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MA" sheetId="1" r:id="rId4"/>
    <sheet state="visible" name="effect size from graphs" sheetId="2" r:id="rId5"/>
    <sheet state="visible" name="effect size from tables" sheetId="3" r:id="rId6"/>
    <sheet state="visible" name="bayesian" sheetId="4" r:id="rId7"/>
    <sheet state="visible" name="equations" sheetId="5" r:id="rId8"/>
    <sheet state="visible" name="effect size from statistics" sheetId="6" r:id="rId9"/>
    <sheet state="visible" name="Notes @ Decisions" sheetId="7" r:id="rId10"/>
    <sheet state="visible" name="papers and exps excluded" sheetId="8" r:id="rId11"/>
  </sheets>
  <definedNames/>
  <calcPr/>
  <extLst>
    <ext uri="GoogleSheetsCustomDataVersion2">
      <go:sheetsCustomData xmlns:go="http://customooxmlschemas.google.com/" r:id="rId12" roundtripDataChecksum="Y/LPg0AjYAdxLSuXhQjX4xrViIJSYE9Xhv10V0LpKJ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151">
      <text>
        <t xml:space="preserve">======
ID#AAABlsWzYe8
    (2025-06-14 19:39:25)
shouldn't their mean age month change with their repeated visit?
	-Anjie Cao</t>
      </text>
    </comment>
  </commentList>
  <extLst>
    <ext uri="GoogleSheetsCustomDataVersion2">
      <go:sheetsCustomData xmlns:go="http://customooxmlschemas.google.com/" r:id="rId1" roundtripDataSignature="AMtx7mhsF40SLwSMUSbRxuOkkMUHy9+X6g=="/>
    </ext>
  </extLst>
</comments>
</file>

<file path=xl/sharedStrings.xml><?xml version="1.0" encoding="utf-8"?>
<sst xmlns="http://schemas.openxmlformats.org/spreadsheetml/2006/main" count="12406" uniqueCount="811">
  <si>
    <t>ID</t>
  </si>
  <si>
    <t>Title</t>
  </si>
  <si>
    <t>Author</t>
  </si>
  <si>
    <t>short_cite</t>
  </si>
  <si>
    <t>exp_num</t>
  </si>
  <si>
    <t>part_group</t>
  </si>
  <si>
    <t>part_num</t>
  </si>
  <si>
    <t>paper_age</t>
  </si>
  <si>
    <t>paper_age_mo</t>
  </si>
  <si>
    <t>paper_age_units</t>
  </si>
  <si>
    <t>mean_age_months</t>
  </si>
  <si>
    <t>Informative_syntax</t>
  </si>
  <si>
    <t>animate_syntax</t>
  </si>
  <si>
    <t>common_proper</t>
  </si>
  <si>
    <t>count_mass</t>
  </si>
  <si>
    <t>matching category</t>
  </si>
  <si>
    <t>alternative category1</t>
  </si>
  <si>
    <t>alternative category2</t>
  </si>
  <si>
    <t>alternative category3</t>
  </si>
  <si>
    <t>similarity_to_target</t>
  </si>
  <si>
    <t>Exemp1_animate</t>
  </si>
  <si>
    <t>solidity</t>
  </si>
  <si>
    <t xml:space="preserve">solid </t>
  </si>
  <si>
    <t>complexity</t>
  </si>
  <si>
    <t>exemp_sight</t>
  </si>
  <si>
    <t>exemp_label_repeat</t>
  </si>
  <si>
    <t>Dimensionality</t>
  </si>
  <si>
    <t>Vocabulary</t>
  </si>
  <si>
    <t>shape_vocab</t>
  </si>
  <si>
    <t>Exposure</t>
  </si>
  <si>
    <t>training_type</t>
  </si>
  <si>
    <t>training_trials</t>
  </si>
  <si>
    <t>country</t>
  </si>
  <si>
    <t>language</t>
  </si>
  <si>
    <t>Response mode</t>
  </si>
  <si>
    <t>test trials</t>
  </si>
  <si>
    <t>task type</t>
  </si>
  <si>
    <t>test_obj_num</t>
  </si>
  <si>
    <t>child_type1</t>
  </si>
  <si>
    <t>monolingual</t>
  </si>
  <si>
    <t>deformation_level</t>
  </si>
  <si>
    <t>context</t>
  </si>
  <si>
    <t>function</t>
  </si>
  <si>
    <t>additional notes</t>
  </si>
  <si>
    <t>mean</t>
  </si>
  <si>
    <t>mean_proportion</t>
  </si>
  <si>
    <t>SE</t>
  </si>
  <si>
    <t>SD</t>
  </si>
  <si>
    <t>t</t>
  </si>
  <si>
    <t>df</t>
  </si>
  <si>
    <t>F</t>
  </si>
  <si>
    <t>r</t>
  </si>
  <si>
    <t>d</t>
  </si>
  <si>
    <t>d_var</t>
  </si>
  <si>
    <t>d_se</t>
  </si>
  <si>
    <t>extraction</t>
  </si>
  <si>
    <t>sample size to trials ratio</t>
  </si>
  <si>
    <t>The origins of the shape bias: Evidence from the Tsimane'.</t>
  </si>
  <si>
    <t>Jara-Ettinger J, Levy R, Sakel J, Huanca T, Gibson E.</t>
  </si>
  <si>
    <t>Jara-Ettinger et al 2022</t>
  </si>
  <si>
    <t>years</t>
  </si>
  <si>
    <t>informative</t>
  </si>
  <si>
    <t>inanimate</t>
  </si>
  <si>
    <t>common</t>
  </si>
  <si>
    <t>count</t>
  </si>
  <si>
    <t>material</t>
  </si>
  <si>
    <t>color</t>
  </si>
  <si>
    <t>solid</t>
  </si>
  <si>
    <t>not-mentioned</t>
  </si>
  <si>
    <t>3D</t>
  </si>
  <si>
    <t>test only</t>
  </si>
  <si>
    <t>us</t>
  </si>
  <si>
    <t>english</t>
  </si>
  <si>
    <t>pointing</t>
  </si>
  <si>
    <t xml:space="preserve"> forced choice</t>
  </si>
  <si>
    <t>TD</t>
  </si>
  <si>
    <t>graph</t>
  </si>
  <si>
    <t>Tsimane'</t>
  </si>
  <si>
    <t>tsimane</t>
  </si>
  <si>
    <t>distractor</t>
  </si>
  <si>
    <t>A crosslinguistic study of children's noun learning: The case of object and substance words</t>
  </si>
  <si>
    <t>Kaveri Subrahmanyam, Hsin-Hua Nancy Chen</t>
  </si>
  <si>
    <t>Subrahmanyam, (2006)</t>
  </si>
  <si>
    <t>yes</t>
  </si>
  <si>
    <t>mandarin</t>
  </si>
  <si>
    <t>verbal</t>
  </si>
  <si>
    <t>yes/no</t>
  </si>
  <si>
    <t>1?</t>
  </si>
  <si>
    <t>table</t>
  </si>
  <si>
    <t>substance</t>
  </si>
  <si>
    <t>4.7y</t>
  </si>
  <si>
    <t>3.8y</t>
  </si>
  <si>
    <t>4.6y</t>
  </si>
  <si>
    <t>Object shape, object function, and object name</t>
  </si>
  <si>
    <t>Barbara Landau, Linda Smith, Susan Jones</t>
  </si>
  <si>
    <t>Landau et al 1998</t>
  </si>
  <si>
    <t>3.5y</t>
  </si>
  <si>
    <t>no_function</t>
  </si>
  <si>
    <t>5.4y</t>
  </si>
  <si>
    <t>2.6y</t>
  </si>
  <si>
    <t>3.7y</t>
  </si>
  <si>
    <t>5.5y</t>
  </si>
  <si>
    <t>3.4y</t>
  </si>
  <si>
    <t>5.3y</t>
  </si>
  <si>
    <t>Do children with autism spectrum disorders show a shape bias in word learning?</t>
  </si>
  <si>
    <t>Saime Tek, Gul Jaffery, Deborah Fein, Letitia R. Naigles</t>
  </si>
  <si>
    <t>Saime et al (2008)</t>
  </si>
  <si>
    <t>33.2m</t>
  </si>
  <si>
    <t>months</t>
  </si>
  <si>
    <t>looking</t>
  </si>
  <si>
    <t>ASD</t>
  </si>
  <si>
    <t>33.2 m+ 4m</t>
  </si>
  <si>
    <t>33.2 + 8</t>
  </si>
  <si>
    <t>33.2 + 12</t>
  </si>
  <si>
    <t>20.5m</t>
  </si>
  <si>
    <t>20.5 + 4</t>
  </si>
  <si>
    <t>20.5 + 8</t>
  </si>
  <si>
    <t>20.5+12</t>
  </si>
  <si>
    <t>20.5 + 12</t>
  </si>
  <si>
    <t>The absence of a shape bias in children's word learning.</t>
  </si>
  <si>
    <t>Andrei Cimpian, Ellen M Markman</t>
  </si>
  <si>
    <t>Cimpian et al 2005</t>
  </si>
  <si>
    <t>4.4y</t>
  </si>
  <si>
    <t>taxonomic</t>
  </si>
  <si>
    <t>complex</t>
  </si>
  <si>
    <t>2D</t>
  </si>
  <si>
    <t>no_context + familiarization</t>
  </si>
  <si>
    <t>pointing w/stickers</t>
  </si>
  <si>
    <t>context + familiarization</t>
  </si>
  <si>
    <t>simple</t>
  </si>
  <si>
    <t>empty</t>
  </si>
  <si>
    <t>free choice</t>
  </si>
  <si>
    <t xml:space="preserve">simple </t>
  </si>
  <si>
    <t>Word learning is ‘smart’: evidence that conceptual information affects preschoolers' extension of novel words</t>
  </si>
  <si>
    <t>Amy E Booth, Sandra R Waxman</t>
  </si>
  <si>
    <t>Booth et al 2002</t>
  </si>
  <si>
    <t>43,09m</t>
  </si>
  <si>
    <t>shape_change</t>
  </si>
  <si>
    <t>vignette_animate</t>
  </si>
  <si>
    <t>vignette_artifact</t>
  </si>
  <si>
    <t>41.86m</t>
  </si>
  <si>
    <t>Children's theories of word meaning: The role of shape similarity in early acquisition</t>
  </si>
  <si>
    <t>Mutsumi Imai, Dedre Gentner, Nobuko Uchida</t>
  </si>
  <si>
    <t>Imai et al 1994</t>
  </si>
  <si>
    <t>3.9y</t>
  </si>
  <si>
    <t>thematic</t>
  </si>
  <si>
    <t>familiarization</t>
  </si>
  <si>
    <t>The role of shape similarity in toddlers' lexical extensions</t>
  </si>
  <si>
    <t>Diane Poulin-Dubois, Ilana Frank, Susan A. Graham, Abbie Elkin</t>
  </si>
  <si>
    <t>Poulin-Dubois et al 2010</t>
  </si>
  <si>
    <t>24.48m</t>
  </si>
  <si>
    <t>picking</t>
  </si>
  <si>
    <t>t-test</t>
  </si>
  <si>
    <t>the role of shape similarity in toddlers' lexical extensions</t>
  </si>
  <si>
    <t>18.67m</t>
  </si>
  <si>
    <t>no</t>
  </si>
  <si>
    <t>The shape-bias in Spanish-speaking children and its relationship to vocabulary.</t>
  </si>
  <si>
    <t>Hahn, Erin R. , Cantrell, Lisa 2012</t>
  </si>
  <si>
    <t>Hahn, et al 2012</t>
  </si>
  <si>
    <t>2.7y</t>
  </si>
  <si>
    <t>us+mexico</t>
  </si>
  <si>
    <t>spanish</t>
  </si>
  <si>
    <t>Knowledge, performance and task: Décalage and dynamics in young children's noun generalizations</t>
  </si>
  <si>
    <t>Dobbertin, Brandi N.;Horst, Jessica S.;Samuelson, Larissa K.;Schutte, Anne R. 2006</t>
  </si>
  <si>
    <t>Brandi et al (2006)</t>
  </si>
  <si>
    <t>21m</t>
  </si>
  <si>
    <t>0-25</t>
  </si>
  <si>
    <t>26-50</t>
  </si>
  <si>
    <t>50+</t>
  </si>
  <si>
    <t>Dobbertin, Brandi N.;Horst, Jessica S.;Samuelson, Larissa K.;Schutte, Anne R.</t>
  </si>
  <si>
    <t>imai and gentner 1997</t>
  </si>
  <si>
    <t>Imai, gentner 1997</t>
  </si>
  <si>
    <t>Imai, (1997)</t>
  </si>
  <si>
    <t>2,1y</t>
  </si>
  <si>
    <t>neutral</t>
  </si>
  <si>
    <t>2,8y</t>
  </si>
  <si>
    <t>4,2y</t>
  </si>
  <si>
    <t>japan</t>
  </si>
  <si>
    <t>japanese</t>
  </si>
  <si>
    <t>Ontological categories guide young children's inductions of word meaning: Object terms and substance terms</t>
  </si>
  <si>
    <t>Soja 1991</t>
  </si>
  <si>
    <t>mass</t>
  </si>
  <si>
    <t>2y</t>
  </si>
  <si>
    <t>2.5y</t>
  </si>
  <si>
    <t>Vocabulary Development and the Shape Bias in Children With Hearing Loss</t>
  </si>
  <si>
    <t>Lynn K. Perry, Amy L. Meltzer and Sarah C. Kucker 2021</t>
  </si>
  <si>
    <t>Perry et al (2021)</t>
  </si>
  <si>
    <t>34.51m</t>
  </si>
  <si>
    <t>HL</t>
  </si>
  <si>
    <t>33.93m</t>
  </si>
  <si>
    <t>AGE MATCH</t>
  </si>
  <si>
    <t>24.68m</t>
  </si>
  <si>
    <t>VOACB MATCH</t>
  </si>
  <si>
    <t>The shape of the vocabulary predicts the shape of the bias</t>
  </si>
  <si>
    <t>Lynn K. Perry, Larissa K.Samuelson (2011)</t>
  </si>
  <si>
    <t>Perry et al (2011)</t>
  </si>
  <si>
    <t>18-month-olds use different cues to categorize plants and artifacts</t>
  </si>
  <si>
    <t>Stella C. Gerdemann 2021</t>
  </si>
  <si>
    <t>Stella C. (2021)</t>
  </si>
  <si>
    <t>plant</t>
  </si>
  <si>
    <t>priming</t>
  </si>
  <si>
    <t>highligting shape</t>
  </si>
  <si>
    <t>germany</t>
  </si>
  <si>
    <t>german</t>
  </si>
  <si>
    <t>naming was only done for exemplar, but not in the testing phase</t>
  </si>
  <si>
    <t>artifact</t>
  </si>
  <si>
    <t>Effects of past language experience and present language context on the shape bias in Spanish–English bilingual children</t>
  </si>
  <si>
    <t>Schonberg, Christina C, Russell, EE, Luna, ML 2019</t>
  </si>
  <si>
    <t>Christina C. (2019)</t>
  </si>
  <si>
    <t>bilingual</t>
  </si>
  <si>
    <t>Schonberg, CC, Russell, EE, Luna, ML 2019</t>
  </si>
  <si>
    <t>The heterogeneity of word learning biases in late-talking children</t>
  </si>
  <si>
    <t>Lynn K. Perry and Sarah C. Kucker</t>
  </si>
  <si>
    <t>Lynn Perry 2019</t>
  </si>
  <si>
    <t xml:space="preserve"> </t>
  </si>
  <si>
    <t>&lt; 30 percentile</t>
  </si>
  <si>
    <t>It's taking shape: Shared object features influence novel noun generalizations</t>
  </si>
  <si>
    <t>Jessica S. Horst 2012</t>
  </si>
  <si>
    <t>Jessica S. (2012)</t>
  </si>
  <si>
    <t>uk</t>
  </si>
  <si>
    <t>shape and material</t>
  </si>
  <si>
    <t xml:space="preserve">shape and color </t>
  </si>
  <si>
    <t xml:space="preserve"> material</t>
  </si>
  <si>
    <t>shape</t>
  </si>
  <si>
    <t>material and color</t>
  </si>
  <si>
    <t xml:space="preserve">Individual differences in the shape bias in preschool children with specific language impairment and typical language development: Theoretical and clinical </t>
  </si>
  <si>
    <t>Beverly Collisson 2014</t>
  </si>
  <si>
    <t>Beverly (2014)</t>
  </si>
  <si>
    <t>4,2</t>
  </si>
  <si>
    <t>4,1</t>
  </si>
  <si>
    <t>SLI</t>
  </si>
  <si>
    <t>Acquiring word learning biases</t>
  </si>
  <si>
    <t>Zi L. Sim 2011</t>
  </si>
  <si>
    <t>naming</t>
  </si>
  <si>
    <t>familiarization + training</t>
  </si>
  <si>
    <t>naming by shape</t>
  </si>
  <si>
    <t>naming by pattern</t>
  </si>
  <si>
    <t>Changes in visual object recognition precede the shape bias in early noun learning</t>
  </si>
  <si>
    <t>Yee, Jones, Smith 2012</t>
  </si>
  <si>
    <t>Yee, (2012)</t>
  </si>
  <si>
    <t>Are Chinese and German children taxonomic, thematic, or shape biased? Influence of classifiers and cultural contexts</t>
  </si>
  <si>
    <t>Imai et al 2010</t>
  </si>
  <si>
    <t>non</t>
  </si>
  <si>
    <t>china</t>
  </si>
  <si>
    <t>The shape bias is affected by differing similarity among objects</t>
  </si>
  <si>
    <t>Saime Tek et al 2012</t>
  </si>
  <si>
    <t>Saime et al 2012</t>
  </si>
  <si>
    <t>overall similarity (color+shape)</t>
  </si>
  <si>
    <t>low</t>
  </si>
  <si>
    <t>comparing to tversky's similarity contrast model</t>
  </si>
  <si>
    <t>high</t>
  </si>
  <si>
    <t>The shape-bias in Spanish-speaking children and its relationship to vocabulary</t>
  </si>
  <si>
    <t>Hahn ER 2012</t>
  </si>
  <si>
    <t>Bilingual and monolingual children attend to different cues when learning new words</t>
  </si>
  <si>
    <t>Chandra L. Brojde 2012</t>
  </si>
  <si>
    <t>Chandra L. (2012)</t>
  </si>
  <si>
    <t>congruent</t>
  </si>
  <si>
    <t>incongruent</t>
  </si>
  <si>
    <t>object only cue</t>
  </si>
  <si>
    <t>pragmatic cue</t>
  </si>
  <si>
    <t>Preschoolers' novel noun extensions: shape in spite of knowing better</t>
  </si>
  <si>
    <t>H Saalbach · 2011</t>
  </si>
  <si>
    <t>3,8</t>
  </si>
  <si>
    <t>mixure</t>
  </si>
  <si>
    <t>reported</t>
  </si>
  <si>
    <t>3,9</t>
  </si>
  <si>
    <t>3,7</t>
  </si>
  <si>
    <t>The Shape Bias Shapes More Than Just Attention: Relationships Between Categorical Biases &amp; Object Recognition Memory</t>
  </si>
  <si>
    <t>H Vlach · 2014</t>
  </si>
  <si>
    <t>Investigating the shape bias in typically developing children and children with autism spectrum disorders</t>
  </si>
  <si>
    <t>ER Potrzeba · 2015</t>
  </si>
  <si>
    <t>Honoring different ontological boundaries: The role of language in category formation</t>
  </si>
  <si>
    <t>D Tran · 2012</t>
  </si>
  <si>
    <t>vietnam</t>
  </si>
  <si>
    <t>vietnamese</t>
  </si>
  <si>
    <t>Set size, individuation, and attention to shape</t>
  </si>
  <si>
    <t>L Cantrell · 2013</t>
  </si>
  <si>
    <t>mexico</t>
  </si>
  <si>
    <t>The role of comparison in preschoolers' novel object categorization</t>
  </si>
  <si>
    <t>SA Graham · 2010</t>
  </si>
  <si>
    <t>The effects of type of instruction, animacy cues, and dimensionality of objects on the shape bias in 3‐to 6‐year‐old children</t>
  </si>
  <si>
    <t>D Davidson · 2018</t>
  </si>
  <si>
    <t>not mentioned</t>
  </si>
  <si>
    <t>animate</t>
  </si>
  <si>
    <t>Young children, sound-producing objects, and the shape bias</t>
  </si>
  <si>
    <t xml:space="preserve">DR Dansereau · 2017 </t>
  </si>
  <si>
    <t>DR Dansereau · 2017</t>
  </si>
  <si>
    <t>sound</t>
  </si>
  <si>
    <t>Early noun vocabularies: do ontology, category structure and syntax correspond?</t>
  </si>
  <si>
    <t>Samuelson et al 1999</t>
  </si>
  <si>
    <t>deformable/non-rigid</t>
  </si>
  <si>
    <t>Naming in young children: a dumb attentional mechanism?</t>
  </si>
  <si>
    <t>Smith, Jones, Landau 1996</t>
  </si>
  <si>
    <t>Smith, et al (1996)</t>
  </si>
  <si>
    <t>3y</t>
  </si>
  <si>
    <t xml:space="preserve">shape </t>
  </si>
  <si>
    <t>parts</t>
  </si>
  <si>
    <t>contrast</t>
  </si>
  <si>
    <t>identity</t>
  </si>
  <si>
    <t xml:space="preserve">verbal </t>
  </si>
  <si>
    <t>information about base function</t>
  </si>
  <si>
    <t>information about parts function</t>
  </si>
  <si>
    <t>bigger base than the previous experiments - more salient</t>
  </si>
  <si>
    <t>bigger base , information about base function</t>
  </si>
  <si>
    <t>bigger base, information about parts function</t>
  </si>
  <si>
    <t>Shape and the first hundred nouns</t>
  </si>
  <si>
    <t>Stowe and Smith 2004</t>
  </si>
  <si>
    <t>Stowe et al (2004)</t>
  </si>
  <si>
    <t>17m</t>
  </si>
  <si>
    <t xml:space="preserve">material </t>
  </si>
  <si>
    <t>17m + 2m</t>
  </si>
  <si>
    <t>17m + 4m</t>
  </si>
  <si>
    <t>51-100</t>
  </si>
  <si>
    <t>grouping</t>
  </si>
  <si>
    <t>Dynamic noun generalization: moment‐to‐moment interactions shape children's naming biases</t>
  </si>
  <si>
    <t>Samuelson and Horst 2007</t>
  </si>
  <si>
    <t>Samuelson et al (2007)</t>
  </si>
  <si>
    <t>24m</t>
  </si>
  <si>
    <t>Solid+whole+material-only test match</t>
  </si>
  <si>
    <t>text</t>
  </si>
  <si>
    <t>solid+pieces/wholes+material-only test match</t>
  </si>
  <si>
    <t>solid/nonsolid+pieces/wholes+material-only match</t>
  </si>
  <si>
    <t>solid/nonsolid+pieces/wholes+material/color match</t>
  </si>
  <si>
    <t>Statistical regularities in vocabulary guide language acquisition in connectionist models and 15-20-month-olds.</t>
  </si>
  <si>
    <t>Samuelson 2002</t>
  </si>
  <si>
    <t>18m + 9 weeks</t>
  </si>
  <si>
    <t>size</t>
  </si>
  <si>
    <t>natural statistics</t>
  </si>
  <si>
    <t>material biased</t>
  </si>
  <si>
    <t>Object name learning provides on-the-job training for attention</t>
  </si>
  <si>
    <t>Smith et al 2002</t>
  </si>
  <si>
    <t>17m + 9 weeks</t>
  </si>
  <si>
    <t>shape-based training</t>
  </si>
  <si>
    <t>8 weeks</t>
  </si>
  <si>
    <t>2nd order generalization test</t>
  </si>
  <si>
    <t xml:space="preserve">familiarization </t>
  </si>
  <si>
    <t>no training</t>
  </si>
  <si>
    <t>17m + 8 weeks</t>
  </si>
  <si>
    <t>7 weeks</t>
  </si>
  <si>
    <t>2nd order generalization</t>
  </si>
  <si>
    <t>varied-category</t>
  </si>
  <si>
    <t>smith et al 2002</t>
  </si>
  <si>
    <t>no name</t>
  </si>
  <si>
    <t>Rigid thinking about deformables: do children sometimes overgeneralize the shape bias?</t>
  </si>
  <si>
    <t>Samuelson et al 2008</t>
  </si>
  <si>
    <t>deformable</t>
  </si>
  <si>
    <t>rigid</t>
  </si>
  <si>
    <t>They call it like they see it: spontaneous naming and attention to shape</t>
  </si>
  <si>
    <t>Samuelson et al 2005</t>
  </si>
  <si>
    <t>0–25</t>
  </si>
  <si>
    <t xml:space="preserve">test only </t>
  </si>
  <si>
    <t>26–50</t>
  </si>
  <si>
    <t>51–75</t>
  </si>
  <si>
    <t>75+</t>
  </si>
  <si>
    <t>Known and novel noun extensions: Attention at two levels of abstraction</t>
  </si>
  <si>
    <t>Yoshida and Smith 2003</t>
  </si>
  <si>
    <t>Yoshida et al. (2003)</t>
  </si>
  <si>
    <t xml:space="preserve">novel objects but known names </t>
  </si>
  <si>
    <t>novel object and names</t>
  </si>
  <si>
    <t>Preschoolers' and adults' reliance on object shape and object function for lexical extension</t>
  </si>
  <si>
    <t>Graham et al 1999</t>
  </si>
  <si>
    <t>forced choice + yes/no</t>
  </si>
  <si>
    <t>reminded participants about the function before asking for the test object</t>
  </si>
  <si>
    <t>Word meaning biases or language-specific effects? Evidence from English, Spanish and Korean</t>
  </si>
  <si>
    <t>Gathercole and Min 1997</t>
  </si>
  <si>
    <t>Gathercole, et al (1997)</t>
  </si>
  <si>
    <t>4;3</t>
  </si>
  <si>
    <t>shape linked function</t>
  </si>
  <si>
    <t>4;4</t>
  </si>
  <si>
    <t>material linked function</t>
  </si>
  <si>
    <t>3;8</t>
  </si>
  <si>
    <t>korean</t>
  </si>
  <si>
    <t>3;9</t>
  </si>
  <si>
    <t>3;10</t>
  </si>
  <si>
    <t>Demonstration of the shape bias without label extension</t>
  </si>
  <si>
    <t>Hupp 2008</t>
  </si>
  <si>
    <t>days</t>
  </si>
  <si>
    <t>Clarifying the role of shape in children's taxonomic assumption</t>
  </si>
  <si>
    <t>Baldwin 1992</t>
  </si>
  <si>
    <t>4;5</t>
  </si>
  <si>
    <t>known/familiar objects</t>
  </si>
  <si>
    <t>Conceptual information permeates word learning in infancy.</t>
  </si>
  <si>
    <t>Amy E Booth, Sandra R Waxman, Huang</t>
  </si>
  <si>
    <t>Booth et al 2005</t>
  </si>
  <si>
    <t>size vs shape</t>
  </si>
  <si>
    <t>there is a vignette / artifact/ shape change acceptance not shape bias</t>
  </si>
  <si>
    <t>texture vs shape</t>
  </si>
  <si>
    <t>there is a vignette / animate</t>
  </si>
  <si>
    <t>there is a vignette / animate / shape change acceptance not shape bias</t>
  </si>
  <si>
    <t>there is a vignette / artifact</t>
  </si>
  <si>
    <t>Count nouns, adjectives, and perceptual properties in children's novel word interpretations.</t>
  </si>
  <si>
    <t>Smith, L. B., Jones, S. S., &amp; Landau, B. (1992)</t>
  </si>
  <si>
    <t>Smith et al 1992</t>
  </si>
  <si>
    <t>small difference in color</t>
  </si>
  <si>
    <t>large difference in color</t>
  </si>
  <si>
    <t>small difference in color / color was made more salient</t>
  </si>
  <si>
    <t>What categorical induction variability reveals about typical and atypical development</t>
  </si>
  <si>
    <t>TECOULESCO, L., FEIN, D., &amp; NAIGLES, L. R. (2021).</t>
  </si>
  <si>
    <t>TECOULESCO, L. 2021</t>
  </si>
  <si>
    <t>Young children's extension of novel labels to novel animate items in three testing conditions</t>
  </si>
  <si>
    <t>Arias-Trejo, N. (2010)</t>
  </si>
  <si>
    <t>Arias-Trejo, (2010)</t>
  </si>
  <si>
    <t>training</t>
  </si>
  <si>
    <t>two blocks per age group, each block is reported seperately</t>
  </si>
  <si>
    <t xml:space="preserve">trainig, then testing, then training, then testing again: data combined </t>
  </si>
  <si>
    <t>Individual vocabulary differences and the development of the shape bias</t>
  </si>
  <si>
    <t>Perry, Lynn., Samuelson, Larissa. (2011)</t>
  </si>
  <si>
    <t>0-50</t>
  </si>
  <si>
    <t>test over 3 days</t>
  </si>
  <si>
    <t>51-150</t>
  </si>
  <si>
    <t>151-250</t>
  </si>
  <si>
    <t>250+</t>
  </si>
  <si>
    <t>Children use polysemy to structure new word meanings.</t>
  </si>
  <si>
    <t>Srinivasan, M., Berner, C., &amp; Rabagliati, H. (2019)</t>
  </si>
  <si>
    <t>Srinivasan, et al (2019)</t>
  </si>
  <si>
    <t>3 - 4</t>
  </si>
  <si>
    <t>both</t>
  </si>
  <si>
    <t>unambiguous</t>
  </si>
  <si>
    <t>bayesian-coeff</t>
  </si>
  <si>
    <t>polysemy</t>
  </si>
  <si>
    <t>material-shape</t>
  </si>
  <si>
    <t>Learning count nouns and adjectives: Understanding the contributions of lexical form class and social-pragmatic cues</t>
  </si>
  <si>
    <t>Hall, Williams &amp; Bélanger (2010)</t>
  </si>
  <si>
    <t>Hall, et al (2010)</t>
  </si>
  <si>
    <t>property</t>
  </si>
  <si>
    <t>3 yr, count, visible/ point_action</t>
  </si>
  <si>
    <t>3 yr, count, invisible/point_action</t>
  </si>
  <si>
    <t>Hall, Williams &amp; Bélanger (2010)</t>
  </si>
  <si>
    <t>4 yr, count, visible/point_action</t>
  </si>
  <si>
    <t>4 yr, count, invisible/point_action</t>
  </si>
  <si>
    <t>3 yr, count, visible/ prop_action</t>
  </si>
  <si>
    <t>3 yr, count, invisible/prop_action</t>
  </si>
  <si>
    <t>4 yr, count, visible/prop_action</t>
  </si>
  <si>
    <t>4 yr, count, invisible/prop_action</t>
  </si>
  <si>
    <t>Children use different cues to guide noun and verb extensions</t>
  </si>
  <si>
    <t>Jane B. Childers, Rebecca Parrish, Christina V. Olson, Clare Burch, Gavin Fung &amp; Kevin P. McIntyre (2016)</t>
  </si>
  <si>
    <t>Childers, et al (2016)</t>
  </si>
  <si>
    <t>action</t>
  </si>
  <si>
    <t>76 verbs</t>
  </si>
  <si>
    <t>The role of inhibition in moving beyond perceptually focused noun extensions</t>
  </si>
  <si>
    <t>Snape, S., &amp; Krott, A. (2017)</t>
  </si>
  <si>
    <t>Snape, S., (2017)</t>
  </si>
  <si>
    <t>familiar objects like apple, a baseball</t>
  </si>
  <si>
    <t>Children's attention to rigid and deformable shape in naming and non‐naming tasks</t>
  </si>
  <si>
    <t>Samuelson, L.K. and Smith, L.B. (2000)</t>
  </si>
  <si>
    <t>Samuelson et al (2000)</t>
  </si>
  <si>
    <t>shape vs color</t>
  </si>
  <si>
    <t>shape vs material</t>
  </si>
  <si>
    <t>nonrigid</t>
  </si>
  <si>
    <t>rigid, aribitrary</t>
  </si>
  <si>
    <t xml:space="preserve">rigid, aribtrary </t>
  </si>
  <si>
    <t>nonrigid, aribtrary</t>
  </si>
  <si>
    <t xml:space="preserve">related property </t>
  </si>
  <si>
    <t>How children name objects with shoes</t>
  </si>
  <si>
    <t>Jones, S.S., &amp; Smith, L.B. (1998)</t>
  </si>
  <si>
    <t>Jones, S. et al (1998)</t>
  </si>
  <si>
    <t>2;3</t>
  </si>
  <si>
    <t>shoes</t>
  </si>
  <si>
    <t>no shoes</t>
  </si>
  <si>
    <t>3;2</t>
  </si>
  <si>
    <t>The dynamic nature of knowledge: Insights from a dynamic field model of children's novel noun generalization</t>
  </si>
  <si>
    <t>How specific is the shape bias?</t>
  </si>
  <si>
    <t>Diesendruck, G., &amp; Bloom, P. (2003)</t>
  </si>
  <si>
    <t>Diesendruck, (2003)</t>
  </si>
  <si>
    <t>israel</t>
  </si>
  <si>
    <t>hebrew</t>
  </si>
  <si>
    <t>choosing</t>
  </si>
  <si>
    <t>name condition</t>
  </si>
  <si>
    <t>Syntactic context and the shape bias in children's and adults' lexical learning</t>
  </si>
  <si>
    <t>Landau, B., Smith, L. B., &amp; Jones, S. (1992)</t>
  </si>
  <si>
    <t>Landau, B., (1992)</t>
  </si>
  <si>
    <t>count noun name condition</t>
  </si>
  <si>
    <t>Number and Size matter: Discrete versus continuous entities</t>
  </si>
  <si>
    <t>Lisa M. Cantrell, Linda B. Smith (2009)</t>
  </si>
  <si>
    <t>Cantrell, M. (2009)</t>
  </si>
  <si>
    <t>Domain effects in lexical development: Learning words for foods and toys</t>
  </si>
  <si>
    <t>Lavin, T. A., &amp; Hall, D. G. (2001)</t>
  </si>
  <si>
    <t>Lavin, T. A. (2001)</t>
  </si>
  <si>
    <t>3,6</t>
  </si>
  <si>
    <t>highlighting feature</t>
  </si>
  <si>
    <t>solid toy</t>
  </si>
  <si>
    <t>smell</t>
  </si>
  <si>
    <t>solid food</t>
  </si>
  <si>
    <t>non-solid toy</t>
  </si>
  <si>
    <t>non-solid food</t>
  </si>
  <si>
    <t>3,4</t>
  </si>
  <si>
    <t>3,5</t>
  </si>
  <si>
    <t>Principle-based inferences in young children's categorization: Revisiting the impact of function on the naming of artifacts</t>
  </si>
  <si>
    <t>Kemler Nelson (1995)</t>
  </si>
  <si>
    <t>object 1</t>
  </si>
  <si>
    <t>both can do the function, one looks different/ (+function +shape) vs (-function +shape)</t>
  </si>
  <si>
    <t>both look similariy, one cannot do the function/ (+function +shape) vs (+function -shape)</t>
  </si>
  <si>
    <t>(-function +shape) vs (+function -shape)</t>
  </si>
  <si>
    <t>object 2</t>
  </si>
  <si>
    <t>both can do the function, one looks different</t>
  </si>
  <si>
    <t>both look similariy, one cannot do the function</t>
  </si>
  <si>
    <t>(+function +shape) vs (-function +shape)</t>
  </si>
  <si>
    <t>(+function +shape) vs (+function -shape)</t>
  </si>
  <si>
    <t>Young children's use of functional information to categorize artifacts: Three factors that matter</t>
  </si>
  <si>
    <t>Kemler Nelson, Frankenfield, Morris, &amp; Blair (2000)</t>
  </si>
  <si>
    <t>K. Nelson, (2000)</t>
  </si>
  <si>
    <t>The role of actions in making inferences about the shape and material of solid objects among Japanese 2 year-old children</t>
  </si>
  <si>
    <t>Kobayashi H. (1997)</t>
  </si>
  <si>
    <t>shape action</t>
  </si>
  <si>
    <t>naming only</t>
  </si>
  <si>
    <t>material action</t>
  </si>
  <si>
    <t>Competition between linguistic cues and perceptual cues in children's categorization: English- and Japanese-speaking children</t>
  </si>
  <si>
    <t>Yoshida, Smith et al  (2001)</t>
  </si>
  <si>
    <t>Yoshida (2001)</t>
  </si>
  <si>
    <t>wants</t>
  </si>
  <si>
    <t>material + shape</t>
  </si>
  <si>
    <t>color + shape</t>
  </si>
  <si>
    <t>goes</t>
  </si>
  <si>
    <t>pronoun</t>
  </si>
  <si>
    <t>Shape, material, and syntax: Interacting forces in children's learning in novel words for objects and substances</t>
  </si>
  <si>
    <t>Subrahmanyam, K., Landau, B., &amp; Gelman, R. (1999)</t>
  </si>
  <si>
    <t>Subrahmanyam (1999)</t>
  </si>
  <si>
    <t>4,10</t>
  </si>
  <si>
    <t>Of substance: The nature of language effects on entity construal</t>
  </si>
  <si>
    <t>Li, P., Dunham, Y., &amp; Carey, S. (2009)</t>
  </si>
  <si>
    <t>Li, P. (2009)</t>
  </si>
  <si>
    <t>2,5</t>
  </si>
  <si>
    <t>4,4</t>
  </si>
  <si>
    <t>2,6</t>
  </si>
  <si>
    <t>4,3</t>
  </si>
  <si>
    <t>functional</t>
  </si>
  <si>
    <t>non-functional</t>
  </si>
  <si>
    <t>The shape bias in Mandarin-exposed young autistic children: The role of abstract shape representation</t>
  </si>
  <si>
    <t>Hou, Su, Naigles, Li, Zhou (2024)</t>
  </si>
  <si>
    <t>Hou et al (2024)</t>
  </si>
  <si>
    <t>2,7</t>
  </si>
  <si>
    <t>Priorities in Children's Expectations about Object Label Reference: Form over Color</t>
  </si>
  <si>
    <t>Baldwin, D. A. (1989)</t>
  </si>
  <si>
    <t>Baldwin, D. (1989)</t>
  </si>
  <si>
    <t>Children prefer pattern over shape during complex categorization</t>
  </si>
  <si>
    <t>Li, Li, Cao, Hu, &amp; Zhang (2020)</t>
  </si>
  <si>
    <t>Li, F., (2020)</t>
  </si>
  <si>
    <t>The Shape Bias in Children With Autism Spectrum Disorder: Potential Sources of Individual Differences</t>
  </si>
  <si>
    <t>Abdelaziz, Kover, Wagner, Naigles (2018)</t>
  </si>
  <si>
    <t>Abdelaziz (2018)</t>
  </si>
  <si>
    <t xml:space="preserve">Infants’ reliance on shape to generalize novel labels to animate and inanimate objects </t>
  </si>
  <si>
    <t>Graham, S. A., &amp; Poulin-Dubois, D. (1999)</t>
  </si>
  <si>
    <t>Graham, S.(1999)</t>
  </si>
  <si>
    <t>identical</t>
  </si>
  <si>
    <t>&lt;50</t>
  </si>
  <si>
    <t>Graham, S. A.(1999)</t>
  </si>
  <si>
    <t xml:space="preserve">&gt;50 </t>
  </si>
  <si>
    <t>Paper ID</t>
  </si>
  <si>
    <t>exp</t>
  </si>
  <si>
    <t>condition1</t>
  </si>
  <si>
    <t>condition2</t>
  </si>
  <si>
    <t>converted mean</t>
  </si>
  <si>
    <t>mean+sem</t>
  </si>
  <si>
    <t>mean+sem2</t>
  </si>
  <si>
    <t>sem 1</t>
  </si>
  <si>
    <t>sem 2</t>
  </si>
  <si>
    <t>N</t>
  </si>
  <si>
    <t>SD2</t>
  </si>
  <si>
    <t>pooled sd for yes/no</t>
  </si>
  <si>
    <t>chance</t>
  </si>
  <si>
    <t>effect size (Standardized Mean Difference)</t>
  </si>
  <si>
    <t>converted d</t>
  </si>
  <si>
    <t>Notes</t>
  </si>
  <si>
    <t>p-sem equation</t>
  </si>
  <si>
    <t>Bar0</t>
  </si>
  <si>
    <t>Bar1</t>
  </si>
  <si>
    <t>Bar2</t>
  </si>
  <si>
    <t>Bar3</t>
  </si>
  <si>
    <t>zero SEM</t>
  </si>
  <si>
    <t>Bar4</t>
  </si>
  <si>
    <t>Bar5</t>
  </si>
  <si>
    <t>jara-ettinger</t>
  </si>
  <si>
    <t>us children</t>
  </si>
  <si>
    <t xml:space="preserve">tsimane children </t>
  </si>
  <si>
    <t>without distractor</t>
  </si>
  <si>
    <t>tsimane children</t>
  </si>
  <si>
    <t>shape/material</t>
  </si>
  <si>
    <t>shape/color</t>
  </si>
  <si>
    <t xml:space="preserve">TH </t>
  </si>
  <si>
    <t>age match with HL</t>
  </si>
  <si>
    <t>vocab match with HL</t>
  </si>
  <si>
    <t>visit 1 ASD</t>
  </si>
  <si>
    <t>visit 2</t>
  </si>
  <si>
    <t>visit 3</t>
  </si>
  <si>
    <t>visit 4</t>
  </si>
  <si>
    <t>visit 1 TYP</t>
  </si>
  <si>
    <t>visit 2 TYP</t>
  </si>
  <si>
    <t>visit 3 TYP</t>
  </si>
  <si>
    <t>visit 4 TYP</t>
  </si>
  <si>
    <t>visit1 TYP</t>
  </si>
  <si>
    <t>visit2</t>
  </si>
  <si>
    <t>visit3</t>
  </si>
  <si>
    <t>visit4</t>
  </si>
  <si>
    <t>3 years</t>
  </si>
  <si>
    <t>5 years</t>
  </si>
  <si>
    <t>shape vs size</t>
  </si>
  <si>
    <t>tables / yes-no</t>
  </si>
  <si>
    <t xml:space="preserve">tables </t>
  </si>
  <si>
    <t>exp2</t>
  </si>
  <si>
    <t xml:space="preserve">136* </t>
  </si>
  <si>
    <t>shape - texture</t>
  </si>
  <si>
    <t>shape vs texture</t>
  </si>
  <si>
    <t>exp1</t>
  </si>
  <si>
    <t>no_context/complex</t>
  </si>
  <si>
    <t>context/complex</t>
  </si>
  <si>
    <t>no_context/simple</t>
  </si>
  <si>
    <t>context/simple</t>
  </si>
  <si>
    <t>number , vocabulary</t>
  </si>
  <si>
    <t>17, 0-25</t>
  </si>
  <si>
    <t>deformable object</t>
  </si>
  <si>
    <t>23, 26-50</t>
  </si>
  <si>
    <t>19,+51</t>
  </si>
  <si>
    <t>exp 1</t>
  </si>
  <si>
    <t>2y, us</t>
  </si>
  <si>
    <t>late 2y, us</t>
  </si>
  <si>
    <t>4y, us</t>
  </si>
  <si>
    <t>2y, japan</t>
  </si>
  <si>
    <t>late 2y, japan</t>
  </si>
  <si>
    <t>4y, japan</t>
  </si>
  <si>
    <t>soja exp1</t>
  </si>
  <si>
    <t>object, complex</t>
  </si>
  <si>
    <t>substance, simple</t>
  </si>
  <si>
    <t>object</t>
  </si>
  <si>
    <t>soja exp2</t>
  </si>
  <si>
    <t>neutral, 2y</t>
  </si>
  <si>
    <t>object, simple</t>
  </si>
  <si>
    <t>substance, complex</t>
  </si>
  <si>
    <t>neutral, 2.5y</t>
  </si>
  <si>
    <t>TH AGE</t>
  </si>
  <si>
    <t>TH VOCAB</t>
  </si>
  <si>
    <t>session 3</t>
  </si>
  <si>
    <t>Low</t>
  </si>
  <si>
    <t>M</t>
  </si>
  <si>
    <t>H</t>
  </si>
  <si>
    <t>set size 1</t>
  </si>
  <si>
    <t>set size 2</t>
  </si>
  <si>
    <t>set size 4</t>
  </si>
  <si>
    <t>set size 6</t>
  </si>
  <si>
    <t>set size 15</t>
  </si>
  <si>
    <t>set size 25</t>
  </si>
  <si>
    <t>exp 3</t>
  </si>
  <si>
    <t xml:space="preserve">vocab under 50 </t>
  </si>
  <si>
    <t>solid non rigid</t>
  </si>
  <si>
    <t>vocab 51-150</t>
  </si>
  <si>
    <t xml:space="preserve">vocab 151 - 250 </t>
  </si>
  <si>
    <t>vocab +251</t>
  </si>
  <si>
    <t>base vs parts</t>
  </si>
  <si>
    <t>base vs contrast</t>
  </si>
  <si>
    <t xml:space="preserve">exp 2 </t>
  </si>
  <si>
    <t>base function</t>
  </si>
  <si>
    <t>parts function</t>
  </si>
  <si>
    <t xml:space="preserve">bigger base </t>
  </si>
  <si>
    <t>exp 4</t>
  </si>
  <si>
    <t>bigger base, base function</t>
  </si>
  <si>
    <t>bigger base, parts function</t>
  </si>
  <si>
    <t xml:space="preserve">picking </t>
  </si>
  <si>
    <t>samuelson 2002</t>
  </si>
  <si>
    <t xml:space="preserve">vocab = </t>
  </si>
  <si>
    <t>25-50</t>
  </si>
  <si>
    <t>50-75</t>
  </si>
  <si>
    <t>3 yr</t>
  </si>
  <si>
    <t>deformable/related</t>
  </si>
  <si>
    <t>deformable/arbitrary</t>
  </si>
  <si>
    <t>rigid/related</t>
  </si>
  <si>
    <t>rigid/arbitrary</t>
  </si>
  <si>
    <t>115 - exp2</t>
  </si>
  <si>
    <t>12 mo</t>
  </si>
  <si>
    <t>16 mo</t>
  </si>
  <si>
    <t>20 mo</t>
  </si>
  <si>
    <t>3 yr, count</t>
  </si>
  <si>
    <t>visible/point action</t>
  </si>
  <si>
    <t>invisible/point action</t>
  </si>
  <si>
    <t>4 yr, count</t>
  </si>
  <si>
    <t>visible/propaction</t>
  </si>
  <si>
    <t>invisible/propaction</t>
  </si>
  <si>
    <t>invisible/propagaction</t>
  </si>
  <si>
    <t>exp 2</t>
  </si>
  <si>
    <t xml:space="preserve">shoes </t>
  </si>
  <si>
    <t>2 yrs, texture</t>
  </si>
  <si>
    <t>3 yrs, texture</t>
  </si>
  <si>
    <t>texture</t>
  </si>
  <si>
    <t>us english</t>
  </si>
  <si>
    <t>japan/functional</t>
  </si>
  <si>
    <t>japan/non functional</t>
  </si>
  <si>
    <t>paper id</t>
  </si>
  <si>
    <t>experiment</t>
  </si>
  <si>
    <t>1-mean</t>
  </si>
  <si>
    <t>mean + ci</t>
  </si>
  <si>
    <t>sem</t>
  </si>
  <si>
    <t>(1-m) sem</t>
  </si>
  <si>
    <t>(1-m) sem2</t>
  </si>
  <si>
    <t>1- chance</t>
  </si>
  <si>
    <t>inverted d</t>
  </si>
  <si>
    <t>3y, no_function</t>
  </si>
  <si>
    <t>5y, no_function</t>
  </si>
  <si>
    <t>3y, function</t>
  </si>
  <si>
    <t>5y, function</t>
  </si>
  <si>
    <t>2y, no_function</t>
  </si>
  <si>
    <t>2y, function</t>
  </si>
  <si>
    <t xml:space="preserve">exp3 </t>
  </si>
  <si>
    <t xml:space="preserve">2y, </t>
  </si>
  <si>
    <t>5y</t>
  </si>
  <si>
    <t>3y, chinese, solid</t>
  </si>
  <si>
    <t>4y, chinese, solid</t>
  </si>
  <si>
    <t>3y, chinese, subs</t>
  </si>
  <si>
    <t>4y, chinese, subs</t>
  </si>
  <si>
    <t>3y, eng, solid</t>
  </si>
  <si>
    <t>4y, eng, solid</t>
  </si>
  <si>
    <t>3y, eng, subs</t>
  </si>
  <si>
    <t>4y, eng, subs</t>
  </si>
  <si>
    <t>TL</t>
  </si>
  <si>
    <t>control</t>
  </si>
  <si>
    <t>patter</t>
  </si>
  <si>
    <t>chinese</t>
  </si>
  <si>
    <t>regular</t>
  </si>
  <si>
    <t>question</t>
  </si>
  <si>
    <t>3rd exp</t>
  </si>
  <si>
    <t>visit 1</t>
  </si>
  <si>
    <t>td</t>
  </si>
  <si>
    <t>asd</t>
  </si>
  <si>
    <t>visit 5</t>
  </si>
  <si>
    <t>visit 6</t>
  </si>
  <si>
    <t>3-4 yrs</t>
  </si>
  <si>
    <t>5-6 yrs</t>
  </si>
  <si>
    <t>trial 1</t>
  </si>
  <si>
    <t>trial 2</t>
  </si>
  <si>
    <t>trial 3</t>
  </si>
  <si>
    <t>varied category</t>
  </si>
  <si>
    <t xml:space="preserve">exp1 </t>
  </si>
  <si>
    <t>shape +</t>
  </si>
  <si>
    <t>shape -</t>
  </si>
  <si>
    <t>3yr</t>
  </si>
  <si>
    <t>5yr</t>
  </si>
  <si>
    <t>shape function</t>
  </si>
  <si>
    <t>material function</t>
  </si>
  <si>
    <t>small color diff</t>
  </si>
  <si>
    <t>large color diff</t>
  </si>
  <si>
    <t>block1</t>
  </si>
  <si>
    <t>block2</t>
  </si>
  <si>
    <t>noun</t>
  </si>
  <si>
    <t>shape change 1</t>
  </si>
  <si>
    <t>texture change 1</t>
  </si>
  <si>
    <t>texture change 2</t>
  </si>
  <si>
    <t>size change 1</t>
  </si>
  <si>
    <t>size change 2</t>
  </si>
  <si>
    <t>shape change 2</t>
  </si>
  <si>
    <t>3 yrs shape change 1</t>
  </si>
  <si>
    <t>5 yrs, shape change 1</t>
  </si>
  <si>
    <t>4y</t>
  </si>
  <si>
    <t>flexible</t>
  </si>
  <si>
    <t>name</t>
  </si>
  <si>
    <t>3 object</t>
  </si>
  <si>
    <t xml:space="preserve">count </t>
  </si>
  <si>
    <t>3 substance</t>
  </si>
  <si>
    <t>color viable</t>
  </si>
  <si>
    <t>color nonviable</t>
  </si>
  <si>
    <t>high verbal</t>
  </si>
  <si>
    <t>low verbal</t>
  </si>
  <si>
    <t>&gt;50</t>
  </si>
  <si>
    <t>id</t>
  </si>
  <si>
    <t>title</t>
  </si>
  <si>
    <t>condition</t>
  </si>
  <si>
    <t>paper beta coefficient</t>
  </si>
  <si>
    <t>shape coefficient</t>
  </si>
  <si>
    <t xml:space="preserve">sd = es * n </t>
  </si>
  <si>
    <t>es (from graph) = (mean-chance) / sd</t>
  </si>
  <si>
    <t>es_var = 1/n + (es)^2 /2n</t>
  </si>
  <si>
    <t>es from t-test = t*sqrt(2/n)</t>
  </si>
  <si>
    <t>sem = sqrt (p (1-p) / n )</t>
  </si>
  <si>
    <t xml:space="preserve">if not given in the graph </t>
  </si>
  <si>
    <r>
      <rPr>
        <color rgb="FF1155CC"/>
        <u/>
      </rPr>
      <t xml:space="preserve">es from t-test used this website https://www.campbellcollaboration.org/escalc/html/EffectSizeCalculator-SMD3.php </t>
    </r>
    <r>
      <rPr/>
      <t xml:space="preserve"> or </t>
    </r>
    <r>
      <rPr>
        <color rgb="FF1155CC"/>
        <u/>
      </rPr>
      <t>https://www.campbellcollaboration.org/calculator/d-t-p-equal</t>
    </r>
    <r>
      <rPr/>
      <t xml:space="preserve"> </t>
    </r>
  </si>
  <si>
    <t>sem from proportion'p'/graph = sqrt(p(1-p)/n)</t>
  </si>
  <si>
    <r>
      <rPr>
        <color rgb="FF1155CC"/>
        <u/>
      </rPr>
      <t>https://apps.automeris.io/wpd/</t>
    </r>
    <r>
      <rPr>
        <color rgb="FF000000"/>
      </rPr>
      <t xml:space="preserve"> from graphs</t>
    </r>
  </si>
  <si>
    <t>order of extraction:</t>
  </si>
  <si>
    <t>1- statistics</t>
  </si>
  <si>
    <t>2- tables</t>
  </si>
  <si>
    <t>3- graphs</t>
  </si>
  <si>
    <t xml:space="preserve">t-tests revealed different effect sizes from graphs: for example, paper with ID= </t>
  </si>
  <si>
    <r>
      <rPr/>
      <t xml:space="preserve">book: </t>
    </r>
    <r>
      <rPr>
        <color rgb="FF1155CC"/>
        <u/>
      </rPr>
      <t>https://bookdown.org/MathiasHarrer/Doing_Meta_Analysis_in_R/effects.html#what-is-es</t>
    </r>
    <r>
      <rPr/>
      <t xml:space="preserve"> </t>
    </r>
  </si>
  <si>
    <t>when the endorsement of change in shape instead of shape was reported, shape bias = 1- rate of endorsment</t>
  </si>
  <si>
    <t>sd = se * sqrt(n)</t>
  </si>
  <si>
    <r>
      <rPr/>
      <t xml:space="preserve">calculate heterogeneity in </t>
    </r>
    <r>
      <rPr>
        <color rgb="FF1155CC"/>
        <u/>
      </rPr>
      <t>rma.mv</t>
    </r>
    <r>
      <rPr/>
      <t xml:space="preserve"> model </t>
    </r>
    <r>
      <rPr>
        <color rgb="FF1155CC"/>
        <u/>
      </rPr>
      <t>https://www.metafor-project.org/doku.php/tips:i2_multilevel_multivariate</t>
    </r>
    <r>
      <rPr/>
      <t xml:space="preserve"> </t>
    </r>
  </si>
  <si>
    <t xml:space="preserve">For Bayesian models: if it is 1- logistic regression, assuming a binary outcome &gt; we use the log odds (beta) to compute d. To convert a logistic regression coefficient to Cohen's d, use this approximation:
𝑑=𝛽/𝜋*sqrroot(3) ≈ 𝛽/1.81 , following the transformation method in (Chinn, 2000 or Sanchez-Meca et al., 2003).
​
</t>
  </si>
  <si>
    <t>i</t>
  </si>
  <si>
    <t>age_units</t>
  </si>
  <si>
    <t>d directly from paper</t>
  </si>
  <si>
    <t>forced choice</t>
  </si>
  <si>
    <t>preferential looking</t>
  </si>
  <si>
    <t>18.67m + 7 days</t>
  </si>
  <si>
    <t>five triads, same triad was shown twice</t>
  </si>
  <si>
    <t>Hahn, Erin R. , Cantrell, Lisa</t>
  </si>
  <si>
    <t>us/mexico</t>
  </si>
  <si>
    <t>LT</t>
  </si>
  <si>
    <t>Lynn K. Perry, Larissa K.Samuelson</t>
  </si>
  <si>
    <t>1,7y</t>
  </si>
  <si>
    <t>List here issues you encountered during your search, and document your decisions</t>
  </si>
  <si>
    <t>Question</t>
  </si>
  <si>
    <t>Decision</t>
  </si>
  <si>
    <t>Action/Consequence</t>
  </si>
  <si>
    <t>Date</t>
  </si>
  <si>
    <t>Should all child studies be included?</t>
  </si>
  <si>
    <t>No, just under 2</t>
  </si>
  <si>
    <t>Adjust criteria</t>
  </si>
  <si>
    <t>31.3.2017</t>
  </si>
  <si>
    <t>es for yes/no tasks compared to chance or other categories?</t>
  </si>
  <si>
    <t>other categories</t>
  </si>
  <si>
    <t xml:space="preserve">if no mention of grouping equally, equal grouping is assumed </t>
  </si>
  <si>
    <t>longitudinal studies</t>
  </si>
  <si>
    <t>some papers included many experiments, some of them are codable and others are not. for example paper ID= 94,</t>
  </si>
  <si>
    <t>https://onlinelibrary.wiley.com/doi/epdf/10.1111/j.1467-7687.2005.00405.x</t>
  </si>
  <si>
    <t>spontaneuos labelling, adults judgments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</si>
</sst>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4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color theme="1"/>
      <name val="Arial"/>
    </font>
    <font>
      <sz val="8.0"/>
      <color theme="1"/>
      <name val="Helvetica Neue"/>
    </font>
    <font>
      <color rgb="FF000000"/>
      <name val="Arial"/>
    </font>
    <font>
      <color theme="1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color rgb="FF434343"/>
      <name val="Roboto"/>
    </font>
    <font>
      <u/>
      <color rgb="FF0000FF"/>
    </font>
    <font>
      <u/>
      <color rgb="FF0000FF"/>
    </font>
    <font>
      <i/>
      <color theme="1"/>
      <name val="Arial"/>
    </font>
    <font>
      <color rgb="FF999999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7FCF9"/>
        <bgColor rgb="FFF7FCF9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F5CCC9"/>
        <bgColor rgb="FFF5CCC9"/>
      </patternFill>
    </fill>
    <fill>
      <patternFill patternType="solid">
        <fgColor rgb="FFF4C7C3"/>
        <bgColor rgb="FFF4C7C3"/>
      </patternFill>
    </fill>
    <fill>
      <patternFill patternType="solid">
        <fgColor rgb="FFF6F8F9"/>
        <bgColor rgb="FFF6F8F9"/>
      </patternFill>
    </fill>
    <fill>
      <patternFill patternType="solid">
        <fgColor rgb="FFFAE9E8"/>
        <bgColor rgb="FFFAE9E8"/>
      </patternFill>
    </fill>
    <fill>
      <patternFill patternType="solid">
        <fgColor rgb="FFF6D2CF"/>
        <bgColor rgb="FFF6D2CF"/>
      </patternFill>
    </fill>
    <fill>
      <patternFill patternType="solid">
        <fgColor rgb="FFB6E2CC"/>
        <bgColor rgb="FFB6E2CC"/>
      </patternFill>
    </fill>
    <fill>
      <patternFill patternType="solid">
        <fgColor rgb="FFA0D9BD"/>
        <bgColor rgb="FFA0D9BD"/>
      </patternFill>
    </fill>
    <fill>
      <patternFill patternType="solid">
        <fgColor rgb="FF91D3B2"/>
        <bgColor rgb="FF91D3B2"/>
      </patternFill>
    </fill>
    <fill>
      <patternFill patternType="solid">
        <fgColor rgb="FFD5A6BD"/>
        <bgColor rgb="FFD5A6BD"/>
      </patternFill>
    </fill>
    <fill>
      <patternFill patternType="solid">
        <fgColor rgb="FFF4FBF7"/>
        <bgColor rgb="FFF4FBF7"/>
      </patternFill>
    </fill>
    <fill>
      <patternFill patternType="solid">
        <fgColor rgb="FFE68077"/>
        <bgColor rgb="FFE68077"/>
      </patternFill>
    </fill>
    <fill>
      <patternFill patternType="solid">
        <fgColor rgb="FFD8EFE4"/>
        <bgColor rgb="FFD8EFE4"/>
      </patternFill>
    </fill>
    <fill>
      <patternFill patternType="solid">
        <fgColor rgb="FFECA099"/>
        <bgColor rgb="FFECA099"/>
      </patternFill>
    </fill>
    <fill>
      <patternFill patternType="solid">
        <fgColor rgb="FFC27BA0"/>
        <bgColor rgb="FFC27BA0"/>
      </patternFill>
    </fill>
    <fill>
      <patternFill patternType="solid">
        <fgColor rgb="FFFAFDFC"/>
        <bgColor rgb="FFFAFDFC"/>
      </patternFill>
    </fill>
    <fill>
      <patternFill patternType="solid">
        <fgColor rgb="FFE88981"/>
        <bgColor rgb="FFE88981"/>
      </patternFill>
    </fill>
    <fill>
      <patternFill patternType="solid">
        <fgColor rgb="FF9DD8BB"/>
        <bgColor rgb="FF9DD8BB"/>
      </patternFill>
    </fill>
  </fills>
  <borders count="21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5A6BD"/>
      </right>
      <top style="thin">
        <color rgb="FFD5A6BD"/>
      </top>
      <bottom style="thin">
        <color rgb="FFD5A6BD"/>
      </bottom>
    </border>
    <border>
      <left style="thin">
        <color rgb="FFD5A6BD"/>
      </left>
      <right style="thin">
        <color rgb="FFD5A6BD"/>
      </right>
      <top style="thin">
        <color rgb="FFD5A6BD"/>
      </top>
      <bottom style="thin">
        <color rgb="FFD5A6BD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5A6BD"/>
      </left>
      <right style="thin">
        <color rgb="FF284E3F"/>
      </right>
      <top style="thin">
        <color rgb="FFD5A6BD"/>
      </top>
      <bottom style="thin">
        <color rgb="FFD5A6BD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2" numFmtId="4" xfId="0" applyAlignment="1" applyFont="1" applyNumberFormat="1">
      <alignment vertical="bottom"/>
    </xf>
    <xf borderId="0" fillId="2" fontId="2" numFmtId="0" xfId="0" applyAlignment="1" applyFont="1">
      <alignment readingOrder="0" vertical="bottom"/>
    </xf>
    <xf borderId="1" fillId="2" fontId="3" numFmtId="0" xfId="0" applyAlignment="1" applyBorder="1" applyFont="1">
      <alignment vertical="bottom"/>
    </xf>
    <xf borderId="2" fillId="2" fontId="4" numFmtId="0" xfId="0" applyAlignment="1" applyBorder="1" applyFont="1">
      <alignment vertical="top"/>
    </xf>
    <xf borderId="2" fillId="2" fontId="4" numFmtId="4" xfId="0" applyAlignment="1" applyBorder="1" applyFont="1" applyNumberFormat="1">
      <alignment vertical="top"/>
    </xf>
    <xf borderId="0" fillId="2" fontId="4" numFmtId="4" xfId="0" applyAlignment="1" applyFont="1" applyNumberFormat="1">
      <alignment vertical="top"/>
    </xf>
    <xf borderId="0" fillId="2" fontId="4" numFmtId="0" xfId="0" applyAlignment="1" applyFont="1">
      <alignment vertical="top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horizontal="right" shrinkToFit="0" vertical="bottom" wrapText="1"/>
    </xf>
    <xf borderId="0" fillId="2" fontId="3" numFmtId="0" xfId="0" applyAlignment="1" applyFont="1">
      <alignment vertical="bottom"/>
    </xf>
    <xf borderId="0" fillId="2" fontId="3" numFmtId="4" xfId="0" applyAlignment="1" applyFont="1" applyNumberFormat="1">
      <alignment vertical="bottom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horizontal="right" vertical="bottom"/>
    </xf>
    <xf borderId="0" fillId="3" fontId="3" numFmtId="0" xfId="0" applyAlignment="1" applyFill="1" applyFont="1">
      <alignment vertical="bottom"/>
    </xf>
    <xf borderId="0" fillId="0" fontId="3" numFmtId="0" xfId="0" applyAlignment="1" applyFont="1">
      <alignment horizontal="right" vertical="bottom"/>
    </xf>
    <xf borderId="0" fillId="4" fontId="3" numFmtId="0" xfId="0" applyAlignment="1" applyFill="1" applyFont="1">
      <alignment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4" fontId="3" numFmtId="4" xfId="0" applyAlignment="1" applyFont="1" applyNumberFormat="1">
      <alignment vertical="bottom"/>
    </xf>
    <xf borderId="0" fillId="4" fontId="3" numFmtId="0" xfId="0" applyAlignment="1" applyFont="1">
      <alignment readingOrder="0" vertical="bottom"/>
    </xf>
    <xf borderId="0" fillId="4" fontId="3" numFmtId="0" xfId="0" applyFont="1"/>
    <xf borderId="0" fillId="2" fontId="5" numFmtId="0" xfId="0" applyAlignment="1" applyFont="1">
      <alignment horizontal="left" readingOrder="0"/>
    </xf>
    <xf borderId="0" fillId="2" fontId="3" numFmtId="0" xfId="0" applyAlignment="1" applyFont="1">
      <alignment shrinkToFit="0" vertical="bottom" wrapText="0"/>
    </xf>
    <xf borderId="0" fillId="2" fontId="5" numFmtId="0" xfId="0" applyAlignment="1" applyFont="1">
      <alignment horizontal="left"/>
    </xf>
    <xf borderId="0" fillId="0" fontId="6" numFmtId="0" xfId="0" applyFont="1"/>
    <xf borderId="0" fillId="0" fontId="3" numFmtId="4" xfId="0" applyFont="1" applyNumberFormat="1"/>
    <xf borderId="0" fillId="2" fontId="3" numFmtId="0" xfId="0" applyFont="1"/>
    <xf borderId="0" fillId="2" fontId="7" numFmtId="0" xfId="0" applyAlignment="1" applyFont="1">
      <alignment horizontal="right"/>
    </xf>
    <xf borderId="0" fillId="4" fontId="3" numFmtId="0" xfId="0" applyAlignment="1" applyFont="1">
      <alignment readingOrder="0"/>
    </xf>
    <xf borderId="0" fillId="4" fontId="3" numFmtId="4" xfId="0" applyFont="1" applyNumberFormat="1"/>
    <xf borderId="0" fillId="4" fontId="8" numFmtId="4" xfId="0" applyAlignment="1" applyFont="1" applyNumberFormat="1">
      <alignment horizontal="right"/>
    </xf>
    <xf borderId="0" fillId="4" fontId="3" numFmtId="4" xfId="0" applyAlignment="1" applyFont="1" applyNumberFormat="1">
      <alignment horizontal="right" vertical="bottom"/>
    </xf>
    <xf borderId="0" fillId="0" fontId="3" numFmtId="4" xfId="0" applyAlignment="1" applyFont="1" applyNumberFormat="1">
      <alignment vertical="bottom"/>
    </xf>
    <xf borderId="0" fillId="5" fontId="3" numFmtId="4" xfId="0" applyAlignment="1" applyFill="1" applyFont="1" applyNumberFormat="1">
      <alignment horizontal="right" vertical="bottom"/>
    </xf>
    <xf borderId="0" fillId="2" fontId="3" numFmtId="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4" fontId="3" numFmtId="0" xfId="0" applyAlignment="1" applyFont="1">
      <alignment horizontal="right" vertical="bottom"/>
    </xf>
    <xf borderId="0" fillId="4" fontId="3" numFmtId="0" xfId="0" applyAlignment="1" applyFont="1">
      <alignment shrinkToFit="0" vertical="bottom" wrapText="0"/>
    </xf>
    <xf borderId="0" fillId="6" fontId="3" numFmtId="0" xfId="0" applyAlignment="1" applyFill="1" applyFont="1">
      <alignment horizontal="right" vertical="bottom"/>
    </xf>
    <xf borderId="0" fillId="6" fontId="3" numFmtId="0" xfId="0" applyAlignment="1" applyFont="1">
      <alignment shrinkToFit="0" vertical="bottom" wrapText="0"/>
    </xf>
    <xf borderId="0" fillId="6" fontId="3" numFmtId="0" xfId="0" applyFont="1"/>
    <xf borderId="0" fillId="6" fontId="3" numFmtId="4" xfId="0" applyFont="1" applyNumberFormat="1"/>
    <xf borderId="0" fillId="2" fontId="3" numFmtId="0" xfId="0" applyAlignment="1" applyFont="1">
      <alignment readingOrder="0"/>
    </xf>
    <xf borderId="0" fillId="2" fontId="3" numFmtId="4" xfId="0" applyFont="1" applyNumberFormat="1"/>
    <xf borderId="0" fillId="7" fontId="3" numFmtId="0" xfId="0" applyFill="1" applyFont="1"/>
    <xf borderId="0" fillId="7" fontId="3" numFmtId="4" xfId="0" applyFont="1" applyNumberFormat="1"/>
    <xf borderId="0" fillId="0" fontId="3" numFmtId="9" xfId="0" applyFont="1" applyNumberFormat="1"/>
    <xf borderId="0" fillId="8" fontId="3" numFmtId="0" xfId="0" applyAlignment="1" applyFill="1" applyFont="1">
      <alignment horizontal="right" vertical="bottom"/>
    </xf>
    <xf borderId="0" fillId="8" fontId="3" numFmtId="0" xfId="0" applyAlignment="1" applyFont="1">
      <alignment vertical="bottom"/>
    </xf>
    <xf borderId="0" fillId="8" fontId="3" numFmtId="0" xfId="0" applyFont="1"/>
    <xf borderId="0" fillId="8" fontId="3" numFmtId="4" xfId="0" applyFont="1" applyNumberFormat="1"/>
    <xf borderId="0" fillId="0" fontId="3" numFmtId="4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9" fontId="3" numFmtId="4" xfId="0" applyAlignment="1" applyFill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Font="1"/>
    <xf borderId="0" fillId="0" fontId="6" numFmtId="164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6" numFmtId="0" xfId="0" applyFont="1"/>
    <xf borderId="0" fillId="0" fontId="6" numFmtId="4" xfId="0" applyFont="1" applyNumberFormat="1"/>
    <xf borderId="0" fillId="0" fontId="3" numFmtId="0" xfId="0" applyFont="1"/>
    <xf borderId="0" fillId="0" fontId="6" numFmtId="0" xfId="0" applyFont="1"/>
    <xf borderId="0" fillId="0" fontId="3" numFmtId="0" xfId="0" applyAlignment="1" applyFont="1">
      <alignment readingOrder="0" vertical="bottom"/>
    </xf>
    <xf borderId="0" fillId="10" fontId="3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vertical="bottom"/>
    </xf>
    <xf borderId="0" fillId="11" fontId="3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1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10" fontId="3" numFmtId="4" xfId="0" applyAlignment="1" applyFont="1" applyNumberFormat="1">
      <alignment readingOrder="0" vertical="bottom"/>
    </xf>
    <xf borderId="0" fillId="0" fontId="3" numFmtId="0" xfId="0" applyAlignment="1" applyFont="1">
      <alignment readingOrder="0" vertical="bottom"/>
    </xf>
    <xf borderId="0" fillId="12" fontId="3" numFmtId="4" xfId="0" applyAlignment="1" applyFill="1" applyFont="1" applyNumberFormat="1">
      <alignment horizontal="right" vertical="bottom"/>
    </xf>
    <xf borderId="0" fillId="13" fontId="3" numFmtId="0" xfId="0" applyAlignment="1" applyFill="1" applyFont="1">
      <alignment horizontal="right" vertical="bottom"/>
    </xf>
    <xf borderId="0" fillId="14" fontId="3" numFmtId="0" xfId="0" applyAlignment="1" applyFill="1" applyFont="1">
      <alignment horizontal="right" vertical="bottom"/>
    </xf>
    <xf borderId="0" fillId="14" fontId="3" numFmtId="0" xfId="0" applyAlignment="1" applyFont="1">
      <alignment horizontal="right" readingOrder="0" vertical="bottom"/>
    </xf>
    <xf borderId="0" fillId="14" fontId="3" numFmtId="4" xfId="0" applyAlignment="1" applyFont="1" applyNumberFormat="1">
      <alignment horizontal="right" vertical="bottom"/>
    </xf>
    <xf borderId="0" fillId="15" fontId="3" numFmtId="4" xfId="0" applyAlignment="1" applyFill="1" applyFont="1" applyNumberFormat="1">
      <alignment horizontal="right" vertical="bottom"/>
    </xf>
    <xf borderId="0" fillId="14" fontId="3" numFmtId="0" xfId="0" applyAlignment="1" applyFont="1">
      <alignment horizontal="right" vertical="bottom"/>
    </xf>
    <xf borderId="0" fillId="16" fontId="3" numFmtId="4" xfId="0" applyAlignment="1" applyFill="1" applyFont="1" applyNumberFormat="1">
      <alignment horizontal="right" readingOrder="0" vertical="bottom"/>
    </xf>
    <xf borderId="0" fillId="11" fontId="3" numFmtId="0" xfId="0" applyAlignment="1" applyFont="1">
      <alignment vertical="bottom"/>
    </xf>
    <xf borderId="0" fillId="14" fontId="3" numFmtId="4" xfId="0" applyAlignment="1" applyFont="1" applyNumberFormat="1">
      <alignment horizontal="right" readingOrder="0" vertical="bottom"/>
    </xf>
    <xf borderId="3" fillId="0" fontId="3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horizontal="left" readingOrder="0" shrinkToFit="0" vertical="bottom" wrapText="0"/>
    </xf>
    <xf borderId="4" fillId="0" fontId="3" numFmtId="49" xfId="0" applyAlignment="1" applyBorder="1" applyFont="1" applyNumberFormat="1">
      <alignment horizontal="left" readingOrder="0" shrinkToFit="0" vertical="bottom" wrapText="0"/>
    </xf>
    <xf borderId="4" fillId="0" fontId="3" numFmtId="4" xfId="0" applyAlignment="1" applyBorder="1" applyFont="1" applyNumberFormat="1">
      <alignment horizontal="left" readingOrder="0" shrinkToFit="0" vertical="bottom" wrapText="0"/>
    </xf>
    <xf borderId="5" fillId="0" fontId="3" numFmtId="0" xfId="0" applyAlignment="1" applyBorder="1" applyFont="1">
      <alignment horizontal="left" readingOrder="0" shrinkToFit="0" vertical="bottom" wrapText="0"/>
    </xf>
    <xf borderId="6" fillId="17" fontId="3" numFmtId="0" xfId="0" applyAlignment="1" applyBorder="1" applyFill="1" applyFont="1">
      <alignment shrinkToFit="0" vertical="bottom" wrapText="0"/>
    </xf>
    <xf borderId="7" fillId="17" fontId="3" numFmtId="0" xfId="0" applyAlignment="1" applyBorder="1" applyFont="1">
      <alignment shrinkToFit="0" vertical="bottom" wrapText="0"/>
    </xf>
    <xf borderId="7" fillId="17" fontId="3" numFmtId="4" xfId="0" applyAlignment="1" applyBorder="1" applyFont="1" applyNumberFormat="1">
      <alignment horizontal="right" shrinkToFit="0" vertical="bottom" wrapText="0"/>
    </xf>
    <xf borderId="7" fillId="17" fontId="3" numFmtId="0" xfId="0" applyAlignment="1" applyBorder="1" applyFont="1">
      <alignment horizontal="right" shrinkToFit="0" vertical="bottom" wrapText="0"/>
    </xf>
    <xf borderId="7" fillId="17" fontId="3" numFmtId="0" xfId="0" applyAlignment="1" applyBorder="1" applyFont="1">
      <alignment shrinkToFit="0" vertical="bottom" wrapText="0"/>
    </xf>
    <xf borderId="7" fillId="17" fontId="3" numFmtId="4" xfId="0" applyAlignment="1" applyBorder="1" applyFont="1" applyNumberFormat="1">
      <alignment shrinkToFit="0" vertical="bottom" wrapText="0"/>
    </xf>
    <xf borderId="8" fillId="2" fontId="3" numFmtId="0" xfId="0" applyAlignment="1" applyBorder="1" applyFont="1">
      <alignment shrinkToFit="0" vertical="bottom" wrapText="0"/>
    </xf>
    <xf borderId="9" fillId="17" fontId="3" numFmtId="0" xfId="0" applyAlignment="1" applyBorder="1" applyFont="1">
      <alignment shrinkToFit="0" vertical="bottom" wrapText="0"/>
    </xf>
    <xf borderId="0" fillId="17" fontId="3" numFmtId="0" xfId="0" applyAlignment="1" applyFont="1">
      <alignment vertical="bottom"/>
    </xf>
    <xf borderId="10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horizontal="right" shrinkToFit="0" vertical="bottom" wrapText="0"/>
    </xf>
    <xf borderId="8" fillId="0" fontId="3" numFmtId="0" xfId="0" applyAlignment="1" applyBorder="1" applyFont="1">
      <alignment horizontal="right" shrinkToFit="0" vertical="bottom" wrapText="0"/>
    </xf>
    <xf borderId="8" fillId="0" fontId="3" numFmtId="0" xfId="0" applyAlignment="1" applyBorder="1" applyFont="1">
      <alignment shrinkToFit="0" vertical="bottom" wrapText="0"/>
    </xf>
    <xf borderId="8" fillId="0" fontId="3" numFmtId="4" xfId="0" applyAlignment="1" applyBorder="1" applyFont="1" applyNumberFormat="1">
      <alignment shrinkToFit="0" vertical="bottom" wrapText="0"/>
    </xf>
    <xf borderId="8" fillId="0" fontId="3" numFmtId="4" xfId="0" applyAlignment="1" applyBorder="1" applyFont="1" applyNumberFormat="1">
      <alignment horizontal="right" shrinkToFit="0" vertical="bottom" wrapText="0"/>
    </xf>
    <xf borderId="8" fillId="2" fontId="3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readingOrder="0" shrinkToFit="0" vertical="bottom" wrapText="0"/>
    </xf>
    <xf borderId="13" fillId="0" fontId="3" numFmtId="0" xfId="0" applyAlignment="1" applyBorder="1" applyFont="1">
      <alignment readingOrder="0" shrinkToFit="0" vertical="bottom" wrapText="0"/>
    </xf>
    <xf borderId="13" fillId="0" fontId="3" numFmtId="0" xfId="0" applyAlignment="1" applyBorder="1" applyFont="1">
      <alignment horizontal="right" shrinkToFit="0" vertical="bottom" wrapText="0"/>
    </xf>
    <xf borderId="13" fillId="0" fontId="3" numFmtId="0" xfId="0" applyAlignment="1" applyBorder="1" applyFont="1">
      <alignment horizontal="right" shrinkToFit="0" vertical="bottom" wrapText="0"/>
    </xf>
    <xf borderId="13" fillId="0" fontId="3" numFmtId="0" xfId="0" applyAlignment="1" applyBorder="1" applyFont="1">
      <alignment shrinkToFit="0" vertical="bottom" wrapText="0"/>
    </xf>
    <xf borderId="13" fillId="0" fontId="3" numFmtId="4" xfId="0" applyAlignment="1" applyBorder="1" applyFont="1" applyNumberFormat="1">
      <alignment shrinkToFit="0" vertical="bottom" wrapText="0"/>
    </xf>
    <xf borderId="13" fillId="0" fontId="3" numFmtId="4" xfId="0" applyAlignment="1" applyBorder="1" applyFont="1" applyNumberFormat="1">
      <alignment horizontal="right" shrinkToFit="0" vertical="bottom" wrapText="0"/>
    </xf>
    <xf borderId="14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15" fillId="4" fontId="3" numFmtId="0" xfId="0" applyAlignment="1" applyBorder="1" applyFont="1">
      <alignment shrinkToFit="0" vertical="bottom" wrapText="0"/>
    </xf>
    <xf borderId="16" fillId="4" fontId="3" numFmtId="0" xfId="0" applyAlignment="1" applyBorder="1" applyFont="1">
      <alignment shrinkToFit="0" vertical="bottom" wrapText="0"/>
    </xf>
    <xf borderId="16" fillId="4" fontId="3" numFmtId="0" xfId="0" applyAlignment="1" applyBorder="1" applyFont="1">
      <alignment horizontal="right" shrinkToFit="0" vertical="bottom" wrapText="0"/>
    </xf>
    <xf borderId="16" fillId="4" fontId="3" numFmtId="0" xfId="0" applyAlignment="1" applyBorder="1" applyFont="1">
      <alignment horizontal="right" shrinkToFit="0" vertical="bottom" wrapText="0"/>
    </xf>
    <xf borderId="16" fillId="4" fontId="3" numFmtId="0" xfId="0" applyAlignment="1" applyBorder="1" applyFont="1">
      <alignment shrinkToFit="0" vertical="bottom" wrapText="0"/>
    </xf>
    <xf borderId="16" fillId="4" fontId="3" numFmtId="4" xfId="0" applyAlignment="1" applyBorder="1" applyFont="1" applyNumberFormat="1">
      <alignment shrinkToFit="0" vertical="bottom" wrapText="0"/>
    </xf>
    <xf borderId="16" fillId="4" fontId="3" numFmtId="4" xfId="0" applyAlignment="1" applyBorder="1" applyFont="1" applyNumberFormat="1">
      <alignment horizontal="right" shrinkToFit="0" vertical="bottom" wrapText="0"/>
    </xf>
    <xf borderId="17" fillId="4" fontId="3" numFmtId="0" xfId="0" applyAlignment="1" applyBorder="1" applyFont="1">
      <alignment shrinkToFit="0" vertical="bottom" wrapText="0"/>
    </xf>
    <xf borderId="10" fillId="0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center" wrapText="0"/>
    </xf>
    <xf borderId="13" fillId="0" fontId="3" numFmtId="0" xfId="0" applyAlignment="1" applyBorder="1" applyFont="1">
      <alignment shrinkToFit="0" vertical="center" wrapText="0"/>
    </xf>
    <xf borderId="13" fillId="0" fontId="6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shrinkToFit="0" vertical="center" wrapText="0"/>
    </xf>
    <xf borderId="8" fillId="2" fontId="5" numFmtId="0" xfId="0" applyAlignment="1" applyBorder="1" applyFont="1">
      <alignment horizontal="left" shrinkToFit="0" vertical="center" wrapText="0"/>
    </xf>
    <xf borderId="12" fillId="0" fontId="3" numFmtId="0" xfId="0" applyAlignment="1" applyBorder="1" applyFont="1">
      <alignment readingOrder="0" shrinkToFit="0" vertical="bottom" wrapText="0"/>
    </xf>
    <xf borderId="13" fillId="0" fontId="3" numFmtId="0" xfId="0" applyAlignment="1" applyBorder="1" applyFont="1">
      <alignment readingOrder="0" shrinkToFit="0" vertical="bottom" wrapText="0"/>
    </xf>
    <xf borderId="13" fillId="0" fontId="3" numFmtId="0" xfId="0" applyAlignment="1" applyBorder="1" applyFont="1">
      <alignment readingOrder="0" shrinkToFit="0" vertical="bottom" wrapText="0"/>
    </xf>
    <xf borderId="13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13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shrinkToFit="0" vertical="bottom" wrapText="0"/>
    </xf>
    <xf borderId="13" fillId="0" fontId="3" numFmtId="4" xfId="0" applyAlignment="1" applyBorder="1" applyFont="1" applyNumberFormat="1">
      <alignment shrinkToFit="0" vertical="bottom" wrapText="0"/>
    </xf>
    <xf borderId="14" fillId="0" fontId="3" numFmtId="0" xfId="0" applyAlignment="1" applyBorder="1" applyFont="1">
      <alignment shrinkToFit="0" vertical="bottom" wrapText="0"/>
    </xf>
    <xf borderId="10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8" fillId="0" fontId="3" numFmtId="4" xfId="0" applyAlignment="1" applyBorder="1" applyFont="1" applyNumberFormat="1">
      <alignment shrinkToFit="0" vertical="bottom" wrapText="0"/>
    </xf>
    <xf borderId="11" fillId="0" fontId="3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13" fillId="0" fontId="3" numFmtId="4" xfId="0" applyAlignment="1" applyBorder="1" applyFont="1" applyNumberFormat="1">
      <alignment readingOrder="0" shrinkToFit="0" vertical="bottom" wrapText="0"/>
    </xf>
    <xf borderId="8" fillId="0" fontId="3" numFmtId="0" xfId="0" applyAlignment="1" applyBorder="1" applyFont="1">
      <alignment shrinkToFit="0" vertical="bottom" wrapText="0"/>
    </xf>
    <xf borderId="8" fillId="0" fontId="3" numFmtId="4" xfId="0" applyAlignment="1" applyBorder="1" applyFont="1" applyNumberFormat="1">
      <alignment readingOrder="0" shrinkToFit="0" vertical="bottom" wrapText="0"/>
    </xf>
    <xf borderId="13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readingOrder="0" shrinkToFit="0" vertical="center" wrapText="0"/>
    </xf>
    <xf borderId="13" fillId="0" fontId="6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13" fillId="0" fontId="6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18" fillId="0" fontId="3" numFmtId="0" xfId="0" applyAlignment="1" applyBorder="1" applyFont="1">
      <alignment readingOrder="0" shrinkToFit="0" vertical="bottom" wrapText="0"/>
    </xf>
    <xf borderId="19" fillId="0" fontId="3" numFmtId="0" xfId="0" applyAlignment="1" applyBorder="1" applyFont="1">
      <alignment readingOrder="0" shrinkToFit="0" vertical="bottom" wrapText="0"/>
    </xf>
    <xf borderId="19" fillId="0" fontId="3" numFmtId="0" xfId="0" applyAlignment="1" applyBorder="1" applyFont="1">
      <alignment readingOrder="0" shrinkToFit="0" vertical="center" wrapText="0"/>
    </xf>
    <xf borderId="19" fillId="0" fontId="3" numFmtId="0" xfId="0" applyAlignment="1" applyBorder="1" applyFont="1">
      <alignment readingOrder="0" shrinkToFit="0" vertical="bottom" wrapText="0"/>
    </xf>
    <xf borderId="19" fillId="0" fontId="3" numFmtId="4" xfId="0" applyAlignment="1" applyBorder="1" applyFont="1" applyNumberFormat="1">
      <alignment readingOrder="0" shrinkToFit="0" vertical="bottom" wrapText="0"/>
    </xf>
    <xf borderId="19" fillId="0" fontId="6" numFmtId="0" xfId="0" applyAlignment="1" applyBorder="1" applyFont="1">
      <alignment readingOrder="0" shrinkToFit="0" vertical="center" wrapText="0"/>
    </xf>
    <xf borderId="19" fillId="0" fontId="3" numFmtId="0" xfId="0" applyAlignment="1" applyBorder="1" applyFont="1">
      <alignment shrinkToFit="0" vertical="bottom" wrapText="0"/>
    </xf>
    <xf borderId="19" fillId="0" fontId="3" numFmtId="4" xfId="0" applyAlignment="1" applyBorder="1" applyFont="1" applyNumberFormat="1">
      <alignment shrinkToFit="0" vertical="bottom" wrapText="0"/>
    </xf>
    <xf borderId="19" fillId="0" fontId="3" numFmtId="0" xfId="0" applyAlignment="1" applyBorder="1" applyFont="1">
      <alignment shrinkToFit="0" vertical="bottom" wrapText="0"/>
    </xf>
    <xf borderId="20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horizontal="left" readingOrder="0" shrinkToFit="0" vertical="bottom" wrapText="0"/>
    </xf>
    <xf borderId="8" fillId="2" fontId="3" numFmtId="4" xfId="0" applyAlignment="1" applyBorder="1" applyFont="1" applyNumberFormat="1">
      <alignment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11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readingOrder="0" shrinkToFit="0" vertical="bottom" wrapText="0"/>
    </xf>
    <xf borderId="14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shrinkToFit="0" vertical="center" wrapText="0"/>
    </xf>
    <xf borderId="13" fillId="0" fontId="3" numFmtId="0" xfId="0" applyAlignment="1" applyBorder="1" applyFont="1">
      <alignment shrinkToFit="0" vertical="center" wrapText="0"/>
    </xf>
    <xf borderId="13" fillId="0" fontId="3" numFmtId="4" xfId="0" applyAlignment="1" applyBorder="1" applyFont="1" applyNumberFormat="1">
      <alignment shrinkToFit="0" vertical="center" wrapText="0"/>
    </xf>
    <xf borderId="13" fillId="0" fontId="6" numFmtId="0" xfId="0" applyAlignment="1" applyBorder="1" applyFont="1">
      <alignment shrinkToFit="0" vertical="center" wrapText="0"/>
    </xf>
    <xf borderId="10" fillId="0" fontId="6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8" fillId="0" fontId="3" numFmtId="4" xfId="0" applyAlignment="1" applyBorder="1" applyFont="1" applyNumberFormat="1">
      <alignment shrinkToFit="0" vertical="center" wrapText="0"/>
    </xf>
    <xf borderId="8" fillId="0" fontId="6" numFmtId="0" xfId="0" applyAlignment="1" applyBorder="1" applyFont="1">
      <alignment shrinkToFit="0" vertical="center" wrapText="0"/>
    </xf>
    <xf borderId="12" fillId="0" fontId="6" numFmtId="0" xfId="0" applyAlignment="1" applyBorder="1" applyFont="1">
      <alignment shrinkToFit="0" vertical="center" wrapText="0"/>
    </xf>
    <xf borderId="15" fillId="4" fontId="3" numFmtId="0" xfId="0" applyAlignment="1" applyBorder="1" applyFont="1">
      <alignment shrinkToFit="0" vertical="center" wrapText="0"/>
    </xf>
    <xf borderId="16" fillId="4" fontId="3" numFmtId="0" xfId="0" applyAlignment="1" applyBorder="1" applyFont="1">
      <alignment shrinkToFit="0" vertical="center" wrapText="0"/>
    </xf>
    <xf borderId="16" fillId="4" fontId="3" numFmtId="0" xfId="0" applyAlignment="1" applyBorder="1" applyFont="1">
      <alignment shrinkToFit="0" vertical="center" wrapText="0"/>
    </xf>
    <xf borderId="16" fillId="4" fontId="3" numFmtId="4" xfId="0" applyAlignment="1" applyBorder="1" applyFont="1" applyNumberFormat="1">
      <alignment shrinkToFit="0" vertical="center" wrapText="0"/>
    </xf>
    <xf borderId="16" fillId="4" fontId="3" numFmtId="0" xfId="0" applyAlignment="1" applyBorder="1" applyFont="1">
      <alignment shrinkToFit="0" vertical="center" wrapText="0"/>
    </xf>
    <xf borderId="17" fillId="4" fontId="3" numFmtId="0" xfId="0" applyAlignment="1" applyBorder="1" applyFont="1">
      <alignment shrinkToFit="0" vertical="center" wrapText="0"/>
    </xf>
    <xf borderId="8" fillId="2" fontId="5" numFmtId="0" xfId="0" applyAlignment="1" applyBorder="1" applyFont="1">
      <alignment shrinkToFit="0" vertical="center" wrapText="0"/>
    </xf>
    <xf borderId="10" fillId="0" fontId="3" numFmtId="0" xfId="0" applyAlignment="1" applyBorder="1" applyFont="1">
      <alignment shrinkToFit="0" vertical="center" wrapText="0"/>
    </xf>
    <xf borderId="8" fillId="0" fontId="6" numFmtId="4" xfId="0" applyAlignment="1" applyBorder="1" applyFont="1" applyNumberFormat="1">
      <alignment shrinkToFit="0" vertical="center" wrapText="0"/>
    </xf>
    <xf borderId="13" fillId="0" fontId="6" numFmtId="4" xfId="0" applyAlignment="1" applyBorder="1" applyFont="1" applyNumberFormat="1">
      <alignment shrinkToFit="0" vertical="center" wrapText="0"/>
    </xf>
    <xf borderId="10" fillId="0" fontId="6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8" fillId="0" fontId="6" numFmtId="4" xfId="0" applyAlignment="1" applyBorder="1" applyFont="1" applyNumberForma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13" fillId="0" fontId="6" numFmtId="0" xfId="0" applyAlignment="1" applyBorder="1" applyFont="1">
      <alignment readingOrder="0" shrinkToFit="0" vertical="center" wrapText="0"/>
    </xf>
    <xf borderId="13" fillId="0" fontId="6" numFmtId="4" xfId="0" applyAlignment="1" applyBorder="1" applyFont="1" applyNumberFormat="1">
      <alignment readingOrder="0" shrinkToFit="0" vertical="center" wrapText="0"/>
    </xf>
    <xf borderId="13" fillId="0" fontId="6" numFmtId="0" xfId="0" applyAlignment="1" applyBorder="1" applyFont="1">
      <alignment readingOrder="0" shrinkToFit="0" vertical="center" wrapText="0"/>
    </xf>
    <xf borderId="10" fillId="0" fontId="6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11" fillId="0" fontId="6" numFmtId="0" xfId="0" applyAlignment="1" applyBorder="1" applyFont="1">
      <alignment shrinkToFit="0" vertical="center" wrapText="0"/>
    </xf>
    <xf borderId="12" fillId="0" fontId="6" numFmtId="0" xfId="0" applyAlignment="1" applyBorder="1" applyFont="1">
      <alignment shrinkToFit="0" vertical="center" wrapText="0"/>
    </xf>
    <xf borderId="13" fillId="0" fontId="6" numFmtId="0" xfId="0" applyAlignment="1" applyBorder="1" applyFont="1">
      <alignment readingOrder="0" shrinkToFit="0" vertical="center" wrapText="0"/>
    </xf>
    <xf borderId="13" fillId="0" fontId="6" numFmtId="0" xfId="0" applyAlignment="1" applyBorder="1" applyFont="1">
      <alignment shrinkToFit="0" vertical="center" wrapText="0"/>
    </xf>
    <xf borderId="13" fillId="0" fontId="6" numFmtId="0" xfId="0" applyAlignment="1" applyBorder="1" applyFont="1">
      <alignment shrinkToFit="0" vertical="center" wrapText="0"/>
    </xf>
    <xf borderId="13" fillId="0" fontId="6" numFmtId="0" xfId="0" applyAlignment="1" applyBorder="1" applyFont="1">
      <alignment readingOrder="0" shrinkToFit="0" vertical="center" wrapText="0"/>
    </xf>
    <xf borderId="14" fillId="0" fontId="6" numFmtId="0" xfId="0" applyAlignment="1" applyBorder="1" applyFont="1">
      <alignment shrinkToFit="0" vertical="center" wrapText="0"/>
    </xf>
    <xf borderId="10" fillId="0" fontId="6" numFmtId="0" xfId="0" applyAlignment="1" applyBorder="1" applyFont="1">
      <alignment shrinkToFit="0" vertical="center" wrapText="0"/>
    </xf>
    <xf borderId="8" fillId="0" fontId="6" numFmtId="4" xfId="0" applyAlignment="1" applyBorder="1" applyFont="1" applyNumberFormat="1">
      <alignment readingOrder="0" shrinkToFit="0" vertical="center" wrapText="0"/>
    </xf>
    <xf borderId="13" fillId="0" fontId="6" numFmtId="4" xfId="0" applyAlignment="1" applyBorder="1" applyFont="1" applyNumberFormat="1">
      <alignment readingOrder="0" shrinkToFit="0" vertical="center" wrapText="0"/>
    </xf>
    <xf borderId="13" fillId="2" fontId="3" numFmtId="4" xfId="0" applyAlignment="1" applyBorder="1" applyFont="1" applyNumberFormat="1">
      <alignment shrinkToFit="0" vertical="bottom" wrapText="0"/>
    </xf>
    <xf borderId="8" fillId="2" fontId="3" numFmtId="4" xfId="0" applyAlignment="1" applyBorder="1" applyFont="1" applyNumberFormat="1">
      <alignment shrinkToFit="0" vertical="bottom" wrapText="0"/>
    </xf>
    <xf borderId="12" fillId="0" fontId="6" numFmtId="0" xfId="0" applyAlignment="1" applyBorder="1" applyFont="1">
      <alignment readingOrder="0" shrinkToFit="0" vertical="center" wrapText="0"/>
    </xf>
    <xf borderId="14" fillId="0" fontId="6" numFmtId="0" xfId="0" applyAlignment="1" applyBorder="1" applyFont="1">
      <alignment readingOrder="0" shrinkToFit="0" vertical="center" wrapText="0"/>
    </xf>
    <xf borderId="13" fillId="11" fontId="9" numFmtId="0" xfId="0" applyAlignment="1" applyBorder="1" applyFont="1">
      <alignment shrinkToFit="0" vertical="center" wrapText="0"/>
    </xf>
    <xf borderId="8" fillId="2" fontId="9" numFmtId="0" xfId="0" applyAlignment="1" applyBorder="1" applyFont="1">
      <alignment shrinkToFit="0" vertical="center" wrapText="0"/>
    </xf>
    <xf borderId="13" fillId="11" fontId="9" numFmtId="0" xfId="0" applyAlignment="1" applyBorder="1" applyFont="1">
      <alignment readingOrder="0" shrinkToFit="0" vertical="center" wrapText="0"/>
    </xf>
    <xf borderId="8" fillId="2" fontId="3" numFmtId="0" xfId="0" applyAlignment="1" applyBorder="1" applyFont="1">
      <alignment shrinkToFit="0" vertical="center" wrapText="0"/>
    </xf>
    <xf borderId="13" fillId="11" fontId="3" numFmtId="0" xfId="0" applyAlignment="1" applyBorder="1" applyFont="1">
      <alignment shrinkToFit="0" vertical="center" wrapText="0"/>
    </xf>
    <xf borderId="13" fillId="2" fontId="3" numFmtId="0" xfId="0" applyAlignment="1" applyBorder="1" applyFont="1">
      <alignment shrinkToFit="0" vertical="center" wrapText="0"/>
    </xf>
    <xf borderId="13" fillId="2" fontId="9" numFmtId="0" xfId="0" applyAlignment="1" applyBorder="1" applyFont="1">
      <alignment shrinkToFit="0" vertical="center" wrapText="0"/>
    </xf>
    <xf borderId="13" fillId="2" fontId="3" numFmtId="0" xfId="0" applyAlignment="1" applyBorder="1" applyFont="1">
      <alignment readingOrder="0" shrinkToFit="0" vertical="center" wrapText="0"/>
    </xf>
    <xf borderId="8" fillId="2" fontId="3" numFmtId="0" xfId="0" applyAlignment="1" applyBorder="1" applyFont="1">
      <alignment readingOrder="0" shrinkToFit="0" vertical="center" wrapText="0"/>
    </xf>
    <xf borderId="13" fillId="2" fontId="9" numFmtId="0" xfId="0" applyAlignment="1" applyBorder="1" applyFont="1">
      <alignment readingOrder="0" shrinkToFit="0" vertical="center" wrapText="0"/>
    </xf>
    <xf borderId="8" fillId="2" fontId="9" numFmtId="0" xfId="0" applyAlignment="1" applyBorder="1" applyFont="1">
      <alignment readingOrder="0" shrinkToFit="0" vertical="center" wrapText="0"/>
    </xf>
    <xf borderId="13" fillId="2" fontId="3" numFmtId="164" xfId="0" applyAlignment="1" applyBorder="1" applyFont="1" applyNumberFormat="1">
      <alignment readingOrder="0" shrinkToFit="0" vertical="center" wrapText="0"/>
    </xf>
    <xf borderId="8" fillId="2" fontId="3" numFmtId="164" xfId="0" applyAlignment="1" applyBorder="1" applyFont="1" applyNumberFormat="1">
      <alignment readingOrder="0" shrinkToFit="0" vertical="center" wrapText="0"/>
    </xf>
    <xf borderId="18" fillId="0" fontId="6" numFmtId="0" xfId="0" applyAlignment="1" applyBorder="1" applyFont="1">
      <alignment readingOrder="0" shrinkToFit="0" vertical="center" wrapText="0"/>
    </xf>
    <xf borderId="19" fillId="0" fontId="6" numFmtId="0" xfId="0" applyAlignment="1" applyBorder="1" applyFont="1">
      <alignment readingOrder="0" shrinkToFit="0" vertical="center" wrapText="0"/>
    </xf>
    <xf borderId="19" fillId="2" fontId="3" numFmtId="0" xfId="0" applyAlignment="1" applyBorder="1" applyFont="1">
      <alignment readingOrder="0" shrinkToFit="0" vertical="center" wrapText="0"/>
    </xf>
    <xf borderId="19" fillId="2" fontId="9" numFmtId="0" xfId="0" applyAlignment="1" applyBorder="1" applyFont="1">
      <alignment readingOrder="0" shrinkToFit="0" vertical="center" wrapText="0"/>
    </xf>
    <xf borderId="19" fillId="0" fontId="6" numFmtId="0" xfId="0" applyAlignment="1" applyBorder="1" applyFont="1">
      <alignment shrinkToFit="0" vertical="center" wrapText="0"/>
    </xf>
    <xf borderId="19" fillId="0" fontId="6" numFmtId="0" xfId="0" applyAlignment="1" applyBorder="1" applyFont="1">
      <alignment shrinkToFit="0" vertical="center" wrapText="0"/>
    </xf>
    <xf borderId="19" fillId="0" fontId="6" numFmtId="4" xfId="0" applyAlignment="1" applyBorder="1" applyFont="1" applyNumberFormat="1">
      <alignment readingOrder="0" shrinkToFit="0" vertical="center" wrapText="0"/>
    </xf>
    <xf borderId="19" fillId="2" fontId="3" numFmtId="4" xfId="0" applyAlignment="1" applyBorder="1" applyFont="1" applyNumberFormat="1">
      <alignment shrinkToFit="0" vertical="bottom" wrapText="0"/>
    </xf>
    <xf borderId="19" fillId="0" fontId="6" numFmtId="0" xfId="0" applyAlignment="1" applyBorder="1" applyFont="1">
      <alignment readingOrder="0" shrinkToFit="0" vertical="center" wrapText="0"/>
    </xf>
    <xf borderId="20" fillId="0" fontId="6" numFmtId="0" xfId="0" applyAlignment="1" applyBorder="1" applyFont="1">
      <alignment shrinkToFit="0" vertical="center" wrapText="0"/>
    </xf>
    <xf borderId="0" fillId="0" fontId="10" numFmtId="0" xfId="0" applyAlignment="1" applyFont="1">
      <alignment readingOrder="0"/>
    </xf>
    <xf borderId="0" fillId="0" fontId="11" numFmtId="0" xfId="0" applyFont="1"/>
    <xf borderId="0" fillId="0" fontId="6" numFmtId="0" xfId="0" applyAlignment="1" applyFont="1">
      <alignment readingOrder="0" shrinkToFit="0" wrapText="1"/>
    </xf>
    <xf borderId="0" fillId="18" fontId="3" numFmtId="4" xfId="0" applyAlignment="1" applyFill="1" applyFont="1" applyNumberFormat="1">
      <alignment horizontal="right" vertical="bottom"/>
    </xf>
    <xf borderId="0" fillId="19" fontId="3" numFmtId="4" xfId="0" applyAlignment="1" applyFill="1" applyFont="1" applyNumberFormat="1">
      <alignment horizontal="right" vertical="bottom"/>
    </xf>
    <xf borderId="0" fillId="20" fontId="3" numFmtId="4" xfId="0" applyAlignment="1" applyFill="1" applyFont="1" applyNumberFormat="1">
      <alignment horizontal="right" vertical="bottom"/>
    </xf>
    <xf borderId="0" fillId="21" fontId="3" numFmtId="4" xfId="0" applyAlignment="1" applyFill="1" applyFont="1" applyNumberFormat="1">
      <alignment horizontal="right" vertical="bottom"/>
    </xf>
    <xf borderId="0" fillId="22" fontId="3" numFmtId="0" xfId="0" applyAlignment="1" applyFill="1" applyFont="1">
      <alignment vertical="bottom"/>
    </xf>
    <xf borderId="0" fillId="22" fontId="3" numFmtId="0" xfId="0" applyAlignment="1" applyFont="1">
      <alignment horizontal="right" vertical="bottom"/>
    </xf>
    <xf borderId="0" fillId="10" fontId="3" numFmtId="0" xfId="0" applyAlignment="1" applyFont="1">
      <alignment vertical="bottom"/>
    </xf>
    <xf borderId="0" fillId="23" fontId="3" numFmtId="4" xfId="0" applyAlignment="1" applyFill="1" applyFont="1" applyNumberFormat="1">
      <alignment horizontal="right" vertical="bottom"/>
    </xf>
    <xf borderId="0" fillId="24" fontId="3" numFmtId="4" xfId="0" applyAlignment="1" applyFill="1" applyFont="1" applyNumberFormat="1">
      <alignment horizontal="right" vertical="bottom"/>
    </xf>
    <xf borderId="0" fillId="25" fontId="3" numFmtId="4" xfId="0" applyAlignment="1" applyFill="1" applyFont="1" applyNumberFormat="1">
      <alignment horizontal="right" vertical="bottom"/>
    </xf>
    <xf borderId="0" fillId="0" fontId="8" numFmtId="4" xfId="0" applyAlignment="1" applyFont="1" applyNumberFormat="1">
      <alignment horizontal="right"/>
    </xf>
    <xf borderId="0" fillId="0" fontId="12" numFmtId="0" xfId="0" applyFont="1"/>
    <xf borderId="0" fillId="0" fontId="2" numFmtId="0" xfId="0" applyFont="1"/>
    <xf borderId="0" fillId="0" fontId="13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  <tableStyles count="6">
    <tableStyle count="2" pivot="0" name="main MA-style">
      <tableStyleElement dxfId="1" type="firstRowStripe"/>
      <tableStyleElement dxfId="2" type="secondRowStripe"/>
    </tableStyle>
    <tableStyle count="2" pivot="0" name="main MA-style 2">
      <tableStyleElement dxfId="2" type="firstRowStripe"/>
      <tableStyleElement dxfId="1" type="secondRowStripe"/>
    </tableStyle>
    <tableStyle count="2" pivot="0" name="main MA-style 3">
      <tableStyleElement dxfId="2" type="firstRowStripe"/>
      <tableStyleElement dxfId="1" type="secondRowStripe"/>
    </tableStyle>
    <tableStyle count="2" pivot="0" name="main MA-style 4">
      <tableStyleElement dxfId="1" type="firstRowStripe"/>
      <tableStyleElement dxfId="2" type="secondRowStripe"/>
    </tableStyle>
    <tableStyle count="3" pivot="0" name="effect size from graphs-style">
      <tableStyleElement dxfId="3" type="headerRow"/>
      <tableStyleElement dxfId="2" type="firstRowStripe"/>
      <tableStyleElement dxfId="1" type="secondRowStripe"/>
    </tableStyle>
    <tableStyle count="3" pivot="0" name="effect size from tables-style">
      <tableStyleElement dxfId="3" type="headerRow"/>
      <tableStyleElement dxfId="2" type="firstRowStripe"/>
      <tableStyleElement dxfId="1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R363:AS380" displayName="Table_1" name="Table_1" id="1">
  <tableColumns count="2">
    <tableColumn name="Column1" id="1"/>
    <tableColumn name="Column2" id="2"/>
  </tableColumns>
  <tableStyleInfo name="main MA-style" showColumnStripes="0" showFirstColumn="1" showLastColumn="1" showRowStripes="1"/>
</table>
</file>

<file path=xl/tables/table2.xml><?xml version="1.0" encoding="utf-8"?>
<table xmlns="http://schemas.openxmlformats.org/spreadsheetml/2006/main" headerRowCount="0" ref="AR381:AS381" displayName="Table_2" name="Table_2" id="2">
  <tableColumns count="2">
    <tableColumn name="Column1" id="1"/>
    <tableColumn name="Column2" id="2"/>
  </tableColumns>
  <tableStyleInfo name="main MA-style 2" showColumnStripes="0" showFirstColumn="1" showLastColumn="1" showRowStripes="1"/>
</table>
</file>

<file path=xl/tables/table3.xml><?xml version="1.0" encoding="utf-8"?>
<table xmlns="http://schemas.openxmlformats.org/spreadsheetml/2006/main" headerRowCount="0" ref="AR382:AS382" displayName="Table_3" name="Table_3" id="3">
  <tableColumns count="2">
    <tableColumn name="Column1" id="1"/>
    <tableColumn name="Column2" id="2"/>
  </tableColumns>
  <tableStyleInfo name="main MA-style 3" showColumnStripes="0" showFirstColumn="1" showLastColumn="1" showRowStripes="1"/>
</table>
</file>

<file path=xl/tables/table4.xml><?xml version="1.0" encoding="utf-8"?>
<table xmlns="http://schemas.openxmlformats.org/spreadsheetml/2006/main" headerRowCount="0" ref="BA385:BA514" displayName="Table_4" name="Table_4" id="4">
  <tableColumns count="1">
    <tableColumn name="Column1" id="1"/>
  </tableColumns>
  <tableStyleInfo name="main MA-style 4" showColumnStripes="0" showFirstColumn="1" showLastColumn="1" showRowStripes="1"/>
</table>
</file>

<file path=xl/tables/table5.xml><?xml version="1.0" encoding="utf-8"?>
<table xmlns="http://schemas.openxmlformats.org/spreadsheetml/2006/main" ref="A1:T297" displayName="Table2" name="Table2" id="5">
  <tableColumns count="20">
    <tableColumn name="Paper ID" id="1"/>
    <tableColumn name="exp" id="2"/>
    <tableColumn name="condition1" id="3"/>
    <tableColumn name="condition2" id="4"/>
    <tableColumn name="mean" id="5"/>
    <tableColumn name="converted mean" id="6"/>
    <tableColumn name="mean+sem" id="7"/>
    <tableColumn name="mean+sem2" id="8"/>
    <tableColumn name="sem 1" id="9"/>
    <tableColumn name="sem 2" id="10"/>
    <tableColumn name="N" id="11"/>
    <tableColumn name="SD" id="12"/>
    <tableColumn name="SD2" id="13"/>
    <tableColumn name="pooled sd for yes/no" id="14"/>
    <tableColumn name="chance" id="15"/>
    <tableColumn name="effect size (Standardized Mean Difference)" id="16"/>
    <tableColumn name="converted d" id="17"/>
    <tableColumn name="Notes" id="18"/>
    <tableColumn name="graph" id="19"/>
    <tableColumn name="p-sem equation" id="20"/>
  </tableColumns>
  <tableStyleInfo name="effect size from graphs-style" showColumnStripes="0" showFirstColumn="1" showLastColumn="1" showRowStripes="1"/>
</table>
</file>

<file path=xl/tables/table6.xml><?xml version="1.0" encoding="utf-8"?>
<table xmlns="http://schemas.openxmlformats.org/spreadsheetml/2006/main" ref="A1:W175" displayName="Table1" name="Table1" id="6">
  <tableColumns count="23">
    <tableColumn name="paper id" id="1"/>
    <tableColumn name="experiment" id="2"/>
    <tableColumn name="condition1" id="3"/>
    <tableColumn name="condition2" id="4"/>
    <tableColumn name="mean" id="5"/>
    <tableColumn name="1-mean" id="6"/>
    <tableColumn name="mean+sem" id="7"/>
    <tableColumn name="mean + ci" id="8"/>
    <tableColumn name="sem" id="9"/>
    <tableColumn name="(1-m) sem" id="10"/>
    <tableColumn name="sem 2" id="11"/>
    <tableColumn name="(1-m) sem2" id="12"/>
    <tableColumn name="N" id="13"/>
    <tableColumn name="SD" id="14"/>
    <tableColumn name="SD2" id="15"/>
    <tableColumn name="pooled sd for yes/no" id="16"/>
    <tableColumn name="chance" id="17"/>
    <tableColumn name="1- chance" id="18"/>
    <tableColumn name="effect size (Standardized Mean Difference)" id="19"/>
    <tableColumn name="inverted d" id="20"/>
    <tableColumn name="Notes" id="21"/>
    <tableColumn name="graph" id="22"/>
    <tableColumn name="p-sem equation" id="23"/>
  </tableColumns>
  <tableStyleInfo name="effect size from tabl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mpbellcollaboration.org/escalc/html/EffectSizeCalculator-SMD3.php" TargetMode="External"/><Relationship Id="rId2" Type="http://schemas.openxmlformats.org/officeDocument/2006/relationships/hyperlink" Target="https://apps.automeris.io/wpd/" TargetMode="External"/><Relationship Id="rId3" Type="http://schemas.openxmlformats.org/officeDocument/2006/relationships/hyperlink" Target="https://bookdown.org/MathiasHarrer/Doing_Meta_Analysis_in_R/effects.html" TargetMode="External"/><Relationship Id="rId4" Type="http://schemas.openxmlformats.org/officeDocument/2006/relationships/hyperlink" Target="http://rma.mv/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onlinelibrary.wiley.com/doi/epdf/10.1111/j.1467-7687.2005.00405.x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4.13"/>
    <col customWidth="1" min="2" max="2" width="31.0"/>
    <col customWidth="1" min="3" max="3" width="40.63"/>
    <col customWidth="1" min="4" max="4" width="23.5"/>
    <col customWidth="1" min="5" max="5" width="9.88"/>
    <col customWidth="1" min="6" max="6" width="11.63"/>
    <col customWidth="1" min="7" max="7" width="10.38"/>
    <col customWidth="1" min="8" max="8" width="10.75"/>
    <col customWidth="1" min="9" max="10" width="13.25"/>
    <col customWidth="1" min="11" max="11" width="17.38"/>
    <col customWidth="1" min="12" max="12" width="17.0"/>
    <col customWidth="1" min="13" max="13" width="14.0"/>
    <col customWidth="1" min="14" max="14" width="14.5"/>
    <col customWidth="1" min="15" max="15" width="11.5"/>
    <col customWidth="1" min="16" max="16" width="15.5"/>
    <col customWidth="1" min="17" max="17" width="18.63"/>
    <col customWidth="1" min="18" max="18" width="18.25"/>
    <col customWidth="1" min="19" max="20" width="17.25"/>
    <col customWidth="1" min="21" max="21" width="15.63"/>
    <col customWidth="1" min="22" max="22" width="11.25"/>
    <col customWidth="1" min="23" max="23" width="9.13"/>
    <col customWidth="1" min="25" max="25" width="14.25"/>
    <col customWidth="1" min="26" max="26" width="16.38"/>
    <col customWidth="1" min="28" max="28" width="10.75"/>
    <col customWidth="1" min="29" max="29" width="11.75"/>
    <col customWidth="1" min="30" max="30" width="14.88"/>
    <col customWidth="1" min="31" max="31" width="11.88"/>
    <col customWidth="1" min="33" max="33" width="8.38"/>
    <col customWidth="1" min="34" max="34" width="10.0"/>
    <col customWidth="1" min="35" max="35" width="14.5"/>
    <col customWidth="1" min="36" max="36" width="9.5"/>
    <col customWidth="1" min="37" max="37" width="14.88"/>
    <col customWidth="1" min="42" max="43" width="8.13"/>
    <col customWidth="1" min="44" max="44" width="53.75"/>
    <col customWidth="1" min="56" max="56" width="13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4" t="s">
        <v>42</v>
      </c>
      <c r="AR1" s="5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7" t="s">
        <v>52</v>
      </c>
      <c r="BB1" s="7" t="s">
        <v>53</v>
      </c>
      <c r="BC1" s="8" t="s">
        <v>54</v>
      </c>
      <c r="BD1" s="9" t="s">
        <v>55</v>
      </c>
      <c r="BE1" s="9" t="s">
        <v>56</v>
      </c>
      <c r="BF1" s="9"/>
    </row>
    <row r="2" ht="15.75" customHeight="1">
      <c r="A2" s="10">
        <v>1.0</v>
      </c>
      <c r="B2" s="10" t="s">
        <v>57</v>
      </c>
      <c r="C2" s="10" t="s">
        <v>58</v>
      </c>
      <c r="D2" s="10" t="s">
        <v>59</v>
      </c>
      <c r="E2" s="11">
        <v>1.0</v>
      </c>
      <c r="F2" s="11">
        <v>1.0</v>
      </c>
      <c r="G2" s="11">
        <v>30.0</v>
      </c>
      <c r="H2" s="12">
        <v>5.64</v>
      </c>
      <c r="I2" s="12"/>
      <c r="J2" s="12" t="s">
        <v>60</v>
      </c>
      <c r="K2" s="13">
        <f> 5.64*12</f>
        <v>67.68</v>
      </c>
      <c r="L2" s="12" t="s">
        <v>61</v>
      </c>
      <c r="M2" s="12" t="s">
        <v>62</v>
      </c>
      <c r="N2" s="12" t="s">
        <v>63</v>
      </c>
      <c r="O2" s="12" t="s">
        <v>64</v>
      </c>
      <c r="P2" s="12"/>
      <c r="Q2" s="12" t="s">
        <v>65</v>
      </c>
      <c r="R2" s="12" t="s">
        <v>66</v>
      </c>
      <c r="S2" s="12"/>
      <c r="T2" s="12"/>
      <c r="U2" s="12" t="s">
        <v>62</v>
      </c>
      <c r="V2" s="12" t="s">
        <v>67</v>
      </c>
      <c r="W2" s="14" t="s">
        <v>67</v>
      </c>
      <c r="X2" s="14" t="s">
        <v>68</v>
      </c>
      <c r="Y2" s="12"/>
      <c r="Z2" s="12"/>
      <c r="AA2" s="12" t="s">
        <v>69</v>
      </c>
      <c r="AB2" s="12"/>
      <c r="AC2" s="12"/>
      <c r="AD2" s="12" t="s">
        <v>70</v>
      </c>
      <c r="AE2" s="12"/>
      <c r="AF2" s="12"/>
      <c r="AG2" s="12" t="s">
        <v>71</v>
      </c>
      <c r="AH2" s="12" t="s">
        <v>72</v>
      </c>
      <c r="AI2" s="12" t="s">
        <v>73</v>
      </c>
      <c r="AJ2" s="15">
        <v>1.0</v>
      </c>
      <c r="AK2" s="14" t="s">
        <v>74</v>
      </c>
      <c r="AL2" s="15">
        <v>3.0</v>
      </c>
      <c r="AM2" s="12" t="s">
        <v>75</v>
      </c>
      <c r="AN2" s="12" t="s">
        <v>39</v>
      </c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3">
        <v>0.289748435976124</v>
      </c>
      <c r="BB2" s="13">
        <f> (1/G2) + (BA2^2)/(2*(G2-1))</f>
        <v>0.03478081878</v>
      </c>
      <c r="BC2" s="13">
        <f t="shared" ref="BC2:BC514" si="1">sqrt(BB2)/sqrt(G2)</f>
        <v>0.03404938511</v>
      </c>
      <c r="BD2" s="12" t="s">
        <v>76</v>
      </c>
      <c r="BE2" s="12">
        <f t="shared" ref="BE2:BE324" si="2">G:G/AJ:AJ</f>
        <v>30</v>
      </c>
      <c r="BF2" s="12"/>
    </row>
    <row r="3" ht="15.75" customHeight="1">
      <c r="A3" s="10">
        <v>1.0</v>
      </c>
      <c r="B3" s="10" t="s">
        <v>57</v>
      </c>
      <c r="C3" s="10" t="s">
        <v>58</v>
      </c>
      <c r="D3" s="10" t="s">
        <v>59</v>
      </c>
      <c r="E3" s="11">
        <v>2.0</v>
      </c>
      <c r="F3" s="11">
        <v>1.0</v>
      </c>
      <c r="G3" s="11">
        <v>37.0</v>
      </c>
      <c r="H3" s="12">
        <v>5.65</v>
      </c>
      <c r="I3" s="12"/>
      <c r="J3" s="12" t="s">
        <v>60</v>
      </c>
      <c r="K3" s="13">
        <f> 5.65*12</f>
        <v>67.8</v>
      </c>
      <c r="L3" s="12" t="s">
        <v>61</v>
      </c>
      <c r="M3" s="12" t="s">
        <v>62</v>
      </c>
      <c r="N3" s="12" t="s">
        <v>63</v>
      </c>
      <c r="O3" s="12" t="s">
        <v>64</v>
      </c>
      <c r="P3" s="12"/>
      <c r="Q3" s="12" t="s">
        <v>65</v>
      </c>
      <c r="R3" s="12" t="s">
        <v>66</v>
      </c>
      <c r="S3" s="12"/>
      <c r="T3" s="12"/>
      <c r="U3" s="12" t="s">
        <v>62</v>
      </c>
      <c r="V3" s="12" t="s">
        <v>67</v>
      </c>
      <c r="W3" s="14" t="s">
        <v>67</v>
      </c>
      <c r="X3" s="14" t="s">
        <v>68</v>
      </c>
      <c r="Y3" s="12"/>
      <c r="Z3" s="12"/>
      <c r="AA3" s="12" t="s">
        <v>69</v>
      </c>
      <c r="AB3" s="12"/>
      <c r="AC3" s="12"/>
      <c r="AD3" s="12" t="s">
        <v>70</v>
      </c>
      <c r="AE3" s="12"/>
      <c r="AF3" s="12"/>
      <c r="AG3" s="12" t="s">
        <v>77</v>
      </c>
      <c r="AH3" s="12" t="s">
        <v>78</v>
      </c>
      <c r="AI3" s="12" t="s">
        <v>73</v>
      </c>
      <c r="AJ3" s="15">
        <v>1.0</v>
      </c>
      <c r="AK3" s="14" t="s">
        <v>74</v>
      </c>
      <c r="AL3" s="15">
        <v>3.0</v>
      </c>
      <c r="AM3" s="12" t="s">
        <v>75</v>
      </c>
      <c r="AN3" s="12" t="s">
        <v>39</v>
      </c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3">
        <v>-0.009077683212079324</v>
      </c>
      <c r="BB3" s="13">
        <f t="shared" ref="BB3:BB144" si="3"> (1/G3) + (BA3^2)/(2*G3)</f>
        <v>0.0270281406</v>
      </c>
      <c r="BC3" s="13">
        <f t="shared" si="1"/>
        <v>0.02702758381</v>
      </c>
      <c r="BD3" s="12" t="s">
        <v>76</v>
      </c>
      <c r="BE3" s="12">
        <f t="shared" si="2"/>
        <v>37</v>
      </c>
      <c r="BF3" s="12"/>
    </row>
    <row r="4" ht="15.75" customHeight="1">
      <c r="A4" s="10">
        <v>1.0</v>
      </c>
      <c r="B4" s="10" t="s">
        <v>57</v>
      </c>
      <c r="C4" s="10" t="s">
        <v>58</v>
      </c>
      <c r="D4" s="10" t="s">
        <v>59</v>
      </c>
      <c r="E4" s="11">
        <v>3.0</v>
      </c>
      <c r="F4" s="11">
        <v>1.0</v>
      </c>
      <c r="G4" s="11">
        <v>42.0</v>
      </c>
      <c r="H4" s="12">
        <v>6.66</v>
      </c>
      <c r="I4" s="12"/>
      <c r="J4" s="12" t="s">
        <v>60</v>
      </c>
      <c r="K4" s="13">
        <f> 6.66*12</f>
        <v>79.92</v>
      </c>
      <c r="L4" s="12" t="s">
        <v>61</v>
      </c>
      <c r="M4" s="12" t="s">
        <v>62</v>
      </c>
      <c r="N4" s="12" t="s">
        <v>63</v>
      </c>
      <c r="O4" s="12" t="s">
        <v>64</v>
      </c>
      <c r="P4" s="12"/>
      <c r="Q4" s="12" t="s">
        <v>65</v>
      </c>
      <c r="R4" s="12" t="s">
        <v>66</v>
      </c>
      <c r="S4" s="12" t="s">
        <v>79</v>
      </c>
      <c r="T4" s="12"/>
      <c r="U4" s="12" t="s">
        <v>62</v>
      </c>
      <c r="V4" s="12" t="s">
        <v>67</v>
      </c>
      <c r="W4" s="14" t="s">
        <v>67</v>
      </c>
      <c r="X4" s="14" t="s">
        <v>68</v>
      </c>
      <c r="Y4" s="12"/>
      <c r="Z4" s="12"/>
      <c r="AA4" s="12" t="s">
        <v>69</v>
      </c>
      <c r="AB4" s="12"/>
      <c r="AC4" s="12"/>
      <c r="AD4" s="12" t="s">
        <v>70</v>
      </c>
      <c r="AE4" s="12"/>
      <c r="AF4" s="12"/>
      <c r="AG4" s="12" t="s">
        <v>77</v>
      </c>
      <c r="AH4" s="12" t="s">
        <v>78</v>
      </c>
      <c r="AI4" s="12" t="s">
        <v>73</v>
      </c>
      <c r="AJ4" s="15">
        <v>1.0</v>
      </c>
      <c r="AK4" s="14" t="s">
        <v>74</v>
      </c>
      <c r="AL4" s="15">
        <v>3.0</v>
      </c>
      <c r="AM4" s="12" t="s">
        <v>75</v>
      </c>
      <c r="AN4" s="12" t="s">
        <v>39</v>
      </c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3">
        <v>-0.04893620527369242</v>
      </c>
      <c r="BB4" s="13">
        <f t="shared" si="3"/>
        <v>0.02383803276</v>
      </c>
      <c r="BC4" s="13">
        <f t="shared" si="1"/>
        <v>0.02382377402</v>
      </c>
      <c r="BD4" s="12" t="s">
        <v>76</v>
      </c>
      <c r="BE4" s="12">
        <f t="shared" si="2"/>
        <v>42</v>
      </c>
      <c r="BF4" s="12"/>
    </row>
    <row r="5" ht="15.75" customHeight="1">
      <c r="A5" s="10">
        <v>1.0</v>
      </c>
      <c r="B5" s="10" t="s">
        <v>57</v>
      </c>
      <c r="C5" s="10" t="s">
        <v>58</v>
      </c>
      <c r="D5" s="10" t="s">
        <v>59</v>
      </c>
      <c r="E5" s="11">
        <v>4.0</v>
      </c>
      <c r="F5" s="11">
        <v>1.0</v>
      </c>
      <c r="G5" s="11">
        <v>30.0</v>
      </c>
      <c r="H5" s="12">
        <v>5.65</v>
      </c>
      <c r="I5" s="12"/>
      <c r="J5" s="12" t="s">
        <v>60</v>
      </c>
      <c r="K5" s="13">
        <f> 5.65*12</f>
        <v>67.8</v>
      </c>
      <c r="L5" s="12" t="s">
        <v>61</v>
      </c>
      <c r="M5" s="12" t="s">
        <v>62</v>
      </c>
      <c r="N5" s="12" t="s">
        <v>63</v>
      </c>
      <c r="O5" s="12" t="s">
        <v>64</v>
      </c>
      <c r="P5" s="12"/>
      <c r="Q5" s="12" t="s">
        <v>65</v>
      </c>
      <c r="R5" s="12" t="s">
        <v>66</v>
      </c>
      <c r="S5" s="12" t="s">
        <v>79</v>
      </c>
      <c r="T5" s="12"/>
      <c r="U5" s="12" t="s">
        <v>62</v>
      </c>
      <c r="V5" s="12" t="s">
        <v>67</v>
      </c>
      <c r="W5" s="14" t="s">
        <v>67</v>
      </c>
      <c r="X5" s="14" t="s">
        <v>68</v>
      </c>
      <c r="Y5" s="12"/>
      <c r="Z5" s="12"/>
      <c r="AA5" s="12" t="s">
        <v>69</v>
      </c>
      <c r="AB5" s="12"/>
      <c r="AC5" s="12"/>
      <c r="AD5" s="12" t="s">
        <v>70</v>
      </c>
      <c r="AE5" s="12"/>
      <c r="AF5" s="12"/>
      <c r="AG5" s="12" t="s">
        <v>77</v>
      </c>
      <c r="AH5" s="12" t="s">
        <v>78</v>
      </c>
      <c r="AI5" s="12" t="s">
        <v>73</v>
      </c>
      <c r="AJ5" s="15">
        <v>1.0</v>
      </c>
      <c r="AK5" s="14" t="s">
        <v>74</v>
      </c>
      <c r="AL5" s="15">
        <v>3.0</v>
      </c>
      <c r="AM5" s="12" t="s">
        <v>75</v>
      </c>
      <c r="AN5" s="12" t="s">
        <v>39</v>
      </c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3">
        <v>0.004759969844984295</v>
      </c>
      <c r="BB5" s="13">
        <f t="shared" si="3"/>
        <v>0.03333371096</v>
      </c>
      <c r="BC5" s="13">
        <f t="shared" si="1"/>
        <v>0.03333352214</v>
      </c>
      <c r="BD5" s="12" t="s">
        <v>76</v>
      </c>
      <c r="BE5" s="12">
        <f t="shared" si="2"/>
        <v>30</v>
      </c>
      <c r="BF5" s="12"/>
    </row>
    <row r="6" ht="15.75" customHeight="1">
      <c r="A6" s="12">
        <v>125.0</v>
      </c>
      <c r="B6" s="12" t="s">
        <v>80</v>
      </c>
      <c r="C6" s="12" t="s">
        <v>81</v>
      </c>
      <c r="D6" s="14" t="s">
        <v>82</v>
      </c>
      <c r="E6" s="12">
        <v>1.0</v>
      </c>
      <c r="F6" s="12">
        <v>1.0</v>
      </c>
      <c r="G6" s="12">
        <v>48.0</v>
      </c>
      <c r="H6" s="12">
        <v>3.6</v>
      </c>
      <c r="I6" s="12"/>
      <c r="J6" s="12" t="s">
        <v>60</v>
      </c>
      <c r="K6" s="13">
        <f>3*12 + 6 </f>
        <v>42</v>
      </c>
      <c r="L6" s="12" t="s">
        <v>61</v>
      </c>
      <c r="M6" s="12" t="s">
        <v>62</v>
      </c>
      <c r="N6" s="12" t="s">
        <v>63</v>
      </c>
      <c r="O6" s="12" t="s">
        <v>64</v>
      </c>
      <c r="P6" s="12"/>
      <c r="Q6" s="12" t="s">
        <v>65</v>
      </c>
      <c r="R6" s="12"/>
      <c r="S6" s="12"/>
      <c r="T6" s="12"/>
      <c r="U6" s="12" t="s">
        <v>62</v>
      </c>
      <c r="V6" s="12" t="s">
        <v>67</v>
      </c>
      <c r="W6" s="14" t="s">
        <v>67</v>
      </c>
      <c r="X6" s="14" t="s">
        <v>68</v>
      </c>
      <c r="Y6" s="12" t="s">
        <v>83</v>
      </c>
      <c r="Z6" s="12"/>
      <c r="AA6" s="12" t="s">
        <v>69</v>
      </c>
      <c r="AB6" s="12"/>
      <c r="AC6" s="12"/>
      <c r="AD6" s="12" t="s">
        <v>70</v>
      </c>
      <c r="AE6" s="12"/>
      <c r="AF6" s="12"/>
      <c r="AG6" s="16" t="s">
        <v>71</v>
      </c>
      <c r="AH6" s="14" t="s">
        <v>84</v>
      </c>
      <c r="AI6" s="12" t="s">
        <v>85</v>
      </c>
      <c r="AJ6" s="12">
        <f t="shared" ref="AJ6:AJ13" si="4">18*2 </f>
        <v>36</v>
      </c>
      <c r="AK6" s="12" t="s">
        <v>86</v>
      </c>
      <c r="AL6" s="12" t="s">
        <v>87</v>
      </c>
      <c r="AM6" s="12" t="s">
        <v>75</v>
      </c>
      <c r="AN6" s="12" t="s">
        <v>39</v>
      </c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7"/>
      <c r="BA6" s="13">
        <v>0.29851115706299697</v>
      </c>
      <c r="BB6" s="13">
        <f t="shared" si="3"/>
        <v>0.02176155116</v>
      </c>
      <c r="BC6" s="13">
        <f t="shared" si="1"/>
        <v>0.02129238477</v>
      </c>
      <c r="BD6" s="12" t="s">
        <v>88</v>
      </c>
      <c r="BE6" s="12">
        <f t="shared" si="2"/>
        <v>1.333333333</v>
      </c>
      <c r="BF6" s="12"/>
    </row>
    <row r="7" ht="15.75" customHeight="1">
      <c r="A7" s="12">
        <v>125.0</v>
      </c>
      <c r="B7" s="12" t="s">
        <v>80</v>
      </c>
      <c r="C7" s="12" t="s">
        <v>81</v>
      </c>
      <c r="D7" s="14" t="s">
        <v>82</v>
      </c>
      <c r="E7" s="12">
        <v>1.0</v>
      </c>
      <c r="F7" s="12">
        <v>2.0</v>
      </c>
      <c r="G7" s="12">
        <v>48.0</v>
      </c>
      <c r="H7" s="12">
        <v>4.7</v>
      </c>
      <c r="I7" s="12"/>
      <c r="J7" s="12" t="s">
        <v>60</v>
      </c>
      <c r="K7" s="13">
        <f>4*12 +7</f>
        <v>55</v>
      </c>
      <c r="L7" s="12" t="s">
        <v>61</v>
      </c>
      <c r="M7" s="12" t="s">
        <v>62</v>
      </c>
      <c r="N7" s="12" t="s">
        <v>63</v>
      </c>
      <c r="O7" s="12" t="s">
        <v>64</v>
      </c>
      <c r="P7" s="12"/>
      <c r="Q7" s="12" t="s">
        <v>65</v>
      </c>
      <c r="R7" s="12"/>
      <c r="S7" s="12"/>
      <c r="T7" s="12"/>
      <c r="U7" s="12" t="s">
        <v>62</v>
      </c>
      <c r="V7" s="12" t="s">
        <v>67</v>
      </c>
      <c r="W7" s="14" t="s">
        <v>67</v>
      </c>
      <c r="X7" s="14" t="s">
        <v>68</v>
      </c>
      <c r="Y7" s="12" t="s">
        <v>83</v>
      </c>
      <c r="Z7" s="12"/>
      <c r="AA7" s="12" t="s">
        <v>69</v>
      </c>
      <c r="AB7" s="12"/>
      <c r="AC7" s="12"/>
      <c r="AD7" s="12" t="s">
        <v>70</v>
      </c>
      <c r="AE7" s="12"/>
      <c r="AF7" s="12"/>
      <c r="AG7" s="16" t="s">
        <v>71</v>
      </c>
      <c r="AH7" s="14" t="s">
        <v>84</v>
      </c>
      <c r="AI7" s="12" t="s">
        <v>85</v>
      </c>
      <c r="AJ7" s="12">
        <f t="shared" si="4"/>
        <v>36</v>
      </c>
      <c r="AK7" s="12" t="s">
        <v>86</v>
      </c>
      <c r="AL7" s="12"/>
      <c r="AM7" s="12" t="s">
        <v>75</v>
      </c>
      <c r="AN7" s="12" t="s">
        <v>39</v>
      </c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7"/>
      <c r="BA7" s="13">
        <v>-0.8085295606478233</v>
      </c>
      <c r="BB7" s="13">
        <f t="shared" si="3"/>
        <v>0.02764291719</v>
      </c>
      <c r="BC7" s="13">
        <f t="shared" si="1"/>
        <v>0.02399779382</v>
      </c>
      <c r="BD7" s="12" t="s">
        <v>88</v>
      </c>
      <c r="BE7" s="12">
        <f t="shared" si="2"/>
        <v>1.333333333</v>
      </c>
      <c r="BF7" s="12"/>
    </row>
    <row r="8" ht="15.75" customHeight="1">
      <c r="A8" s="12">
        <v>125.0</v>
      </c>
      <c r="B8" s="12" t="s">
        <v>80</v>
      </c>
      <c r="C8" s="12" t="s">
        <v>81</v>
      </c>
      <c r="D8" s="14" t="s">
        <v>82</v>
      </c>
      <c r="E8" s="12">
        <v>1.0</v>
      </c>
      <c r="F8" s="12">
        <v>1.0</v>
      </c>
      <c r="G8" s="12">
        <v>48.0</v>
      </c>
      <c r="H8" s="12">
        <v>3.6</v>
      </c>
      <c r="I8" s="12"/>
      <c r="J8" s="12" t="s">
        <v>60</v>
      </c>
      <c r="K8" s="13">
        <f>3*12 + 6 </f>
        <v>42</v>
      </c>
      <c r="L8" s="12" t="s">
        <v>61</v>
      </c>
      <c r="M8" s="12" t="s">
        <v>62</v>
      </c>
      <c r="N8" s="12" t="s">
        <v>63</v>
      </c>
      <c r="O8" s="12" t="s">
        <v>64</v>
      </c>
      <c r="P8" s="12"/>
      <c r="Q8" s="12" t="s">
        <v>65</v>
      </c>
      <c r="R8" s="12"/>
      <c r="S8" s="12"/>
      <c r="T8" s="12"/>
      <c r="U8" s="12" t="s">
        <v>62</v>
      </c>
      <c r="V8" s="12" t="s">
        <v>89</v>
      </c>
      <c r="W8" s="12" t="s">
        <v>89</v>
      </c>
      <c r="X8" s="14" t="s">
        <v>68</v>
      </c>
      <c r="Y8" s="12" t="s">
        <v>83</v>
      </c>
      <c r="Z8" s="12"/>
      <c r="AA8" s="12" t="s">
        <v>69</v>
      </c>
      <c r="AB8" s="12"/>
      <c r="AC8" s="12"/>
      <c r="AD8" s="12" t="s">
        <v>70</v>
      </c>
      <c r="AE8" s="12"/>
      <c r="AF8" s="12"/>
      <c r="AG8" s="16" t="s">
        <v>71</v>
      </c>
      <c r="AH8" s="14" t="s">
        <v>84</v>
      </c>
      <c r="AI8" s="12" t="s">
        <v>85</v>
      </c>
      <c r="AJ8" s="12">
        <f t="shared" si="4"/>
        <v>36</v>
      </c>
      <c r="AK8" s="12" t="s">
        <v>86</v>
      </c>
      <c r="AL8" s="12"/>
      <c r="AM8" s="12" t="s">
        <v>75</v>
      </c>
      <c r="AN8" s="12" t="s">
        <v>39</v>
      </c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7"/>
      <c r="BA8" s="13">
        <v>1.337074640789108</v>
      </c>
      <c r="BB8" s="13">
        <f t="shared" si="3"/>
        <v>0.03945592287</v>
      </c>
      <c r="BC8" s="13">
        <f t="shared" si="1"/>
        <v>0.02867051435</v>
      </c>
      <c r="BD8" s="12" t="s">
        <v>88</v>
      </c>
      <c r="BE8" s="12">
        <f t="shared" si="2"/>
        <v>1.333333333</v>
      </c>
      <c r="BF8" s="12"/>
    </row>
    <row r="9" ht="15.75" customHeight="1">
      <c r="A9" s="12">
        <v>125.0</v>
      </c>
      <c r="B9" s="12" t="s">
        <v>80</v>
      </c>
      <c r="C9" s="12" t="s">
        <v>81</v>
      </c>
      <c r="D9" s="14" t="s">
        <v>82</v>
      </c>
      <c r="E9" s="12">
        <v>1.0</v>
      </c>
      <c r="F9" s="12">
        <v>2.0</v>
      </c>
      <c r="G9" s="12">
        <v>48.0</v>
      </c>
      <c r="H9" s="12" t="s">
        <v>90</v>
      </c>
      <c r="I9" s="12"/>
      <c r="J9" s="12" t="s">
        <v>60</v>
      </c>
      <c r="K9" s="13">
        <f>4*12 +7</f>
        <v>55</v>
      </c>
      <c r="L9" s="12" t="s">
        <v>61</v>
      </c>
      <c r="M9" s="12" t="s">
        <v>62</v>
      </c>
      <c r="N9" s="12" t="s">
        <v>63</v>
      </c>
      <c r="O9" s="12" t="s">
        <v>64</v>
      </c>
      <c r="P9" s="12"/>
      <c r="Q9" s="12" t="s">
        <v>65</v>
      </c>
      <c r="R9" s="12"/>
      <c r="S9" s="12"/>
      <c r="T9" s="12"/>
      <c r="U9" s="12" t="s">
        <v>62</v>
      </c>
      <c r="V9" s="12" t="s">
        <v>89</v>
      </c>
      <c r="W9" s="12" t="s">
        <v>89</v>
      </c>
      <c r="X9" s="14" t="s">
        <v>68</v>
      </c>
      <c r="Y9" s="12" t="s">
        <v>83</v>
      </c>
      <c r="Z9" s="12"/>
      <c r="AA9" s="12" t="s">
        <v>69</v>
      </c>
      <c r="AB9" s="12"/>
      <c r="AC9" s="12"/>
      <c r="AD9" s="12" t="s">
        <v>70</v>
      </c>
      <c r="AE9" s="12"/>
      <c r="AF9" s="12"/>
      <c r="AG9" s="16" t="s">
        <v>71</v>
      </c>
      <c r="AH9" s="14" t="s">
        <v>84</v>
      </c>
      <c r="AI9" s="12" t="s">
        <v>85</v>
      </c>
      <c r="AJ9" s="12">
        <f t="shared" si="4"/>
        <v>36</v>
      </c>
      <c r="AK9" s="12" t="s">
        <v>86</v>
      </c>
      <c r="AL9" s="12"/>
      <c r="AM9" s="12" t="s">
        <v>75</v>
      </c>
      <c r="AN9" s="12" t="s">
        <v>39</v>
      </c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7"/>
      <c r="BA9" s="13">
        <v>-1.3605862947773113</v>
      </c>
      <c r="BB9" s="13">
        <f t="shared" si="3"/>
        <v>0.04011661527</v>
      </c>
      <c r="BC9" s="13">
        <f t="shared" si="1"/>
        <v>0.02890956274</v>
      </c>
      <c r="BD9" s="12" t="s">
        <v>88</v>
      </c>
      <c r="BE9" s="12">
        <f t="shared" si="2"/>
        <v>1.333333333</v>
      </c>
      <c r="BF9" s="12"/>
    </row>
    <row r="10" ht="15.75" customHeight="1">
      <c r="A10" s="12">
        <v>125.0</v>
      </c>
      <c r="B10" s="12" t="s">
        <v>80</v>
      </c>
      <c r="C10" s="12" t="s">
        <v>81</v>
      </c>
      <c r="D10" s="14" t="s">
        <v>82</v>
      </c>
      <c r="E10" s="12">
        <v>1.0</v>
      </c>
      <c r="F10" s="12">
        <v>3.0</v>
      </c>
      <c r="G10" s="12">
        <v>48.0</v>
      </c>
      <c r="H10" s="12" t="s">
        <v>91</v>
      </c>
      <c r="I10" s="12"/>
      <c r="J10" s="12" t="s">
        <v>60</v>
      </c>
      <c r="K10" s="13">
        <f>3*12 +8</f>
        <v>44</v>
      </c>
      <c r="L10" s="12" t="s">
        <v>61</v>
      </c>
      <c r="M10" s="12"/>
      <c r="N10" s="12" t="s">
        <v>63</v>
      </c>
      <c r="O10" s="12" t="s">
        <v>64</v>
      </c>
      <c r="P10" s="12"/>
      <c r="Q10" s="12" t="s">
        <v>65</v>
      </c>
      <c r="R10" s="12"/>
      <c r="S10" s="12"/>
      <c r="T10" s="12"/>
      <c r="U10" s="12" t="s">
        <v>62</v>
      </c>
      <c r="V10" s="12" t="s">
        <v>67</v>
      </c>
      <c r="W10" s="12" t="s">
        <v>67</v>
      </c>
      <c r="X10" s="14" t="s">
        <v>68</v>
      </c>
      <c r="Y10" s="12" t="s">
        <v>83</v>
      </c>
      <c r="Z10" s="12"/>
      <c r="AA10" s="12" t="s">
        <v>69</v>
      </c>
      <c r="AB10" s="12"/>
      <c r="AC10" s="12"/>
      <c r="AD10" s="12" t="s">
        <v>70</v>
      </c>
      <c r="AE10" s="12"/>
      <c r="AF10" s="12"/>
      <c r="AG10" s="12" t="s">
        <v>71</v>
      </c>
      <c r="AH10" s="12" t="s">
        <v>72</v>
      </c>
      <c r="AI10" s="12" t="s">
        <v>85</v>
      </c>
      <c r="AJ10" s="12">
        <f t="shared" si="4"/>
        <v>36</v>
      </c>
      <c r="AK10" s="12" t="s">
        <v>86</v>
      </c>
      <c r="AL10" s="12"/>
      <c r="AM10" s="12" t="s">
        <v>75</v>
      </c>
      <c r="AN10" s="12" t="s">
        <v>39</v>
      </c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7"/>
      <c r="BA10" s="13">
        <v>2.3333333333333335</v>
      </c>
      <c r="BB10" s="13">
        <f t="shared" si="3"/>
        <v>0.0775462963</v>
      </c>
      <c r="BC10" s="13">
        <f t="shared" si="1"/>
        <v>0.04019387813</v>
      </c>
      <c r="BD10" s="12" t="s">
        <v>88</v>
      </c>
      <c r="BE10" s="12">
        <f t="shared" si="2"/>
        <v>1.333333333</v>
      </c>
      <c r="BF10" s="12"/>
    </row>
    <row r="11" ht="15.75" customHeight="1">
      <c r="A11" s="12">
        <v>125.0</v>
      </c>
      <c r="B11" s="12" t="s">
        <v>80</v>
      </c>
      <c r="C11" s="12" t="s">
        <v>81</v>
      </c>
      <c r="D11" s="14" t="s">
        <v>82</v>
      </c>
      <c r="E11" s="12">
        <v>1.0</v>
      </c>
      <c r="F11" s="12">
        <v>4.0</v>
      </c>
      <c r="G11" s="12">
        <v>48.0</v>
      </c>
      <c r="H11" s="12" t="s">
        <v>92</v>
      </c>
      <c r="I11" s="12"/>
      <c r="J11" s="12" t="s">
        <v>60</v>
      </c>
      <c r="K11" s="13">
        <f>4*12 + 6</f>
        <v>54</v>
      </c>
      <c r="L11" s="12" t="s">
        <v>61</v>
      </c>
      <c r="M11" s="12"/>
      <c r="N11" s="12" t="s">
        <v>63</v>
      </c>
      <c r="O11" s="12" t="s">
        <v>64</v>
      </c>
      <c r="P11" s="12"/>
      <c r="Q11" s="12" t="s">
        <v>65</v>
      </c>
      <c r="R11" s="12"/>
      <c r="S11" s="12"/>
      <c r="T11" s="12"/>
      <c r="U11" s="12" t="s">
        <v>62</v>
      </c>
      <c r="V11" s="12" t="s">
        <v>67</v>
      </c>
      <c r="W11" s="12" t="s">
        <v>67</v>
      </c>
      <c r="X11" s="14" t="s">
        <v>68</v>
      </c>
      <c r="Y11" s="12" t="s">
        <v>83</v>
      </c>
      <c r="Z11" s="12"/>
      <c r="AA11" s="12" t="s">
        <v>69</v>
      </c>
      <c r="AB11" s="12"/>
      <c r="AC11" s="12"/>
      <c r="AD11" s="12" t="s">
        <v>70</v>
      </c>
      <c r="AE11" s="12"/>
      <c r="AF11" s="12"/>
      <c r="AG11" s="12" t="s">
        <v>71</v>
      </c>
      <c r="AH11" s="12" t="s">
        <v>72</v>
      </c>
      <c r="AI11" s="12" t="s">
        <v>85</v>
      </c>
      <c r="AJ11" s="12">
        <f t="shared" si="4"/>
        <v>36</v>
      </c>
      <c r="AK11" s="12" t="s">
        <v>86</v>
      </c>
      <c r="AL11" s="12"/>
      <c r="AM11" s="12" t="s">
        <v>75</v>
      </c>
      <c r="AN11" s="12" t="s">
        <v>39</v>
      </c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7"/>
      <c r="BA11" s="13">
        <v>1.0816653826391966</v>
      </c>
      <c r="BB11" s="13">
        <f t="shared" si="3"/>
        <v>0.03302083333</v>
      </c>
      <c r="BC11" s="13">
        <f t="shared" si="1"/>
        <v>0.02622849648</v>
      </c>
      <c r="BD11" s="12" t="s">
        <v>88</v>
      </c>
      <c r="BE11" s="12">
        <f t="shared" si="2"/>
        <v>1.333333333</v>
      </c>
      <c r="BF11" s="12"/>
    </row>
    <row r="12" ht="15.75" customHeight="1">
      <c r="A12" s="12">
        <v>125.0</v>
      </c>
      <c r="B12" s="12" t="s">
        <v>80</v>
      </c>
      <c r="C12" s="12" t="s">
        <v>81</v>
      </c>
      <c r="D12" s="14" t="s">
        <v>82</v>
      </c>
      <c r="E12" s="12">
        <v>1.0</v>
      </c>
      <c r="F12" s="12">
        <v>3.0</v>
      </c>
      <c r="G12" s="12">
        <v>48.0</v>
      </c>
      <c r="H12" s="12" t="s">
        <v>91</v>
      </c>
      <c r="I12" s="12"/>
      <c r="J12" s="12" t="s">
        <v>60</v>
      </c>
      <c r="K12" s="13">
        <f>3*12 +8</f>
        <v>44</v>
      </c>
      <c r="L12" s="12" t="s">
        <v>61</v>
      </c>
      <c r="M12" s="12"/>
      <c r="N12" s="12" t="s">
        <v>63</v>
      </c>
      <c r="O12" s="12" t="s">
        <v>64</v>
      </c>
      <c r="P12" s="12"/>
      <c r="Q12" s="12" t="s">
        <v>65</v>
      </c>
      <c r="R12" s="12"/>
      <c r="S12" s="12"/>
      <c r="T12" s="12"/>
      <c r="U12" s="12" t="s">
        <v>62</v>
      </c>
      <c r="V12" s="12" t="s">
        <v>89</v>
      </c>
      <c r="W12" s="12" t="s">
        <v>89</v>
      </c>
      <c r="X12" s="14" t="s">
        <v>68</v>
      </c>
      <c r="Y12" s="12" t="s">
        <v>83</v>
      </c>
      <c r="Z12" s="12"/>
      <c r="AA12" s="12" t="s">
        <v>69</v>
      </c>
      <c r="AB12" s="12"/>
      <c r="AC12" s="12"/>
      <c r="AD12" s="12" t="s">
        <v>70</v>
      </c>
      <c r="AE12" s="12"/>
      <c r="AF12" s="12"/>
      <c r="AG12" s="12" t="s">
        <v>71</v>
      </c>
      <c r="AH12" s="12" t="s">
        <v>72</v>
      </c>
      <c r="AI12" s="12" t="s">
        <v>85</v>
      </c>
      <c r="AJ12" s="12">
        <f t="shared" si="4"/>
        <v>36</v>
      </c>
      <c r="AK12" s="12" t="s">
        <v>86</v>
      </c>
      <c r="AL12" s="12"/>
      <c r="AM12" s="12" t="s">
        <v>75</v>
      </c>
      <c r="AN12" s="12" t="s">
        <v>39</v>
      </c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7"/>
      <c r="BA12" s="13">
        <v>0.8130744886681931</v>
      </c>
      <c r="BB12" s="13">
        <f t="shared" si="3"/>
        <v>0.02771968879</v>
      </c>
      <c r="BC12" s="13">
        <f t="shared" si="1"/>
        <v>0.02403109478</v>
      </c>
      <c r="BD12" s="12" t="s">
        <v>88</v>
      </c>
      <c r="BE12" s="12">
        <f t="shared" si="2"/>
        <v>1.333333333</v>
      </c>
      <c r="BF12" s="12"/>
    </row>
    <row r="13" ht="15.75" customHeight="1">
      <c r="A13" s="12">
        <v>125.0</v>
      </c>
      <c r="B13" s="12" t="s">
        <v>80</v>
      </c>
      <c r="C13" s="12" t="s">
        <v>81</v>
      </c>
      <c r="D13" s="14" t="s">
        <v>82</v>
      </c>
      <c r="E13" s="12">
        <v>1.0</v>
      </c>
      <c r="F13" s="12">
        <v>4.0</v>
      </c>
      <c r="G13" s="12">
        <v>48.0</v>
      </c>
      <c r="H13" s="12" t="s">
        <v>92</v>
      </c>
      <c r="I13" s="12"/>
      <c r="J13" s="12" t="s">
        <v>60</v>
      </c>
      <c r="K13" s="13">
        <f>4*12 + 6</f>
        <v>54</v>
      </c>
      <c r="L13" s="12" t="s">
        <v>61</v>
      </c>
      <c r="M13" s="12"/>
      <c r="N13" s="12" t="s">
        <v>63</v>
      </c>
      <c r="O13" s="12" t="s">
        <v>64</v>
      </c>
      <c r="P13" s="12"/>
      <c r="Q13" s="12" t="s">
        <v>65</v>
      </c>
      <c r="R13" s="12"/>
      <c r="S13" s="12"/>
      <c r="T13" s="12"/>
      <c r="U13" s="12" t="s">
        <v>62</v>
      </c>
      <c r="V13" s="12" t="s">
        <v>89</v>
      </c>
      <c r="W13" s="12" t="s">
        <v>89</v>
      </c>
      <c r="X13" s="14" t="s">
        <v>68</v>
      </c>
      <c r="Y13" s="12" t="s">
        <v>83</v>
      </c>
      <c r="Z13" s="12"/>
      <c r="AA13" s="12" t="s">
        <v>69</v>
      </c>
      <c r="AB13" s="12"/>
      <c r="AC13" s="12"/>
      <c r="AD13" s="12" t="s">
        <v>70</v>
      </c>
      <c r="AE13" s="12"/>
      <c r="AF13" s="12"/>
      <c r="AG13" s="12" t="s">
        <v>71</v>
      </c>
      <c r="AH13" s="12" t="s">
        <v>72</v>
      </c>
      <c r="AI13" s="12" t="s">
        <v>85</v>
      </c>
      <c r="AJ13" s="12">
        <f t="shared" si="4"/>
        <v>36</v>
      </c>
      <c r="AK13" s="12" t="s">
        <v>86</v>
      </c>
      <c r="AL13" s="12"/>
      <c r="AM13" s="12" t="s">
        <v>75</v>
      </c>
      <c r="AN13" s="12" t="s">
        <v>39</v>
      </c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7"/>
      <c r="BA13" s="13">
        <v>0.271088951373226</v>
      </c>
      <c r="BB13" s="13">
        <f t="shared" si="3"/>
        <v>0.02159884604</v>
      </c>
      <c r="BC13" s="13">
        <f t="shared" si="1"/>
        <v>0.02121263678</v>
      </c>
      <c r="BD13" s="12" t="s">
        <v>88</v>
      </c>
      <c r="BE13" s="12">
        <f t="shared" si="2"/>
        <v>1.333333333</v>
      </c>
      <c r="BF13" s="12"/>
    </row>
    <row r="14" ht="15.75" customHeight="1">
      <c r="A14" s="12">
        <v>128.0</v>
      </c>
      <c r="B14" s="12" t="s">
        <v>93</v>
      </c>
      <c r="C14" s="12" t="s">
        <v>94</v>
      </c>
      <c r="D14" s="12" t="s">
        <v>95</v>
      </c>
      <c r="E14" s="12">
        <v>1.0</v>
      </c>
      <c r="F14" s="12">
        <v>1.0</v>
      </c>
      <c r="G14" s="12">
        <v>12.0</v>
      </c>
      <c r="H14" s="12" t="s">
        <v>96</v>
      </c>
      <c r="I14" s="12"/>
      <c r="J14" s="12" t="s">
        <v>60</v>
      </c>
      <c r="K14" s="13">
        <f>3*12 +5</f>
        <v>41</v>
      </c>
      <c r="L14" s="12" t="s">
        <v>61</v>
      </c>
      <c r="M14" s="12"/>
      <c r="N14" s="12" t="s">
        <v>63</v>
      </c>
      <c r="O14" s="12" t="s">
        <v>64</v>
      </c>
      <c r="P14" s="12"/>
      <c r="Q14" s="12" t="s">
        <v>65</v>
      </c>
      <c r="R14" s="12"/>
      <c r="S14" s="12"/>
      <c r="T14" s="12"/>
      <c r="U14" s="12" t="s">
        <v>62</v>
      </c>
      <c r="V14" s="12" t="s">
        <v>67</v>
      </c>
      <c r="W14" s="12" t="s">
        <v>67</v>
      </c>
      <c r="X14" s="14" t="s">
        <v>68</v>
      </c>
      <c r="Y14" s="12" t="s">
        <v>83</v>
      </c>
      <c r="Z14" s="12"/>
      <c r="AA14" s="12" t="s">
        <v>69</v>
      </c>
      <c r="AB14" s="12"/>
      <c r="AC14" s="12"/>
      <c r="AD14" s="12" t="s">
        <v>97</v>
      </c>
      <c r="AE14" s="12"/>
      <c r="AF14" s="12"/>
      <c r="AG14" s="12" t="s">
        <v>71</v>
      </c>
      <c r="AH14" s="12" t="s">
        <v>72</v>
      </c>
      <c r="AI14" s="12" t="s">
        <v>85</v>
      </c>
      <c r="AJ14" s="12">
        <v>9.0</v>
      </c>
      <c r="AK14" s="12" t="s">
        <v>86</v>
      </c>
      <c r="AL14" s="18">
        <v>1.0</v>
      </c>
      <c r="AM14" s="12" t="s">
        <v>75</v>
      </c>
      <c r="AN14" s="12" t="s">
        <v>39</v>
      </c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3">
        <v>4.189425026335004</v>
      </c>
      <c r="BB14" s="13">
        <f t="shared" si="3"/>
        <v>0.8146367521</v>
      </c>
      <c r="BC14" s="13">
        <f t="shared" si="1"/>
        <v>0.2605501794</v>
      </c>
      <c r="BD14" s="12" t="s">
        <v>88</v>
      </c>
      <c r="BE14" s="12">
        <f t="shared" si="2"/>
        <v>1.333333333</v>
      </c>
      <c r="BF14" s="12"/>
    </row>
    <row r="15" ht="15.75" customHeight="1">
      <c r="A15" s="12">
        <v>128.0</v>
      </c>
      <c r="B15" s="12" t="s">
        <v>93</v>
      </c>
      <c r="C15" s="12" t="s">
        <v>94</v>
      </c>
      <c r="D15" s="12" t="s">
        <v>95</v>
      </c>
      <c r="E15" s="12">
        <v>1.0</v>
      </c>
      <c r="F15" s="12">
        <v>2.0</v>
      </c>
      <c r="G15" s="12">
        <v>12.0</v>
      </c>
      <c r="H15" s="12" t="s">
        <v>98</v>
      </c>
      <c r="I15" s="12"/>
      <c r="J15" s="12" t="s">
        <v>60</v>
      </c>
      <c r="K15" s="13">
        <f>5*12 + 4</f>
        <v>64</v>
      </c>
      <c r="L15" s="12" t="s">
        <v>61</v>
      </c>
      <c r="M15" s="12"/>
      <c r="N15" s="12" t="s">
        <v>63</v>
      </c>
      <c r="O15" s="12" t="s">
        <v>64</v>
      </c>
      <c r="P15" s="12"/>
      <c r="Q15" s="12" t="s">
        <v>65</v>
      </c>
      <c r="R15" s="12"/>
      <c r="S15" s="12"/>
      <c r="T15" s="12"/>
      <c r="U15" s="12" t="s">
        <v>62</v>
      </c>
      <c r="V15" s="12" t="s">
        <v>67</v>
      </c>
      <c r="W15" s="12" t="s">
        <v>67</v>
      </c>
      <c r="X15" s="14" t="s">
        <v>68</v>
      </c>
      <c r="Y15" s="12" t="s">
        <v>83</v>
      </c>
      <c r="Z15" s="12"/>
      <c r="AA15" s="12" t="s">
        <v>69</v>
      </c>
      <c r="AB15" s="12"/>
      <c r="AC15" s="12"/>
      <c r="AD15" s="12" t="s">
        <v>97</v>
      </c>
      <c r="AE15" s="12"/>
      <c r="AF15" s="12"/>
      <c r="AG15" s="12" t="s">
        <v>71</v>
      </c>
      <c r="AH15" s="12" t="s">
        <v>72</v>
      </c>
      <c r="AI15" s="12" t="s">
        <v>85</v>
      </c>
      <c r="AJ15" s="12">
        <v>9.0</v>
      </c>
      <c r="AK15" s="12" t="s">
        <v>86</v>
      </c>
      <c r="AL15" s="18">
        <v>1.0</v>
      </c>
      <c r="AM15" s="12" t="s">
        <v>75</v>
      </c>
      <c r="AN15" s="12" t="s">
        <v>39</v>
      </c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3">
        <v>3.1590189535777826</v>
      </c>
      <c r="BB15" s="13">
        <f t="shared" si="3"/>
        <v>0.4991416979</v>
      </c>
      <c r="BC15" s="13">
        <f t="shared" si="1"/>
        <v>0.2039488698</v>
      </c>
      <c r="BD15" s="12" t="s">
        <v>88</v>
      </c>
      <c r="BE15" s="12">
        <f t="shared" si="2"/>
        <v>1.333333333</v>
      </c>
      <c r="BF15" s="12"/>
    </row>
    <row r="16" ht="15.75" customHeight="1">
      <c r="A16" s="12">
        <v>128.0</v>
      </c>
      <c r="B16" s="12" t="s">
        <v>93</v>
      </c>
      <c r="C16" s="12" t="s">
        <v>94</v>
      </c>
      <c r="D16" s="12" t="s">
        <v>95</v>
      </c>
      <c r="E16" s="12">
        <v>1.0</v>
      </c>
      <c r="F16" s="12">
        <v>1.0</v>
      </c>
      <c r="G16" s="12">
        <v>12.0</v>
      </c>
      <c r="H16" s="12" t="s">
        <v>96</v>
      </c>
      <c r="I16" s="12"/>
      <c r="J16" s="12" t="s">
        <v>60</v>
      </c>
      <c r="K16" s="13">
        <f>3*12 +5</f>
        <v>41</v>
      </c>
      <c r="L16" s="12" t="s">
        <v>61</v>
      </c>
      <c r="M16" s="12"/>
      <c r="N16" s="12" t="s">
        <v>63</v>
      </c>
      <c r="O16" s="12" t="s">
        <v>64</v>
      </c>
      <c r="P16" s="12"/>
      <c r="Q16" s="12" t="s">
        <v>65</v>
      </c>
      <c r="R16" s="12"/>
      <c r="S16" s="12"/>
      <c r="T16" s="12"/>
      <c r="U16" s="12" t="s">
        <v>62</v>
      </c>
      <c r="V16" s="12" t="s">
        <v>67</v>
      </c>
      <c r="W16" s="12" t="s">
        <v>67</v>
      </c>
      <c r="X16" s="14" t="s">
        <v>68</v>
      </c>
      <c r="Y16" s="12" t="s">
        <v>83</v>
      </c>
      <c r="Z16" s="12"/>
      <c r="AA16" s="12" t="s">
        <v>69</v>
      </c>
      <c r="AB16" s="12"/>
      <c r="AC16" s="12"/>
      <c r="AD16" s="19" t="s">
        <v>42</v>
      </c>
      <c r="AE16" s="12"/>
      <c r="AF16" s="12"/>
      <c r="AG16" s="12" t="s">
        <v>71</v>
      </c>
      <c r="AH16" s="12" t="s">
        <v>72</v>
      </c>
      <c r="AI16" s="12" t="s">
        <v>85</v>
      </c>
      <c r="AJ16" s="12">
        <v>9.0</v>
      </c>
      <c r="AK16" s="12" t="s">
        <v>86</v>
      </c>
      <c r="AL16" s="18">
        <v>1.0</v>
      </c>
      <c r="AM16" s="12" t="s">
        <v>75</v>
      </c>
      <c r="AN16" s="12" t="s">
        <v>39</v>
      </c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3">
        <v>1.95864320023855</v>
      </c>
      <c r="BB16" s="13">
        <f t="shared" si="3"/>
        <v>0.2431784661</v>
      </c>
      <c r="BC16" s="13">
        <f t="shared" si="1"/>
        <v>0.1423547406</v>
      </c>
      <c r="BD16" s="12" t="s">
        <v>88</v>
      </c>
      <c r="BE16" s="12">
        <f t="shared" si="2"/>
        <v>1.333333333</v>
      </c>
      <c r="BF16" s="12"/>
    </row>
    <row r="17" ht="15.75" customHeight="1">
      <c r="A17" s="12">
        <v>128.0</v>
      </c>
      <c r="B17" s="12" t="s">
        <v>93</v>
      </c>
      <c r="C17" s="12" t="s">
        <v>94</v>
      </c>
      <c r="D17" s="12" t="s">
        <v>95</v>
      </c>
      <c r="E17" s="12">
        <v>1.0</v>
      </c>
      <c r="F17" s="12">
        <v>2.0</v>
      </c>
      <c r="G17" s="12">
        <v>12.0</v>
      </c>
      <c r="H17" s="12" t="s">
        <v>98</v>
      </c>
      <c r="I17" s="12"/>
      <c r="J17" s="12" t="s">
        <v>60</v>
      </c>
      <c r="K17" s="13">
        <f>5*12 + 4</f>
        <v>64</v>
      </c>
      <c r="L17" s="12" t="s">
        <v>61</v>
      </c>
      <c r="M17" s="12"/>
      <c r="N17" s="12" t="s">
        <v>63</v>
      </c>
      <c r="O17" s="12" t="s">
        <v>64</v>
      </c>
      <c r="P17" s="12"/>
      <c r="Q17" s="12" t="s">
        <v>65</v>
      </c>
      <c r="R17" s="12"/>
      <c r="S17" s="12"/>
      <c r="T17" s="12"/>
      <c r="U17" s="12" t="s">
        <v>62</v>
      </c>
      <c r="V17" s="12" t="s">
        <v>67</v>
      </c>
      <c r="W17" s="12" t="s">
        <v>67</v>
      </c>
      <c r="X17" s="14" t="s">
        <v>68</v>
      </c>
      <c r="Y17" s="12" t="s">
        <v>83</v>
      </c>
      <c r="Z17" s="12"/>
      <c r="AA17" s="12" t="s">
        <v>69</v>
      </c>
      <c r="AB17" s="12"/>
      <c r="AC17" s="12"/>
      <c r="AD17" s="19" t="s">
        <v>42</v>
      </c>
      <c r="AE17" s="12"/>
      <c r="AF17" s="12"/>
      <c r="AG17" s="12" t="s">
        <v>71</v>
      </c>
      <c r="AH17" s="12" t="s">
        <v>72</v>
      </c>
      <c r="AI17" s="12" t="s">
        <v>85</v>
      </c>
      <c r="AJ17" s="12">
        <v>9.0</v>
      </c>
      <c r="AK17" s="12" t="s">
        <v>86</v>
      </c>
      <c r="AL17" s="18">
        <v>1.0</v>
      </c>
      <c r="AM17" s="12" t="s">
        <v>75</v>
      </c>
      <c r="AN17" s="12" t="s">
        <v>39</v>
      </c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3">
        <v>0.22315184957216824</v>
      </c>
      <c r="BB17" s="13">
        <f t="shared" si="3"/>
        <v>0.08540819783</v>
      </c>
      <c r="BC17" s="13">
        <f t="shared" si="1"/>
        <v>0.08436438715</v>
      </c>
      <c r="BD17" s="12" t="s">
        <v>88</v>
      </c>
      <c r="BE17" s="12">
        <f t="shared" si="2"/>
        <v>1.333333333</v>
      </c>
      <c r="BF17" s="12"/>
    </row>
    <row r="18" ht="15.75" customHeight="1">
      <c r="A18" s="12">
        <v>128.0</v>
      </c>
      <c r="B18" s="12" t="s">
        <v>93</v>
      </c>
      <c r="C18" s="12" t="s">
        <v>94</v>
      </c>
      <c r="D18" s="12" t="s">
        <v>95</v>
      </c>
      <c r="E18" s="12">
        <v>2.0</v>
      </c>
      <c r="F18" s="12">
        <v>1.0</v>
      </c>
      <c r="G18" s="17">
        <v>12.0</v>
      </c>
      <c r="H18" s="12" t="s">
        <v>99</v>
      </c>
      <c r="I18" s="12"/>
      <c r="J18" s="12" t="s">
        <v>60</v>
      </c>
      <c r="K18" s="13">
        <f> 2*12+6</f>
        <v>30</v>
      </c>
      <c r="L18" s="12" t="s">
        <v>61</v>
      </c>
      <c r="M18" s="12"/>
      <c r="N18" s="12" t="s">
        <v>63</v>
      </c>
      <c r="O18" s="12" t="s">
        <v>64</v>
      </c>
      <c r="P18" s="12"/>
      <c r="Q18" s="12" t="s">
        <v>42</v>
      </c>
      <c r="R18" s="12"/>
      <c r="S18" s="12"/>
      <c r="T18" s="12"/>
      <c r="U18" s="12" t="s">
        <v>62</v>
      </c>
      <c r="V18" s="12" t="s">
        <v>67</v>
      </c>
      <c r="W18" s="12" t="s">
        <v>67</v>
      </c>
      <c r="X18" s="14" t="s">
        <v>68</v>
      </c>
      <c r="Y18" s="12" t="s">
        <v>83</v>
      </c>
      <c r="Z18" s="12"/>
      <c r="AA18" s="12" t="s">
        <v>69</v>
      </c>
      <c r="AB18" s="12"/>
      <c r="AC18" s="12"/>
      <c r="AD18" s="12" t="s">
        <v>97</v>
      </c>
      <c r="AE18" s="12"/>
      <c r="AF18" s="12"/>
      <c r="AG18" s="12" t="s">
        <v>71</v>
      </c>
      <c r="AH18" s="12" t="s">
        <v>72</v>
      </c>
      <c r="AI18" s="12" t="s">
        <v>85</v>
      </c>
      <c r="AJ18" s="12">
        <v>9.0</v>
      </c>
      <c r="AK18" s="12" t="s">
        <v>86</v>
      </c>
      <c r="AL18" s="12"/>
      <c r="AM18" s="12" t="s">
        <v>75</v>
      </c>
      <c r="AN18" s="12" t="s">
        <v>39</v>
      </c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3">
        <v>0.9058216273156766</v>
      </c>
      <c r="BB18" s="13">
        <f t="shared" si="3"/>
        <v>0.1175213675</v>
      </c>
      <c r="BC18" s="13">
        <f t="shared" si="1"/>
        <v>0.09896184767</v>
      </c>
      <c r="BD18" s="12" t="s">
        <v>88</v>
      </c>
      <c r="BE18" s="12">
        <f t="shared" si="2"/>
        <v>1.333333333</v>
      </c>
      <c r="BF18" s="12"/>
    </row>
    <row r="19" ht="15.75" customHeight="1">
      <c r="A19" s="12">
        <v>128.0</v>
      </c>
      <c r="B19" s="12" t="s">
        <v>93</v>
      </c>
      <c r="C19" s="12" t="s">
        <v>94</v>
      </c>
      <c r="D19" s="12" t="s">
        <v>95</v>
      </c>
      <c r="E19" s="12">
        <v>2.0</v>
      </c>
      <c r="F19" s="12">
        <v>2.0</v>
      </c>
      <c r="G19" s="17">
        <v>12.0</v>
      </c>
      <c r="H19" s="12" t="s">
        <v>100</v>
      </c>
      <c r="I19" s="12"/>
      <c r="J19" s="12" t="s">
        <v>60</v>
      </c>
      <c r="K19" s="13">
        <f>3*12+7</f>
        <v>43</v>
      </c>
      <c r="L19" s="12" t="s">
        <v>61</v>
      </c>
      <c r="M19" s="12"/>
      <c r="N19" s="12" t="s">
        <v>63</v>
      </c>
      <c r="O19" s="12" t="s">
        <v>64</v>
      </c>
      <c r="P19" s="12"/>
      <c r="Q19" s="12" t="s">
        <v>42</v>
      </c>
      <c r="R19" s="12"/>
      <c r="S19" s="12"/>
      <c r="T19" s="12"/>
      <c r="U19" s="12" t="s">
        <v>62</v>
      </c>
      <c r="V19" s="12" t="s">
        <v>67</v>
      </c>
      <c r="W19" s="12" t="s">
        <v>67</v>
      </c>
      <c r="X19" s="14" t="s">
        <v>68</v>
      </c>
      <c r="Y19" s="12" t="s">
        <v>83</v>
      </c>
      <c r="Z19" s="12"/>
      <c r="AA19" s="12" t="s">
        <v>69</v>
      </c>
      <c r="AB19" s="12"/>
      <c r="AC19" s="12"/>
      <c r="AD19" s="12" t="s">
        <v>97</v>
      </c>
      <c r="AE19" s="12"/>
      <c r="AF19" s="12"/>
      <c r="AG19" s="12" t="s">
        <v>71</v>
      </c>
      <c r="AH19" s="12" t="s">
        <v>72</v>
      </c>
      <c r="AI19" s="12" t="s">
        <v>85</v>
      </c>
      <c r="AJ19" s="12">
        <v>9.0</v>
      </c>
      <c r="AK19" s="12" t="s">
        <v>86</v>
      </c>
      <c r="AL19" s="12"/>
      <c r="AM19" s="12" t="s">
        <v>75</v>
      </c>
      <c r="AN19" s="12" t="s">
        <v>39</v>
      </c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3">
        <v>1.1267387584906527</v>
      </c>
      <c r="BB19" s="13">
        <f t="shared" si="3"/>
        <v>0.1362308429</v>
      </c>
      <c r="BC19" s="13">
        <f t="shared" si="1"/>
        <v>0.1065484408</v>
      </c>
      <c r="BD19" s="12" t="s">
        <v>88</v>
      </c>
      <c r="BE19" s="12">
        <f t="shared" si="2"/>
        <v>1.333333333</v>
      </c>
      <c r="BF19" s="12"/>
    </row>
    <row r="20" ht="15.75" customHeight="1">
      <c r="A20" s="12">
        <v>128.0</v>
      </c>
      <c r="B20" s="12" t="s">
        <v>93</v>
      </c>
      <c r="C20" s="12" t="s">
        <v>94</v>
      </c>
      <c r="D20" s="12" t="s">
        <v>95</v>
      </c>
      <c r="E20" s="12">
        <v>2.0</v>
      </c>
      <c r="F20" s="12">
        <v>3.0</v>
      </c>
      <c r="G20" s="17">
        <v>12.0</v>
      </c>
      <c r="H20" s="12" t="s">
        <v>101</v>
      </c>
      <c r="I20" s="12"/>
      <c r="J20" s="12" t="s">
        <v>60</v>
      </c>
      <c r="K20" s="13">
        <f>5*12+5</f>
        <v>65</v>
      </c>
      <c r="L20" s="12" t="s">
        <v>61</v>
      </c>
      <c r="M20" s="12"/>
      <c r="N20" s="12" t="s">
        <v>63</v>
      </c>
      <c r="O20" s="12" t="s">
        <v>64</v>
      </c>
      <c r="P20" s="12"/>
      <c r="Q20" s="12" t="s">
        <v>42</v>
      </c>
      <c r="R20" s="12"/>
      <c r="S20" s="12"/>
      <c r="T20" s="12"/>
      <c r="U20" s="12" t="s">
        <v>62</v>
      </c>
      <c r="V20" s="12" t="s">
        <v>67</v>
      </c>
      <c r="W20" s="12" t="s">
        <v>67</v>
      </c>
      <c r="X20" s="14" t="s">
        <v>68</v>
      </c>
      <c r="Y20" s="12" t="s">
        <v>83</v>
      </c>
      <c r="Z20" s="12"/>
      <c r="AA20" s="12" t="s">
        <v>69</v>
      </c>
      <c r="AB20" s="12"/>
      <c r="AC20" s="12"/>
      <c r="AD20" s="12" t="s">
        <v>97</v>
      </c>
      <c r="AE20" s="12"/>
      <c r="AF20" s="12"/>
      <c r="AG20" s="12" t="s">
        <v>71</v>
      </c>
      <c r="AH20" s="12" t="s">
        <v>72</v>
      </c>
      <c r="AI20" s="12" t="s">
        <v>85</v>
      </c>
      <c r="AJ20" s="12">
        <v>9.0</v>
      </c>
      <c r="AK20" s="12" t="s">
        <v>86</v>
      </c>
      <c r="AL20" s="12"/>
      <c r="AM20" s="12" t="s">
        <v>75</v>
      </c>
      <c r="AN20" s="12" t="s">
        <v>39</v>
      </c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3">
        <v>1.2306154616347116</v>
      </c>
      <c r="BB20" s="13">
        <f t="shared" si="3"/>
        <v>0.1464339339</v>
      </c>
      <c r="BC20" s="13">
        <f t="shared" si="1"/>
        <v>0.1104664104</v>
      </c>
      <c r="BD20" s="12" t="s">
        <v>88</v>
      </c>
      <c r="BE20" s="12">
        <f t="shared" si="2"/>
        <v>1.333333333</v>
      </c>
      <c r="BF20" s="12"/>
    </row>
    <row r="21" ht="15.75" customHeight="1">
      <c r="A21" s="12">
        <v>128.0</v>
      </c>
      <c r="B21" s="12" t="s">
        <v>93</v>
      </c>
      <c r="C21" s="12" t="s">
        <v>94</v>
      </c>
      <c r="D21" s="12" t="s">
        <v>95</v>
      </c>
      <c r="E21" s="12">
        <v>2.0</v>
      </c>
      <c r="F21" s="12">
        <v>1.0</v>
      </c>
      <c r="G21" s="17">
        <v>12.0</v>
      </c>
      <c r="H21" s="12" t="s">
        <v>99</v>
      </c>
      <c r="I21" s="12"/>
      <c r="J21" s="12" t="s">
        <v>60</v>
      </c>
      <c r="K21" s="13">
        <f> 2*12+6</f>
        <v>30</v>
      </c>
      <c r="L21" s="12" t="s">
        <v>61</v>
      </c>
      <c r="M21" s="12"/>
      <c r="N21" s="12" t="s">
        <v>63</v>
      </c>
      <c r="O21" s="12" t="s">
        <v>64</v>
      </c>
      <c r="P21" s="12"/>
      <c r="Q21" s="12" t="s">
        <v>42</v>
      </c>
      <c r="R21" s="12"/>
      <c r="S21" s="12"/>
      <c r="T21" s="12"/>
      <c r="U21" s="12" t="s">
        <v>62</v>
      </c>
      <c r="V21" s="12" t="s">
        <v>67</v>
      </c>
      <c r="W21" s="12" t="s">
        <v>67</v>
      </c>
      <c r="X21" s="14" t="s">
        <v>68</v>
      </c>
      <c r="Y21" s="12" t="s">
        <v>83</v>
      </c>
      <c r="Z21" s="12"/>
      <c r="AA21" s="12" t="s">
        <v>69</v>
      </c>
      <c r="AB21" s="12"/>
      <c r="AC21" s="12"/>
      <c r="AD21" s="12" t="s">
        <v>42</v>
      </c>
      <c r="AE21" s="12"/>
      <c r="AF21" s="12"/>
      <c r="AG21" s="12" t="s">
        <v>71</v>
      </c>
      <c r="AH21" s="12" t="s">
        <v>72</v>
      </c>
      <c r="AI21" s="12" t="s">
        <v>85</v>
      </c>
      <c r="AJ21" s="12">
        <v>9.0</v>
      </c>
      <c r="AK21" s="12" t="s">
        <v>86</v>
      </c>
      <c r="AL21" s="12"/>
      <c r="AM21" s="12" t="s">
        <v>75</v>
      </c>
      <c r="AN21" s="12" t="s">
        <v>39</v>
      </c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3">
        <v>0.9907424048765214</v>
      </c>
      <c r="BB21" s="13">
        <f t="shared" si="3"/>
        <v>0.1242321047</v>
      </c>
      <c r="BC21" s="13">
        <f t="shared" si="1"/>
        <v>0.1017480977</v>
      </c>
      <c r="BD21" s="12" t="s">
        <v>88</v>
      </c>
      <c r="BE21" s="12">
        <f t="shared" si="2"/>
        <v>1.333333333</v>
      </c>
      <c r="BF21" s="12"/>
    </row>
    <row r="22" ht="15.75" customHeight="1">
      <c r="A22" s="12">
        <v>128.0</v>
      </c>
      <c r="B22" s="12" t="s">
        <v>93</v>
      </c>
      <c r="C22" s="12" t="s">
        <v>94</v>
      </c>
      <c r="D22" s="12" t="s">
        <v>95</v>
      </c>
      <c r="E22" s="12">
        <v>2.0</v>
      </c>
      <c r="F22" s="12">
        <v>2.0</v>
      </c>
      <c r="G22" s="17">
        <v>12.0</v>
      </c>
      <c r="H22" s="12" t="s">
        <v>100</v>
      </c>
      <c r="I22" s="12"/>
      <c r="J22" s="12" t="s">
        <v>60</v>
      </c>
      <c r="K22" s="13">
        <f>3*12+7</f>
        <v>43</v>
      </c>
      <c r="L22" s="12" t="s">
        <v>61</v>
      </c>
      <c r="M22" s="12"/>
      <c r="N22" s="12" t="s">
        <v>63</v>
      </c>
      <c r="O22" s="12" t="s">
        <v>64</v>
      </c>
      <c r="P22" s="12"/>
      <c r="Q22" s="12" t="s">
        <v>42</v>
      </c>
      <c r="R22" s="12"/>
      <c r="S22" s="12"/>
      <c r="T22" s="12"/>
      <c r="U22" s="12" t="s">
        <v>62</v>
      </c>
      <c r="V22" s="12" t="s">
        <v>67</v>
      </c>
      <c r="W22" s="12" t="s">
        <v>67</v>
      </c>
      <c r="X22" s="14" t="s">
        <v>68</v>
      </c>
      <c r="Y22" s="12" t="s">
        <v>83</v>
      </c>
      <c r="Z22" s="12"/>
      <c r="AA22" s="12" t="s">
        <v>69</v>
      </c>
      <c r="AB22" s="12"/>
      <c r="AC22" s="12"/>
      <c r="AD22" s="12" t="s">
        <v>42</v>
      </c>
      <c r="AE22" s="12"/>
      <c r="AF22" s="12"/>
      <c r="AG22" s="12" t="s">
        <v>71</v>
      </c>
      <c r="AH22" s="12" t="s">
        <v>72</v>
      </c>
      <c r="AI22" s="12" t="s">
        <v>85</v>
      </c>
      <c r="AJ22" s="12">
        <v>9.0</v>
      </c>
      <c r="AK22" s="12" t="s">
        <v>86</v>
      </c>
      <c r="AL22" s="12"/>
      <c r="AM22" s="12" t="s">
        <v>75</v>
      </c>
      <c r="AN22" s="12" t="s">
        <v>39</v>
      </c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3">
        <v>1.1336525903991284</v>
      </c>
      <c r="BB22" s="13">
        <f t="shared" si="3"/>
        <v>0.1368820082</v>
      </c>
      <c r="BC22" s="13">
        <f t="shared" si="1"/>
        <v>0.1068027809</v>
      </c>
      <c r="BD22" s="12" t="s">
        <v>88</v>
      </c>
      <c r="BE22" s="12">
        <f t="shared" si="2"/>
        <v>1.333333333</v>
      </c>
      <c r="BF22" s="12"/>
    </row>
    <row r="23" ht="15.75" customHeight="1">
      <c r="A23" s="12">
        <v>128.0</v>
      </c>
      <c r="B23" s="12" t="s">
        <v>93</v>
      </c>
      <c r="C23" s="12" t="s">
        <v>94</v>
      </c>
      <c r="D23" s="12" t="s">
        <v>95</v>
      </c>
      <c r="E23" s="12">
        <v>2.0</v>
      </c>
      <c r="F23" s="12">
        <v>3.0</v>
      </c>
      <c r="G23" s="17">
        <v>12.0</v>
      </c>
      <c r="H23" s="12" t="s">
        <v>101</v>
      </c>
      <c r="I23" s="12"/>
      <c r="J23" s="12" t="s">
        <v>60</v>
      </c>
      <c r="K23" s="13">
        <f>5*12+5</f>
        <v>65</v>
      </c>
      <c r="L23" s="12" t="s">
        <v>61</v>
      </c>
      <c r="M23" s="12"/>
      <c r="N23" s="12" t="s">
        <v>63</v>
      </c>
      <c r="O23" s="12" t="s">
        <v>64</v>
      </c>
      <c r="P23" s="12"/>
      <c r="Q23" s="12" t="s">
        <v>42</v>
      </c>
      <c r="R23" s="12"/>
      <c r="S23" s="12"/>
      <c r="T23" s="12"/>
      <c r="U23" s="12" t="s">
        <v>62</v>
      </c>
      <c r="V23" s="12" t="s">
        <v>67</v>
      </c>
      <c r="W23" s="12" t="s">
        <v>67</v>
      </c>
      <c r="X23" s="14" t="s">
        <v>68</v>
      </c>
      <c r="Y23" s="12" t="s">
        <v>83</v>
      </c>
      <c r="Z23" s="12"/>
      <c r="AA23" s="12" t="s">
        <v>69</v>
      </c>
      <c r="AB23" s="12"/>
      <c r="AC23" s="12"/>
      <c r="AD23" s="12" t="s">
        <v>42</v>
      </c>
      <c r="AE23" s="12"/>
      <c r="AF23" s="12"/>
      <c r="AG23" s="12" t="s">
        <v>71</v>
      </c>
      <c r="AH23" s="12" t="s">
        <v>72</v>
      </c>
      <c r="AI23" s="12" t="s">
        <v>85</v>
      </c>
      <c r="AJ23" s="12">
        <v>9.0</v>
      </c>
      <c r="AK23" s="12" t="s">
        <v>86</v>
      </c>
      <c r="AL23" s="12"/>
      <c r="AM23" s="12" t="s">
        <v>75</v>
      </c>
      <c r="AN23" s="12" t="s">
        <v>39</v>
      </c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3">
        <v>-0.7803902927439635</v>
      </c>
      <c r="BB23" s="13">
        <f t="shared" si="3"/>
        <v>0.1087087087</v>
      </c>
      <c r="BC23" s="13">
        <f t="shared" si="1"/>
        <v>0.0951790894</v>
      </c>
      <c r="BD23" s="12" t="s">
        <v>88</v>
      </c>
      <c r="BE23" s="12">
        <f t="shared" si="2"/>
        <v>1.333333333</v>
      </c>
      <c r="BF23" s="12"/>
    </row>
    <row r="24" ht="15.75" customHeight="1">
      <c r="A24" s="12">
        <v>128.0</v>
      </c>
      <c r="B24" s="12" t="s">
        <v>93</v>
      </c>
      <c r="C24" s="12" t="s">
        <v>94</v>
      </c>
      <c r="D24" s="12" t="s">
        <v>95</v>
      </c>
      <c r="E24" s="12">
        <v>3.0</v>
      </c>
      <c r="F24" s="12">
        <v>1.0</v>
      </c>
      <c r="G24" s="17">
        <v>12.0</v>
      </c>
      <c r="H24" s="12" t="s">
        <v>99</v>
      </c>
      <c r="I24" s="12"/>
      <c r="J24" s="12" t="s">
        <v>60</v>
      </c>
      <c r="K24" s="13">
        <f> 2*12+6</f>
        <v>30</v>
      </c>
      <c r="L24" s="12" t="s">
        <v>61</v>
      </c>
      <c r="M24" s="12"/>
      <c r="N24" s="12" t="s">
        <v>63</v>
      </c>
      <c r="O24" s="12" t="s">
        <v>64</v>
      </c>
      <c r="P24" s="12"/>
      <c r="Q24" s="12"/>
      <c r="R24" s="12"/>
      <c r="S24" s="12"/>
      <c r="T24" s="12"/>
      <c r="U24" s="12"/>
      <c r="V24" s="12" t="s">
        <v>67</v>
      </c>
      <c r="W24" s="12" t="s">
        <v>22</v>
      </c>
      <c r="X24" s="14" t="s">
        <v>68</v>
      </c>
      <c r="Y24" s="12"/>
      <c r="Z24" s="12"/>
      <c r="AA24" s="12" t="s">
        <v>69</v>
      </c>
      <c r="AB24" s="12"/>
      <c r="AC24" s="12"/>
      <c r="AD24" s="12"/>
      <c r="AE24" s="12"/>
      <c r="AF24" s="12"/>
      <c r="AG24" s="12" t="s">
        <v>71</v>
      </c>
      <c r="AH24" s="12" t="s">
        <v>72</v>
      </c>
      <c r="AI24" s="12" t="s">
        <v>85</v>
      </c>
      <c r="AJ24" s="12"/>
      <c r="AK24" s="12" t="s">
        <v>86</v>
      </c>
      <c r="AL24" s="12"/>
      <c r="AM24" s="12" t="s">
        <v>75</v>
      </c>
      <c r="AN24" s="12" t="s">
        <v>39</v>
      </c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3">
        <v>1.0464473629061968</v>
      </c>
      <c r="BB24" s="13">
        <f t="shared" si="3"/>
        <v>0.1289605035</v>
      </c>
      <c r="BC24" s="13">
        <f t="shared" si="1"/>
        <v>0.1036663331</v>
      </c>
      <c r="BD24" s="12" t="s">
        <v>88</v>
      </c>
      <c r="BE24" s="12" t="str">
        <f t="shared" si="2"/>
        <v>#DIV/0!</v>
      </c>
      <c r="BF24" s="12"/>
    </row>
    <row r="25" ht="15.75" customHeight="1">
      <c r="A25" s="12">
        <v>128.0</v>
      </c>
      <c r="B25" s="12" t="s">
        <v>93</v>
      </c>
      <c r="C25" s="12" t="s">
        <v>94</v>
      </c>
      <c r="D25" s="12" t="s">
        <v>95</v>
      </c>
      <c r="E25" s="12">
        <v>3.0</v>
      </c>
      <c r="F25" s="12">
        <v>2.0</v>
      </c>
      <c r="G25" s="17">
        <v>11.0</v>
      </c>
      <c r="H25" s="12" t="s">
        <v>102</v>
      </c>
      <c r="I25" s="12"/>
      <c r="J25" s="12" t="s">
        <v>60</v>
      </c>
      <c r="K25" s="13">
        <f>3*12+4</f>
        <v>40</v>
      </c>
      <c r="L25" s="12" t="s">
        <v>61</v>
      </c>
      <c r="M25" s="12"/>
      <c r="N25" s="12" t="s">
        <v>63</v>
      </c>
      <c r="O25" s="12" t="s">
        <v>64</v>
      </c>
      <c r="P25" s="12"/>
      <c r="Q25" s="12"/>
      <c r="R25" s="12"/>
      <c r="S25" s="12"/>
      <c r="T25" s="12"/>
      <c r="U25" s="12"/>
      <c r="V25" s="12" t="s">
        <v>67</v>
      </c>
      <c r="W25" s="12" t="s">
        <v>22</v>
      </c>
      <c r="X25" s="14" t="s">
        <v>68</v>
      </c>
      <c r="Y25" s="12"/>
      <c r="Z25" s="12"/>
      <c r="AA25" s="12" t="s">
        <v>69</v>
      </c>
      <c r="AB25" s="12"/>
      <c r="AC25" s="12"/>
      <c r="AD25" s="12"/>
      <c r="AE25" s="12"/>
      <c r="AF25" s="12"/>
      <c r="AG25" s="12" t="s">
        <v>71</v>
      </c>
      <c r="AH25" s="12" t="s">
        <v>72</v>
      </c>
      <c r="AI25" s="12" t="s">
        <v>85</v>
      </c>
      <c r="AJ25" s="12"/>
      <c r="AK25" s="12" t="s">
        <v>86</v>
      </c>
      <c r="AL25" s="12"/>
      <c r="AM25" s="12" t="s">
        <v>75</v>
      </c>
      <c r="AN25" s="12" t="s">
        <v>39</v>
      </c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3">
        <v>2.5311138423511848</v>
      </c>
      <c r="BB25" s="13">
        <f t="shared" si="3"/>
        <v>0.382115331</v>
      </c>
      <c r="BC25" s="13">
        <f t="shared" si="1"/>
        <v>0.1863806786</v>
      </c>
      <c r="BD25" s="12" t="s">
        <v>88</v>
      </c>
      <c r="BE25" s="12" t="str">
        <f t="shared" si="2"/>
        <v>#DIV/0!</v>
      </c>
      <c r="BF25" s="12"/>
    </row>
    <row r="26" ht="15.75" customHeight="1">
      <c r="A26" s="12">
        <v>128.0</v>
      </c>
      <c r="B26" s="12" t="s">
        <v>93</v>
      </c>
      <c r="C26" s="12" t="s">
        <v>94</v>
      </c>
      <c r="D26" s="12" t="s">
        <v>95</v>
      </c>
      <c r="E26" s="12">
        <v>3.0</v>
      </c>
      <c r="F26" s="12">
        <v>3.0</v>
      </c>
      <c r="G26" s="17">
        <v>11.0</v>
      </c>
      <c r="H26" s="12" t="s">
        <v>103</v>
      </c>
      <c r="I26" s="12"/>
      <c r="J26" s="12" t="s">
        <v>60</v>
      </c>
      <c r="K26" s="13">
        <f>5*12+3</f>
        <v>63</v>
      </c>
      <c r="L26" s="12" t="s">
        <v>61</v>
      </c>
      <c r="M26" s="12"/>
      <c r="N26" s="12" t="s">
        <v>63</v>
      </c>
      <c r="O26" s="12" t="s">
        <v>64</v>
      </c>
      <c r="P26" s="12"/>
      <c r="Q26" s="12"/>
      <c r="R26" s="12"/>
      <c r="S26" s="12"/>
      <c r="T26" s="12"/>
      <c r="U26" s="12"/>
      <c r="V26" s="12" t="s">
        <v>67</v>
      </c>
      <c r="W26" s="12" t="s">
        <v>22</v>
      </c>
      <c r="X26" s="14" t="s">
        <v>68</v>
      </c>
      <c r="Y26" s="12"/>
      <c r="Z26" s="12"/>
      <c r="AA26" s="12" t="s">
        <v>69</v>
      </c>
      <c r="AB26" s="12"/>
      <c r="AC26" s="12"/>
      <c r="AD26" s="12"/>
      <c r="AE26" s="12"/>
      <c r="AF26" s="12"/>
      <c r="AG26" s="12" t="s">
        <v>71</v>
      </c>
      <c r="AH26" s="12" t="s">
        <v>72</v>
      </c>
      <c r="AI26" s="12" t="s">
        <v>85</v>
      </c>
      <c r="AJ26" s="12"/>
      <c r="AK26" s="12" t="s">
        <v>86</v>
      </c>
      <c r="AL26" s="12"/>
      <c r="AM26" s="12" t="s">
        <v>75</v>
      </c>
      <c r="AN26" s="12" t="s">
        <v>39</v>
      </c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3">
        <v>1.3237115959983623</v>
      </c>
      <c r="BB26" s="13">
        <f t="shared" si="3"/>
        <v>0.1705551086</v>
      </c>
      <c r="BC26" s="13">
        <f t="shared" si="1"/>
        <v>0.1245191145</v>
      </c>
      <c r="BD26" s="12" t="s">
        <v>88</v>
      </c>
      <c r="BE26" s="12" t="str">
        <f t="shared" si="2"/>
        <v>#DIV/0!</v>
      </c>
      <c r="BF26" s="12"/>
    </row>
    <row r="27" ht="15.75" customHeight="1">
      <c r="A27" s="12">
        <v>131.0</v>
      </c>
      <c r="B27" s="12" t="s">
        <v>104</v>
      </c>
      <c r="C27" s="19" t="s">
        <v>105</v>
      </c>
      <c r="D27" s="20" t="s">
        <v>106</v>
      </c>
      <c r="E27" s="12">
        <v>1.0</v>
      </c>
      <c r="F27" s="12">
        <v>1.0</v>
      </c>
      <c r="G27" s="17">
        <v>14.0</v>
      </c>
      <c r="H27" s="12" t="s">
        <v>107</v>
      </c>
      <c r="I27" s="12"/>
      <c r="J27" s="12" t="s">
        <v>108</v>
      </c>
      <c r="K27" s="13">
        <v>33.2</v>
      </c>
      <c r="L27" s="12" t="s">
        <v>61</v>
      </c>
      <c r="M27" s="12"/>
      <c r="N27" s="12" t="s">
        <v>63</v>
      </c>
      <c r="O27" s="12" t="s">
        <v>64</v>
      </c>
      <c r="P27" s="12"/>
      <c r="Q27" s="12"/>
      <c r="R27" s="12" t="s">
        <v>66</v>
      </c>
      <c r="S27" s="12"/>
      <c r="T27" s="12"/>
      <c r="U27" s="12" t="s">
        <v>62</v>
      </c>
      <c r="V27" s="12" t="s">
        <v>67</v>
      </c>
      <c r="W27" s="12" t="s">
        <v>67</v>
      </c>
      <c r="X27" s="14" t="s">
        <v>68</v>
      </c>
      <c r="Y27" s="12"/>
      <c r="Z27" s="12"/>
      <c r="AA27" s="12" t="s">
        <v>69</v>
      </c>
      <c r="AB27" s="12"/>
      <c r="AC27" s="12"/>
      <c r="AD27" s="12"/>
      <c r="AE27" s="12"/>
      <c r="AF27" s="12"/>
      <c r="AG27" s="12" t="s">
        <v>71</v>
      </c>
      <c r="AH27" s="12" t="s">
        <v>72</v>
      </c>
      <c r="AI27" s="12" t="s">
        <v>109</v>
      </c>
      <c r="AJ27" s="12"/>
      <c r="AK27" s="14" t="s">
        <v>74</v>
      </c>
      <c r="AL27" s="12">
        <v>2.0</v>
      </c>
      <c r="AM27" s="12" t="s">
        <v>110</v>
      </c>
      <c r="AN27" s="12" t="s">
        <v>39</v>
      </c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3">
        <v>-0.050111482858584404</v>
      </c>
      <c r="BB27" s="13">
        <f t="shared" si="3"/>
        <v>0.07151825574</v>
      </c>
      <c r="BC27" s="13">
        <f t="shared" si="1"/>
        <v>0.07147339952</v>
      </c>
      <c r="BD27" s="12" t="s">
        <v>76</v>
      </c>
      <c r="BE27" s="12" t="str">
        <f t="shared" si="2"/>
        <v>#DIV/0!</v>
      </c>
      <c r="BF27" s="12"/>
    </row>
    <row r="28" ht="15.75" customHeight="1">
      <c r="A28" s="12">
        <v>131.0</v>
      </c>
      <c r="B28" s="12" t="s">
        <v>104</v>
      </c>
      <c r="C28" s="19" t="s">
        <v>105</v>
      </c>
      <c r="D28" s="20" t="s">
        <v>106</v>
      </c>
      <c r="E28" s="12">
        <v>1.0</v>
      </c>
      <c r="F28" s="12">
        <v>1.0</v>
      </c>
      <c r="G28" s="17">
        <v>14.0</v>
      </c>
      <c r="H28" s="12" t="s">
        <v>111</v>
      </c>
      <c r="I28" s="12"/>
      <c r="J28" s="12" t="s">
        <v>108</v>
      </c>
      <c r="K28" s="13">
        <v>37.2</v>
      </c>
      <c r="L28" s="12" t="s">
        <v>61</v>
      </c>
      <c r="M28" s="12"/>
      <c r="N28" s="12" t="s">
        <v>63</v>
      </c>
      <c r="O28" s="12" t="s">
        <v>64</v>
      </c>
      <c r="P28" s="12"/>
      <c r="Q28" s="12"/>
      <c r="R28" s="12" t="s">
        <v>66</v>
      </c>
      <c r="S28" s="12"/>
      <c r="T28" s="12"/>
      <c r="U28" s="12" t="s">
        <v>62</v>
      </c>
      <c r="V28" s="12" t="s">
        <v>67</v>
      </c>
      <c r="W28" s="12" t="s">
        <v>67</v>
      </c>
      <c r="X28" s="14" t="s">
        <v>68</v>
      </c>
      <c r="Y28" s="12"/>
      <c r="Z28" s="12"/>
      <c r="AA28" s="12" t="s">
        <v>69</v>
      </c>
      <c r="AB28" s="12"/>
      <c r="AC28" s="12"/>
      <c r="AD28" s="12"/>
      <c r="AE28" s="12"/>
      <c r="AF28" s="12"/>
      <c r="AG28" s="12" t="s">
        <v>71</v>
      </c>
      <c r="AH28" s="12" t="s">
        <v>72</v>
      </c>
      <c r="AI28" s="12" t="s">
        <v>109</v>
      </c>
      <c r="AJ28" s="12"/>
      <c r="AK28" s="14" t="s">
        <v>74</v>
      </c>
      <c r="AL28" s="12">
        <v>2.0</v>
      </c>
      <c r="AM28" s="12" t="s">
        <v>110</v>
      </c>
      <c r="AN28" s="12" t="s">
        <v>39</v>
      </c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3">
        <v>0.35634832254989207</v>
      </c>
      <c r="BB28" s="13">
        <f t="shared" si="3"/>
        <v>0.07596371882</v>
      </c>
      <c r="BC28" s="13">
        <f t="shared" si="1"/>
        <v>0.07366125111</v>
      </c>
      <c r="BD28" s="12" t="s">
        <v>76</v>
      </c>
      <c r="BE28" s="12" t="str">
        <f t="shared" si="2"/>
        <v>#DIV/0!</v>
      </c>
      <c r="BF28" s="12"/>
    </row>
    <row r="29" ht="15.75" customHeight="1">
      <c r="A29" s="12">
        <v>131.0</v>
      </c>
      <c r="B29" s="12" t="s">
        <v>104</v>
      </c>
      <c r="C29" s="19" t="s">
        <v>105</v>
      </c>
      <c r="D29" s="20" t="s">
        <v>106</v>
      </c>
      <c r="E29" s="12">
        <v>1.0</v>
      </c>
      <c r="F29" s="12">
        <v>1.0</v>
      </c>
      <c r="G29" s="17">
        <v>14.0</v>
      </c>
      <c r="H29" s="12" t="s">
        <v>112</v>
      </c>
      <c r="I29" s="12"/>
      <c r="J29" s="12" t="s">
        <v>108</v>
      </c>
      <c r="K29" s="13">
        <v>41.2</v>
      </c>
      <c r="L29" s="12" t="s">
        <v>61</v>
      </c>
      <c r="M29" s="12"/>
      <c r="N29" s="12" t="s">
        <v>63</v>
      </c>
      <c r="O29" s="12" t="s">
        <v>64</v>
      </c>
      <c r="P29" s="12"/>
      <c r="Q29" s="12"/>
      <c r="R29" s="12" t="s">
        <v>66</v>
      </c>
      <c r="S29" s="12"/>
      <c r="T29" s="12"/>
      <c r="U29" s="12" t="s">
        <v>62</v>
      </c>
      <c r="V29" s="12" t="s">
        <v>67</v>
      </c>
      <c r="W29" s="12" t="s">
        <v>67</v>
      </c>
      <c r="X29" s="14" t="s">
        <v>68</v>
      </c>
      <c r="Y29" s="12"/>
      <c r="Z29" s="12"/>
      <c r="AA29" s="12" t="s">
        <v>69</v>
      </c>
      <c r="AB29" s="12"/>
      <c r="AC29" s="12"/>
      <c r="AD29" s="12"/>
      <c r="AE29" s="12"/>
      <c r="AF29" s="12"/>
      <c r="AG29" s="12" t="s">
        <v>71</v>
      </c>
      <c r="AH29" s="12" t="s">
        <v>72</v>
      </c>
      <c r="AI29" s="12" t="s">
        <v>109</v>
      </c>
      <c r="AJ29" s="12"/>
      <c r="AK29" s="14" t="s">
        <v>74</v>
      </c>
      <c r="AL29" s="12">
        <v>2.0</v>
      </c>
      <c r="AM29" s="12" t="s">
        <v>110</v>
      </c>
      <c r="AN29" s="12" t="s">
        <v>39</v>
      </c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3">
        <v>0.12148238268745211</v>
      </c>
      <c r="BB29" s="13">
        <f t="shared" si="3"/>
        <v>0.07195564176</v>
      </c>
      <c r="BC29" s="13">
        <f t="shared" si="1"/>
        <v>0.07169162222</v>
      </c>
      <c r="BD29" s="12" t="s">
        <v>76</v>
      </c>
      <c r="BE29" s="12" t="str">
        <f t="shared" si="2"/>
        <v>#DIV/0!</v>
      </c>
      <c r="BF29" s="12"/>
    </row>
    <row r="30" ht="15.75" customHeight="1">
      <c r="A30" s="12">
        <v>131.0</v>
      </c>
      <c r="B30" s="12" t="s">
        <v>104</v>
      </c>
      <c r="C30" s="19" t="s">
        <v>105</v>
      </c>
      <c r="D30" s="20" t="s">
        <v>106</v>
      </c>
      <c r="E30" s="12">
        <v>1.0</v>
      </c>
      <c r="F30" s="12">
        <v>1.0</v>
      </c>
      <c r="G30" s="17">
        <v>14.0</v>
      </c>
      <c r="H30" s="12" t="s">
        <v>113</v>
      </c>
      <c r="I30" s="12"/>
      <c r="J30" s="12" t="s">
        <v>108</v>
      </c>
      <c r="K30" s="13">
        <v>45.2</v>
      </c>
      <c r="L30" s="12" t="s">
        <v>61</v>
      </c>
      <c r="M30" s="12"/>
      <c r="N30" s="12" t="s">
        <v>63</v>
      </c>
      <c r="O30" s="12" t="s">
        <v>64</v>
      </c>
      <c r="P30" s="12"/>
      <c r="Q30" s="12"/>
      <c r="R30" s="12" t="s">
        <v>66</v>
      </c>
      <c r="S30" s="12"/>
      <c r="T30" s="12"/>
      <c r="U30" s="12" t="s">
        <v>62</v>
      </c>
      <c r="V30" s="12" t="s">
        <v>67</v>
      </c>
      <c r="W30" s="12" t="s">
        <v>67</v>
      </c>
      <c r="X30" s="14" t="s">
        <v>68</v>
      </c>
      <c r="Y30" s="12"/>
      <c r="Z30" s="12"/>
      <c r="AA30" s="12" t="s">
        <v>69</v>
      </c>
      <c r="AB30" s="12"/>
      <c r="AC30" s="12"/>
      <c r="AD30" s="12"/>
      <c r="AE30" s="12"/>
      <c r="AF30" s="12"/>
      <c r="AG30" s="12" t="s">
        <v>71</v>
      </c>
      <c r="AH30" s="12" t="s">
        <v>72</v>
      </c>
      <c r="AI30" s="12" t="s">
        <v>109</v>
      </c>
      <c r="AJ30" s="12"/>
      <c r="AK30" s="14" t="s">
        <v>74</v>
      </c>
      <c r="AL30" s="12">
        <v>2.0</v>
      </c>
      <c r="AM30" s="12" t="s">
        <v>110</v>
      </c>
      <c r="AN30" s="12" t="s">
        <v>39</v>
      </c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3">
        <v>-0.10022296571717161</v>
      </c>
      <c r="BB30" s="13">
        <f t="shared" si="3"/>
        <v>0.07178730867</v>
      </c>
      <c r="BC30" s="13">
        <f t="shared" si="1"/>
        <v>0.0716077154</v>
      </c>
      <c r="BD30" s="12" t="s">
        <v>76</v>
      </c>
      <c r="BE30" s="12" t="str">
        <f t="shared" si="2"/>
        <v>#DIV/0!</v>
      </c>
      <c r="BF30" s="12"/>
    </row>
    <row r="31" ht="15.75" customHeight="1">
      <c r="A31" s="12">
        <v>131.0</v>
      </c>
      <c r="B31" s="12" t="s">
        <v>104</v>
      </c>
      <c r="C31" s="19" t="s">
        <v>105</v>
      </c>
      <c r="D31" s="20" t="s">
        <v>106</v>
      </c>
      <c r="E31" s="12">
        <v>1.0</v>
      </c>
      <c r="F31" s="12">
        <v>2.0</v>
      </c>
      <c r="G31" s="17">
        <v>15.0</v>
      </c>
      <c r="H31" s="12" t="s">
        <v>114</v>
      </c>
      <c r="I31" s="12"/>
      <c r="J31" s="12" t="s">
        <v>108</v>
      </c>
      <c r="K31" s="13">
        <v>20.5</v>
      </c>
      <c r="L31" s="12" t="s">
        <v>61</v>
      </c>
      <c r="M31" s="12"/>
      <c r="N31" s="12" t="s">
        <v>63</v>
      </c>
      <c r="O31" s="12" t="s">
        <v>64</v>
      </c>
      <c r="P31" s="12"/>
      <c r="Q31" s="12"/>
      <c r="R31" s="12" t="s">
        <v>66</v>
      </c>
      <c r="S31" s="12"/>
      <c r="T31" s="12"/>
      <c r="U31" s="12" t="s">
        <v>62</v>
      </c>
      <c r="V31" s="12" t="s">
        <v>67</v>
      </c>
      <c r="W31" s="12" t="s">
        <v>67</v>
      </c>
      <c r="X31" s="14" t="s">
        <v>68</v>
      </c>
      <c r="Y31" s="12"/>
      <c r="Z31" s="12"/>
      <c r="AA31" s="12" t="s">
        <v>69</v>
      </c>
      <c r="AB31" s="12"/>
      <c r="AC31" s="12"/>
      <c r="AD31" s="12"/>
      <c r="AE31" s="12"/>
      <c r="AF31" s="12"/>
      <c r="AG31" s="12" t="s">
        <v>71</v>
      </c>
      <c r="AH31" s="12" t="s">
        <v>72</v>
      </c>
      <c r="AI31" s="12" t="s">
        <v>109</v>
      </c>
      <c r="AJ31" s="12"/>
      <c r="AK31" s="14" t="s">
        <v>74</v>
      </c>
      <c r="AL31" s="12">
        <v>2.0</v>
      </c>
      <c r="AM31" s="12" t="s">
        <v>75</v>
      </c>
      <c r="AN31" s="12" t="s">
        <v>39</v>
      </c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3">
        <v>0.11916871834484359</v>
      </c>
      <c r="BB31" s="13">
        <f t="shared" si="3"/>
        <v>0.06714003945</v>
      </c>
      <c r="BC31" s="13">
        <f t="shared" si="1"/>
        <v>0.06690293439</v>
      </c>
      <c r="BD31" s="12" t="s">
        <v>76</v>
      </c>
      <c r="BE31" s="12" t="str">
        <f t="shared" si="2"/>
        <v>#DIV/0!</v>
      </c>
      <c r="BF31" s="12"/>
    </row>
    <row r="32" ht="15.75" customHeight="1">
      <c r="A32" s="12">
        <v>131.0</v>
      </c>
      <c r="B32" s="12" t="s">
        <v>104</v>
      </c>
      <c r="C32" s="19" t="s">
        <v>105</v>
      </c>
      <c r="D32" s="20" t="s">
        <v>106</v>
      </c>
      <c r="E32" s="12">
        <v>1.0</v>
      </c>
      <c r="F32" s="12">
        <v>2.0</v>
      </c>
      <c r="G32" s="17">
        <v>15.0</v>
      </c>
      <c r="H32" s="12" t="s">
        <v>115</v>
      </c>
      <c r="I32" s="12"/>
      <c r="J32" s="12" t="s">
        <v>108</v>
      </c>
      <c r="K32" s="13">
        <v>24.5</v>
      </c>
      <c r="L32" s="12" t="s">
        <v>61</v>
      </c>
      <c r="M32" s="12"/>
      <c r="N32" s="12" t="s">
        <v>63</v>
      </c>
      <c r="O32" s="12" t="s">
        <v>64</v>
      </c>
      <c r="P32" s="12"/>
      <c r="Q32" s="12"/>
      <c r="R32" s="12" t="s">
        <v>66</v>
      </c>
      <c r="S32" s="12"/>
      <c r="T32" s="12"/>
      <c r="U32" s="12" t="s">
        <v>62</v>
      </c>
      <c r="V32" s="12" t="s">
        <v>67</v>
      </c>
      <c r="W32" s="12" t="s">
        <v>67</v>
      </c>
      <c r="X32" s="14" t="s">
        <v>68</v>
      </c>
      <c r="Y32" s="12"/>
      <c r="Z32" s="12"/>
      <c r="AA32" s="12" t="s">
        <v>69</v>
      </c>
      <c r="AB32" s="12"/>
      <c r="AC32" s="12"/>
      <c r="AD32" s="12"/>
      <c r="AE32" s="12"/>
      <c r="AF32" s="12"/>
      <c r="AG32" s="12" t="s">
        <v>71</v>
      </c>
      <c r="AH32" s="12" t="s">
        <v>72</v>
      </c>
      <c r="AI32" s="12" t="s">
        <v>109</v>
      </c>
      <c r="AJ32" s="12"/>
      <c r="AK32" s="14" t="s">
        <v>74</v>
      </c>
      <c r="AL32" s="12">
        <v>2.0</v>
      </c>
      <c r="AM32" s="12" t="s">
        <v>75</v>
      </c>
      <c r="AN32" s="12" t="s">
        <v>39</v>
      </c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3">
        <v>0.6454972243678728</v>
      </c>
      <c r="BB32" s="13">
        <f t="shared" si="3"/>
        <v>0.08055555556</v>
      </c>
      <c r="BC32" s="13">
        <f t="shared" si="1"/>
        <v>0.07328281088</v>
      </c>
      <c r="BD32" s="12" t="s">
        <v>76</v>
      </c>
      <c r="BE32" s="12" t="str">
        <f t="shared" si="2"/>
        <v>#DIV/0!</v>
      </c>
      <c r="BF32" s="12"/>
    </row>
    <row r="33" ht="15.75" customHeight="1">
      <c r="A33" s="12">
        <v>131.0</v>
      </c>
      <c r="B33" s="12" t="s">
        <v>104</v>
      </c>
      <c r="C33" s="19" t="s">
        <v>105</v>
      </c>
      <c r="D33" s="20" t="s">
        <v>106</v>
      </c>
      <c r="E33" s="12">
        <v>1.0</v>
      </c>
      <c r="F33" s="12">
        <v>2.0</v>
      </c>
      <c r="G33" s="17">
        <v>15.0</v>
      </c>
      <c r="H33" s="12" t="s">
        <v>116</v>
      </c>
      <c r="I33" s="12"/>
      <c r="J33" s="12" t="s">
        <v>108</v>
      </c>
      <c r="K33" s="13">
        <v>28.5</v>
      </c>
      <c r="L33" s="12" t="s">
        <v>61</v>
      </c>
      <c r="M33" s="12"/>
      <c r="N33" s="12" t="s">
        <v>63</v>
      </c>
      <c r="O33" s="12" t="s">
        <v>64</v>
      </c>
      <c r="P33" s="12"/>
      <c r="Q33" s="12"/>
      <c r="R33" s="12" t="s">
        <v>66</v>
      </c>
      <c r="S33" s="12"/>
      <c r="T33" s="12"/>
      <c r="U33" s="12" t="s">
        <v>62</v>
      </c>
      <c r="V33" s="12" t="s">
        <v>67</v>
      </c>
      <c r="W33" s="12" t="s">
        <v>67</v>
      </c>
      <c r="X33" s="14" t="s">
        <v>68</v>
      </c>
      <c r="Y33" s="12"/>
      <c r="Z33" s="12"/>
      <c r="AA33" s="12" t="s">
        <v>69</v>
      </c>
      <c r="AB33" s="12"/>
      <c r="AC33" s="12"/>
      <c r="AD33" s="12"/>
      <c r="AE33" s="12"/>
      <c r="AF33" s="12"/>
      <c r="AG33" s="12" t="s">
        <v>71</v>
      </c>
      <c r="AH33" s="12" t="s">
        <v>72</v>
      </c>
      <c r="AI33" s="12" t="s">
        <v>109</v>
      </c>
      <c r="AJ33" s="12"/>
      <c r="AK33" s="14" t="s">
        <v>74</v>
      </c>
      <c r="AL33" s="12">
        <v>2.0</v>
      </c>
      <c r="AM33" s="12" t="s">
        <v>75</v>
      </c>
      <c r="AN33" s="12" t="s">
        <v>39</v>
      </c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3">
        <v>1.39427400463467</v>
      </c>
      <c r="BB33" s="13">
        <f t="shared" si="3"/>
        <v>0.1314666667</v>
      </c>
      <c r="BC33" s="13">
        <f t="shared" si="1"/>
        <v>0.09361861163</v>
      </c>
      <c r="BD33" s="12" t="s">
        <v>76</v>
      </c>
      <c r="BE33" s="12" t="str">
        <f t="shared" si="2"/>
        <v>#DIV/0!</v>
      </c>
      <c r="BF33" s="12"/>
    </row>
    <row r="34" ht="15.75" customHeight="1">
      <c r="A34" s="12">
        <v>131.0</v>
      </c>
      <c r="B34" s="12" t="s">
        <v>104</v>
      </c>
      <c r="C34" s="19" t="s">
        <v>105</v>
      </c>
      <c r="D34" s="20" t="s">
        <v>106</v>
      </c>
      <c r="E34" s="12">
        <v>1.0</v>
      </c>
      <c r="F34" s="12">
        <v>2.0</v>
      </c>
      <c r="G34" s="17">
        <v>15.0</v>
      </c>
      <c r="H34" s="12" t="s">
        <v>117</v>
      </c>
      <c r="I34" s="12"/>
      <c r="J34" s="12" t="s">
        <v>108</v>
      </c>
      <c r="K34" s="13">
        <v>32.5</v>
      </c>
      <c r="L34" s="12" t="s">
        <v>61</v>
      </c>
      <c r="M34" s="12"/>
      <c r="N34" s="12" t="s">
        <v>63</v>
      </c>
      <c r="O34" s="12" t="s">
        <v>64</v>
      </c>
      <c r="P34" s="12"/>
      <c r="Q34" s="12"/>
      <c r="R34" s="12" t="s">
        <v>66</v>
      </c>
      <c r="S34" s="12"/>
      <c r="T34" s="12"/>
      <c r="U34" s="12" t="s">
        <v>62</v>
      </c>
      <c r="V34" s="12" t="s">
        <v>67</v>
      </c>
      <c r="W34" s="12" t="s">
        <v>67</v>
      </c>
      <c r="X34" s="14" t="s">
        <v>68</v>
      </c>
      <c r="Y34" s="12"/>
      <c r="Z34" s="12"/>
      <c r="AA34" s="12" t="s">
        <v>69</v>
      </c>
      <c r="AB34" s="12"/>
      <c r="AC34" s="12"/>
      <c r="AD34" s="12"/>
      <c r="AE34" s="12"/>
      <c r="AF34" s="12"/>
      <c r="AG34" s="12" t="s">
        <v>71</v>
      </c>
      <c r="AH34" s="12" t="s">
        <v>72</v>
      </c>
      <c r="AI34" s="12" t="s">
        <v>109</v>
      </c>
      <c r="AJ34" s="12"/>
      <c r="AK34" s="14" t="s">
        <v>74</v>
      </c>
      <c r="AL34" s="12">
        <v>2.0</v>
      </c>
      <c r="AM34" s="12" t="s">
        <v>75</v>
      </c>
      <c r="AN34" s="12" t="s">
        <v>39</v>
      </c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3">
        <v>1.1065666703448986</v>
      </c>
      <c r="BB34" s="13">
        <f t="shared" si="3"/>
        <v>0.1074829932</v>
      </c>
      <c r="BC34" s="13">
        <f t="shared" si="1"/>
        <v>0.08464947064</v>
      </c>
      <c r="BD34" s="12" t="s">
        <v>76</v>
      </c>
      <c r="BE34" s="12" t="str">
        <f t="shared" si="2"/>
        <v>#DIV/0!</v>
      </c>
      <c r="BF34" s="12"/>
    </row>
    <row r="35" ht="15.75" customHeight="1">
      <c r="A35" s="12">
        <v>131.0</v>
      </c>
      <c r="B35" s="12" t="s">
        <v>104</v>
      </c>
      <c r="C35" s="19" t="s">
        <v>105</v>
      </c>
      <c r="D35" s="20" t="s">
        <v>106</v>
      </c>
      <c r="E35" s="12">
        <v>1.0</v>
      </c>
      <c r="F35" s="12">
        <v>1.0</v>
      </c>
      <c r="G35" s="17">
        <v>14.0</v>
      </c>
      <c r="H35" s="12" t="s">
        <v>107</v>
      </c>
      <c r="I35" s="12"/>
      <c r="J35" s="12" t="s">
        <v>108</v>
      </c>
      <c r="K35" s="13">
        <v>33.2</v>
      </c>
      <c r="L35" s="12" t="s">
        <v>61</v>
      </c>
      <c r="M35" s="12"/>
      <c r="N35" s="12" t="s">
        <v>63</v>
      </c>
      <c r="O35" s="12" t="s">
        <v>64</v>
      </c>
      <c r="P35" s="12"/>
      <c r="Q35" s="12"/>
      <c r="R35" s="12" t="s">
        <v>66</v>
      </c>
      <c r="S35" s="12"/>
      <c r="T35" s="12"/>
      <c r="U35" s="12" t="s">
        <v>62</v>
      </c>
      <c r="V35" s="12" t="s">
        <v>67</v>
      </c>
      <c r="W35" s="12" t="s">
        <v>67</v>
      </c>
      <c r="X35" s="14" t="s">
        <v>68</v>
      </c>
      <c r="Y35" s="12"/>
      <c r="Z35" s="12"/>
      <c r="AA35" s="12" t="s">
        <v>69</v>
      </c>
      <c r="AB35" s="12"/>
      <c r="AC35" s="12"/>
      <c r="AD35" s="12"/>
      <c r="AE35" s="12"/>
      <c r="AF35" s="12"/>
      <c r="AG35" s="12" t="s">
        <v>71</v>
      </c>
      <c r="AH35" s="12" t="s">
        <v>72</v>
      </c>
      <c r="AI35" s="12" t="s">
        <v>73</v>
      </c>
      <c r="AJ35" s="12"/>
      <c r="AK35" s="14" t="s">
        <v>74</v>
      </c>
      <c r="AL35" s="12">
        <v>2.0</v>
      </c>
      <c r="AM35" s="12" t="s">
        <v>110</v>
      </c>
      <c r="AN35" s="12" t="s">
        <v>39</v>
      </c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3">
        <v>0.5588189603623396</v>
      </c>
      <c r="BB35" s="13">
        <f t="shared" si="3"/>
        <v>0.08258137966</v>
      </c>
      <c r="BC35" s="13">
        <f t="shared" si="1"/>
        <v>0.07680279927</v>
      </c>
      <c r="BD35" s="12" t="s">
        <v>76</v>
      </c>
      <c r="BE35" s="12" t="str">
        <f t="shared" si="2"/>
        <v>#DIV/0!</v>
      </c>
      <c r="BF35" s="12"/>
    </row>
    <row r="36" ht="15.75" customHeight="1">
      <c r="A36" s="12">
        <v>131.0</v>
      </c>
      <c r="B36" s="12" t="s">
        <v>104</v>
      </c>
      <c r="C36" s="19" t="s">
        <v>105</v>
      </c>
      <c r="D36" s="20" t="s">
        <v>106</v>
      </c>
      <c r="E36" s="12">
        <v>1.0</v>
      </c>
      <c r="F36" s="12">
        <v>1.0</v>
      </c>
      <c r="G36" s="17">
        <v>14.0</v>
      </c>
      <c r="H36" s="12" t="s">
        <v>111</v>
      </c>
      <c r="I36" s="12"/>
      <c r="J36" s="12" t="s">
        <v>108</v>
      </c>
      <c r="K36" s="13">
        <f>33.2+4</f>
        <v>37.2</v>
      </c>
      <c r="L36" s="12" t="s">
        <v>61</v>
      </c>
      <c r="M36" s="12"/>
      <c r="N36" s="12" t="s">
        <v>63</v>
      </c>
      <c r="O36" s="12" t="s">
        <v>64</v>
      </c>
      <c r="P36" s="12"/>
      <c r="Q36" s="12"/>
      <c r="R36" s="12" t="s">
        <v>66</v>
      </c>
      <c r="S36" s="12"/>
      <c r="T36" s="12"/>
      <c r="U36" s="12" t="s">
        <v>62</v>
      </c>
      <c r="V36" s="12" t="s">
        <v>67</v>
      </c>
      <c r="W36" s="12" t="s">
        <v>67</v>
      </c>
      <c r="X36" s="14" t="s">
        <v>68</v>
      </c>
      <c r="Y36" s="12"/>
      <c r="Z36" s="12"/>
      <c r="AA36" s="12" t="s">
        <v>69</v>
      </c>
      <c r="AB36" s="12"/>
      <c r="AC36" s="12"/>
      <c r="AD36" s="12"/>
      <c r="AE36" s="12"/>
      <c r="AF36" s="12"/>
      <c r="AG36" s="12" t="s">
        <v>71</v>
      </c>
      <c r="AH36" s="12" t="s">
        <v>72</v>
      </c>
      <c r="AI36" s="12" t="s">
        <v>73</v>
      </c>
      <c r="AJ36" s="12"/>
      <c r="AK36" s="14" t="s">
        <v>74</v>
      </c>
      <c r="AL36" s="12">
        <v>2.0</v>
      </c>
      <c r="AM36" s="12" t="s">
        <v>110</v>
      </c>
      <c r="AN36" s="12" t="s">
        <v>39</v>
      </c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3">
        <v>0.4553339677026462</v>
      </c>
      <c r="BB36" s="13">
        <f t="shared" si="3"/>
        <v>0.07883317936</v>
      </c>
      <c r="BC36" s="13">
        <f t="shared" si="1"/>
        <v>0.07503959877</v>
      </c>
      <c r="BD36" s="12" t="s">
        <v>76</v>
      </c>
      <c r="BE36" s="12" t="str">
        <f t="shared" si="2"/>
        <v>#DIV/0!</v>
      </c>
      <c r="BF36" s="12"/>
    </row>
    <row r="37" ht="15.75" customHeight="1">
      <c r="A37" s="12">
        <v>131.0</v>
      </c>
      <c r="B37" s="12" t="s">
        <v>104</v>
      </c>
      <c r="C37" s="19" t="s">
        <v>105</v>
      </c>
      <c r="D37" s="20" t="s">
        <v>106</v>
      </c>
      <c r="E37" s="12">
        <v>1.0</v>
      </c>
      <c r="F37" s="12">
        <v>1.0</v>
      </c>
      <c r="G37" s="17">
        <v>14.0</v>
      </c>
      <c r="H37" s="12" t="s">
        <v>112</v>
      </c>
      <c r="I37" s="12"/>
      <c r="J37" s="12" t="s">
        <v>108</v>
      </c>
      <c r="K37" s="13">
        <f>33.2+8 </f>
        <v>41.2</v>
      </c>
      <c r="L37" s="12" t="s">
        <v>61</v>
      </c>
      <c r="M37" s="12"/>
      <c r="N37" s="12" t="s">
        <v>63</v>
      </c>
      <c r="O37" s="12" t="s">
        <v>64</v>
      </c>
      <c r="P37" s="12"/>
      <c r="Q37" s="12"/>
      <c r="R37" s="12" t="s">
        <v>66</v>
      </c>
      <c r="S37" s="12"/>
      <c r="T37" s="12"/>
      <c r="U37" s="12" t="s">
        <v>62</v>
      </c>
      <c r="V37" s="12" t="s">
        <v>67</v>
      </c>
      <c r="W37" s="12" t="s">
        <v>67</v>
      </c>
      <c r="X37" s="14" t="s">
        <v>68</v>
      </c>
      <c r="Y37" s="12"/>
      <c r="Z37" s="12"/>
      <c r="AA37" s="12" t="s">
        <v>69</v>
      </c>
      <c r="AB37" s="12"/>
      <c r="AC37" s="12"/>
      <c r="AD37" s="12"/>
      <c r="AE37" s="12"/>
      <c r="AF37" s="12"/>
      <c r="AG37" s="12" t="s">
        <v>71</v>
      </c>
      <c r="AH37" s="12" t="s">
        <v>72</v>
      </c>
      <c r="AI37" s="12" t="s">
        <v>73</v>
      </c>
      <c r="AJ37" s="12"/>
      <c r="AK37" s="14" t="s">
        <v>74</v>
      </c>
      <c r="AL37" s="12">
        <v>2.0</v>
      </c>
      <c r="AM37" s="12" t="s">
        <v>110</v>
      </c>
      <c r="AN37" s="12" t="s">
        <v>39</v>
      </c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3">
        <v>0.9910937720919162</v>
      </c>
      <c r="BB37" s="13">
        <f t="shared" si="3"/>
        <v>0.1065095309</v>
      </c>
      <c r="BC37" s="13">
        <f t="shared" si="1"/>
        <v>0.08722283896</v>
      </c>
      <c r="BD37" s="12" t="s">
        <v>76</v>
      </c>
      <c r="BE37" s="12" t="str">
        <f t="shared" si="2"/>
        <v>#DIV/0!</v>
      </c>
      <c r="BF37" s="12"/>
    </row>
    <row r="38" ht="15.75" customHeight="1">
      <c r="A38" s="12">
        <v>131.0</v>
      </c>
      <c r="B38" s="12" t="s">
        <v>104</v>
      </c>
      <c r="C38" s="19" t="s">
        <v>105</v>
      </c>
      <c r="D38" s="20" t="s">
        <v>106</v>
      </c>
      <c r="E38" s="12">
        <v>1.0</v>
      </c>
      <c r="F38" s="12">
        <v>1.0</v>
      </c>
      <c r="G38" s="17">
        <v>14.0</v>
      </c>
      <c r="H38" s="12" t="s">
        <v>113</v>
      </c>
      <c r="I38" s="12"/>
      <c r="J38" s="12" t="s">
        <v>108</v>
      </c>
      <c r="K38" s="13">
        <f>33.2+12</f>
        <v>45.2</v>
      </c>
      <c r="L38" s="12" t="s">
        <v>61</v>
      </c>
      <c r="M38" s="12"/>
      <c r="N38" s="12" t="s">
        <v>63</v>
      </c>
      <c r="O38" s="12" t="s">
        <v>64</v>
      </c>
      <c r="P38" s="12"/>
      <c r="Q38" s="12"/>
      <c r="R38" s="12" t="s">
        <v>66</v>
      </c>
      <c r="S38" s="12"/>
      <c r="T38" s="12"/>
      <c r="U38" s="12" t="s">
        <v>62</v>
      </c>
      <c r="V38" s="12" t="s">
        <v>67</v>
      </c>
      <c r="W38" s="12" t="s">
        <v>67</v>
      </c>
      <c r="X38" s="14" t="s">
        <v>68</v>
      </c>
      <c r="Y38" s="12"/>
      <c r="Z38" s="12"/>
      <c r="AA38" s="12" t="s">
        <v>69</v>
      </c>
      <c r="AB38" s="12"/>
      <c r="AC38" s="12"/>
      <c r="AD38" s="12"/>
      <c r="AE38" s="12"/>
      <c r="AF38" s="12"/>
      <c r="AG38" s="12" t="s">
        <v>71</v>
      </c>
      <c r="AH38" s="12" t="s">
        <v>72</v>
      </c>
      <c r="AI38" s="12" t="s">
        <v>73</v>
      </c>
      <c r="AJ38" s="12"/>
      <c r="AK38" s="14" t="s">
        <v>74</v>
      </c>
      <c r="AL38" s="12">
        <v>2.0</v>
      </c>
      <c r="AM38" s="12" t="s">
        <v>110</v>
      </c>
      <c r="AN38" s="12" t="s">
        <v>39</v>
      </c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3">
        <v>0.44265143191745165</v>
      </c>
      <c r="BB38" s="13">
        <f t="shared" si="3"/>
        <v>0.07842643893</v>
      </c>
      <c r="BC38" s="13">
        <f t="shared" si="1"/>
        <v>0.07484576471</v>
      </c>
      <c r="BD38" s="12" t="s">
        <v>76</v>
      </c>
      <c r="BE38" s="12" t="str">
        <f t="shared" si="2"/>
        <v>#DIV/0!</v>
      </c>
      <c r="BF38" s="12"/>
    </row>
    <row r="39" ht="15.75" customHeight="1">
      <c r="A39" s="12">
        <v>131.0</v>
      </c>
      <c r="B39" s="12" t="s">
        <v>104</v>
      </c>
      <c r="C39" s="19" t="s">
        <v>105</v>
      </c>
      <c r="D39" s="20" t="s">
        <v>106</v>
      </c>
      <c r="E39" s="12">
        <v>1.0</v>
      </c>
      <c r="F39" s="12">
        <v>2.0</v>
      </c>
      <c r="G39" s="17">
        <v>15.0</v>
      </c>
      <c r="H39" s="12" t="s">
        <v>114</v>
      </c>
      <c r="I39" s="12"/>
      <c r="J39" s="12" t="s">
        <v>108</v>
      </c>
      <c r="K39" s="13">
        <v>20.5</v>
      </c>
      <c r="L39" s="12" t="s">
        <v>61</v>
      </c>
      <c r="M39" s="12"/>
      <c r="N39" s="12" t="s">
        <v>63</v>
      </c>
      <c r="O39" s="12" t="s">
        <v>64</v>
      </c>
      <c r="P39" s="12"/>
      <c r="Q39" s="12"/>
      <c r="R39" s="12" t="s">
        <v>66</v>
      </c>
      <c r="S39" s="12"/>
      <c r="T39" s="12"/>
      <c r="U39" s="12" t="s">
        <v>62</v>
      </c>
      <c r="V39" s="12" t="s">
        <v>67</v>
      </c>
      <c r="W39" s="12" t="s">
        <v>67</v>
      </c>
      <c r="X39" s="14" t="s">
        <v>68</v>
      </c>
      <c r="Y39" s="12"/>
      <c r="Z39" s="12"/>
      <c r="AA39" s="12" t="s">
        <v>69</v>
      </c>
      <c r="AB39" s="12"/>
      <c r="AC39" s="12"/>
      <c r="AD39" s="12"/>
      <c r="AE39" s="12"/>
      <c r="AF39" s="12"/>
      <c r="AG39" s="12" t="s">
        <v>71</v>
      </c>
      <c r="AH39" s="12" t="s">
        <v>72</v>
      </c>
      <c r="AI39" s="12" t="s">
        <v>73</v>
      </c>
      <c r="AJ39" s="12"/>
      <c r="AK39" s="14" t="s">
        <v>74</v>
      </c>
      <c r="AL39" s="12">
        <v>2.0</v>
      </c>
      <c r="AM39" s="12" t="s">
        <v>75</v>
      </c>
      <c r="AN39" s="12" t="s">
        <v>39</v>
      </c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3">
        <v>0.430331482911939</v>
      </c>
      <c r="BB39" s="13">
        <f t="shared" si="3"/>
        <v>0.07283950617</v>
      </c>
      <c r="BC39" s="13">
        <f t="shared" si="1"/>
        <v>0.06968476934</v>
      </c>
      <c r="BD39" s="12" t="s">
        <v>76</v>
      </c>
      <c r="BE39" s="12" t="str">
        <f t="shared" si="2"/>
        <v>#DIV/0!</v>
      </c>
      <c r="BF39" s="12"/>
    </row>
    <row r="40" ht="15.75" customHeight="1">
      <c r="A40" s="12">
        <v>131.0</v>
      </c>
      <c r="B40" s="12" t="s">
        <v>104</v>
      </c>
      <c r="C40" s="19" t="s">
        <v>105</v>
      </c>
      <c r="D40" s="20" t="s">
        <v>106</v>
      </c>
      <c r="E40" s="12">
        <v>1.0</v>
      </c>
      <c r="F40" s="12">
        <v>2.0</v>
      </c>
      <c r="G40" s="17">
        <v>15.0</v>
      </c>
      <c r="H40" s="12" t="s">
        <v>115</v>
      </c>
      <c r="I40" s="12"/>
      <c r="J40" s="12" t="s">
        <v>108</v>
      </c>
      <c r="K40" s="13">
        <v>24.5</v>
      </c>
      <c r="L40" s="12" t="s">
        <v>61</v>
      </c>
      <c r="M40" s="12"/>
      <c r="N40" s="12" t="s">
        <v>63</v>
      </c>
      <c r="O40" s="12" t="s">
        <v>64</v>
      </c>
      <c r="P40" s="12"/>
      <c r="Q40" s="12"/>
      <c r="R40" s="12" t="s">
        <v>66</v>
      </c>
      <c r="S40" s="12"/>
      <c r="T40" s="12"/>
      <c r="U40" s="12" t="s">
        <v>62</v>
      </c>
      <c r="V40" s="12" t="s">
        <v>67</v>
      </c>
      <c r="W40" s="12" t="s">
        <v>67</v>
      </c>
      <c r="X40" s="14" t="s">
        <v>68</v>
      </c>
      <c r="Y40" s="12"/>
      <c r="Z40" s="12"/>
      <c r="AA40" s="12" t="s">
        <v>69</v>
      </c>
      <c r="AB40" s="12"/>
      <c r="AC40" s="12"/>
      <c r="AD40" s="12"/>
      <c r="AE40" s="12"/>
      <c r="AF40" s="12"/>
      <c r="AG40" s="12" t="s">
        <v>71</v>
      </c>
      <c r="AH40" s="12" t="s">
        <v>72</v>
      </c>
      <c r="AI40" s="12" t="s">
        <v>73</v>
      </c>
      <c r="AJ40" s="12"/>
      <c r="AK40" s="14" t="s">
        <v>74</v>
      </c>
      <c r="AL40" s="12">
        <v>2.0</v>
      </c>
      <c r="AM40" s="12" t="s">
        <v>75</v>
      </c>
      <c r="AN40" s="12" t="s">
        <v>39</v>
      </c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3">
        <v>1.230241768795299</v>
      </c>
      <c r="BB40" s="13">
        <f t="shared" si="3"/>
        <v>0.1171164937</v>
      </c>
      <c r="BC40" s="13">
        <f t="shared" si="1"/>
        <v>0.08836156542</v>
      </c>
      <c r="BD40" s="12" t="s">
        <v>76</v>
      </c>
      <c r="BE40" s="12" t="str">
        <f t="shared" si="2"/>
        <v>#DIV/0!</v>
      </c>
      <c r="BF40" s="12"/>
    </row>
    <row r="41" ht="15.75" customHeight="1">
      <c r="A41" s="12">
        <v>131.0</v>
      </c>
      <c r="B41" s="12" t="s">
        <v>104</v>
      </c>
      <c r="C41" s="19" t="s">
        <v>105</v>
      </c>
      <c r="D41" s="20" t="s">
        <v>106</v>
      </c>
      <c r="E41" s="12">
        <v>1.0</v>
      </c>
      <c r="F41" s="12">
        <v>2.0</v>
      </c>
      <c r="G41" s="17">
        <v>15.0</v>
      </c>
      <c r="H41" s="12" t="s">
        <v>116</v>
      </c>
      <c r="I41" s="12"/>
      <c r="J41" s="12" t="s">
        <v>108</v>
      </c>
      <c r="K41" s="13">
        <v>28.5</v>
      </c>
      <c r="L41" s="12" t="s">
        <v>61</v>
      </c>
      <c r="M41" s="12"/>
      <c r="N41" s="12" t="s">
        <v>63</v>
      </c>
      <c r="O41" s="12" t="s">
        <v>64</v>
      </c>
      <c r="P41" s="12"/>
      <c r="Q41" s="12"/>
      <c r="R41" s="12" t="s">
        <v>66</v>
      </c>
      <c r="S41" s="12"/>
      <c r="T41" s="12"/>
      <c r="U41" s="12" t="s">
        <v>62</v>
      </c>
      <c r="V41" s="12" t="s">
        <v>67</v>
      </c>
      <c r="W41" s="12" t="s">
        <v>67</v>
      </c>
      <c r="X41" s="14" t="s">
        <v>68</v>
      </c>
      <c r="Y41" s="12"/>
      <c r="Z41" s="12"/>
      <c r="AA41" s="12" t="s">
        <v>69</v>
      </c>
      <c r="AB41" s="12"/>
      <c r="AC41" s="12"/>
      <c r="AD41" s="12"/>
      <c r="AE41" s="12"/>
      <c r="AF41" s="12"/>
      <c r="AG41" s="12" t="s">
        <v>71</v>
      </c>
      <c r="AH41" s="12" t="s">
        <v>72</v>
      </c>
      <c r="AI41" s="12" t="s">
        <v>73</v>
      </c>
      <c r="AJ41" s="12"/>
      <c r="AK41" s="14" t="s">
        <v>74</v>
      </c>
      <c r="AL41" s="12">
        <v>2.0</v>
      </c>
      <c r="AM41" s="12" t="s">
        <v>75</v>
      </c>
      <c r="AN41" s="12" t="s">
        <v>39</v>
      </c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3">
        <v>1.7258557367310168</v>
      </c>
      <c r="BB41" s="13">
        <f t="shared" si="3"/>
        <v>0.1659526008</v>
      </c>
      <c r="BC41" s="13">
        <f t="shared" si="1"/>
        <v>0.1051832055</v>
      </c>
      <c r="BD41" s="12" t="s">
        <v>76</v>
      </c>
      <c r="BE41" s="12" t="str">
        <f t="shared" si="2"/>
        <v>#DIV/0!</v>
      </c>
      <c r="BF41" s="12"/>
    </row>
    <row r="42" ht="15.75" customHeight="1">
      <c r="A42" s="12">
        <v>131.0</v>
      </c>
      <c r="B42" s="12" t="s">
        <v>104</v>
      </c>
      <c r="C42" s="19" t="s">
        <v>105</v>
      </c>
      <c r="D42" s="20" t="s">
        <v>106</v>
      </c>
      <c r="E42" s="12">
        <v>1.0</v>
      </c>
      <c r="F42" s="12">
        <v>2.0</v>
      </c>
      <c r="G42" s="17">
        <v>15.0</v>
      </c>
      <c r="H42" s="12" t="s">
        <v>118</v>
      </c>
      <c r="I42" s="12"/>
      <c r="J42" s="12" t="s">
        <v>108</v>
      </c>
      <c r="K42" s="13">
        <v>32.5</v>
      </c>
      <c r="L42" s="12" t="s">
        <v>61</v>
      </c>
      <c r="M42" s="12"/>
      <c r="N42" s="12" t="s">
        <v>63</v>
      </c>
      <c r="O42" s="12" t="s">
        <v>64</v>
      </c>
      <c r="P42" s="12"/>
      <c r="Q42" s="12"/>
      <c r="R42" s="12" t="s">
        <v>66</v>
      </c>
      <c r="S42" s="12"/>
      <c r="T42" s="12"/>
      <c r="U42" s="12" t="s">
        <v>62</v>
      </c>
      <c r="V42" s="12" t="s">
        <v>67</v>
      </c>
      <c r="W42" s="12" t="s">
        <v>67</v>
      </c>
      <c r="X42" s="14" t="s">
        <v>68</v>
      </c>
      <c r="Y42" s="12"/>
      <c r="Z42" s="12"/>
      <c r="AA42" s="12" t="s">
        <v>69</v>
      </c>
      <c r="AB42" s="12"/>
      <c r="AC42" s="12"/>
      <c r="AD42" s="12"/>
      <c r="AE42" s="12"/>
      <c r="AF42" s="12"/>
      <c r="AG42" s="12" t="s">
        <v>71</v>
      </c>
      <c r="AH42" s="12" t="s">
        <v>72</v>
      </c>
      <c r="AI42" s="12" t="s">
        <v>73</v>
      </c>
      <c r="AJ42" s="12"/>
      <c r="AK42" s="14" t="s">
        <v>74</v>
      </c>
      <c r="AL42" s="12">
        <v>2.0</v>
      </c>
      <c r="AM42" s="12" t="s">
        <v>75</v>
      </c>
      <c r="AN42" s="12" t="s">
        <v>39</v>
      </c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3">
        <v>3.0189408647360487</v>
      </c>
      <c r="BB42" s="13">
        <f t="shared" si="3"/>
        <v>0.3704667982</v>
      </c>
      <c r="BC42" s="13">
        <f t="shared" si="1"/>
        <v>0.1571552944</v>
      </c>
      <c r="BD42" s="12" t="s">
        <v>76</v>
      </c>
      <c r="BE42" s="12" t="str">
        <f t="shared" si="2"/>
        <v>#DIV/0!</v>
      </c>
      <c r="BF42" s="12"/>
    </row>
    <row r="43" ht="15.75" customHeight="1">
      <c r="A43" s="12">
        <v>134.0</v>
      </c>
      <c r="B43" s="12" t="s">
        <v>119</v>
      </c>
      <c r="C43" s="12" t="s">
        <v>120</v>
      </c>
      <c r="D43" s="12" t="s">
        <v>121</v>
      </c>
      <c r="E43" s="12">
        <v>1.0</v>
      </c>
      <c r="F43" s="12">
        <v>1.0</v>
      </c>
      <c r="G43" s="12">
        <v>12.0</v>
      </c>
      <c r="H43" s="12" t="s">
        <v>122</v>
      </c>
      <c r="I43" s="12"/>
      <c r="J43" s="12" t="s">
        <v>60</v>
      </c>
      <c r="K43" s="13">
        <f t="shared" ref="K43:K50" si="5">4.4*12</f>
        <v>52.8</v>
      </c>
      <c r="L43" s="12" t="s">
        <v>61</v>
      </c>
      <c r="M43" s="12"/>
      <c r="N43" s="12" t="s">
        <v>63</v>
      </c>
      <c r="O43" s="12" t="s">
        <v>64</v>
      </c>
      <c r="P43" s="12"/>
      <c r="Q43" s="12" t="s">
        <v>123</v>
      </c>
      <c r="R43" s="12"/>
      <c r="S43" s="12"/>
      <c r="T43" s="12"/>
      <c r="U43" s="12" t="s">
        <v>62</v>
      </c>
      <c r="V43" s="12" t="s">
        <v>67</v>
      </c>
      <c r="W43" s="12" t="s">
        <v>67</v>
      </c>
      <c r="X43" s="12" t="s">
        <v>124</v>
      </c>
      <c r="Y43" s="12" t="s">
        <v>83</v>
      </c>
      <c r="Z43" s="12" t="s">
        <v>83</v>
      </c>
      <c r="AA43" s="12" t="s">
        <v>125</v>
      </c>
      <c r="AB43" s="12"/>
      <c r="AC43" s="12"/>
      <c r="AD43" s="12" t="s">
        <v>126</v>
      </c>
      <c r="AE43" s="12"/>
      <c r="AF43" s="12"/>
      <c r="AG43" s="12" t="s">
        <v>71</v>
      </c>
      <c r="AH43" s="12" t="s">
        <v>72</v>
      </c>
      <c r="AI43" s="12" t="s">
        <v>127</v>
      </c>
      <c r="AJ43" s="12">
        <v>8.0</v>
      </c>
      <c r="AK43" s="14" t="s">
        <v>74</v>
      </c>
      <c r="AL43" s="12">
        <v>2.0</v>
      </c>
      <c r="AM43" s="12" t="s">
        <v>75</v>
      </c>
      <c r="AN43" s="12" t="s">
        <v>39</v>
      </c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3">
        <v>0.17183043725881578</v>
      </c>
      <c r="BB43" s="13">
        <f t="shared" si="3"/>
        <v>0.0845635708</v>
      </c>
      <c r="BC43" s="13">
        <f t="shared" si="1"/>
        <v>0.08394619844</v>
      </c>
      <c r="BD43" s="12" t="s">
        <v>76</v>
      </c>
      <c r="BE43" s="12">
        <f t="shared" si="2"/>
        <v>1.5</v>
      </c>
      <c r="BF43" s="12"/>
    </row>
    <row r="44" ht="15.75" customHeight="1">
      <c r="A44" s="12">
        <v>134.0</v>
      </c>
      <c r="B44" s="12" t="s">
        <v>119</v>
      </c>
      <c r="C44" s="12" t="s">
        <v>120</v>
      </c>
      <c r="D44" s="12" t="s">
        <v>121</v>
      </c>
      <c r="E44" s="12">
        <v>1.0</v>
      </c>
      <c r="F44" s="12">
        <v>2.0</v>
      </c>
      <c r="G44" s="12">
        <v>12.0</v>
      </c>
      <c r="H44" s="12" t="s">
        <v>122</v>
      </c>
      <c r="I44" s="12"/>
      <c r="J44" s="12" t="s">
        <v>60</v>
      </c>
      <c r="K44" s="13">
        <f t="shared" si="5"/>
        <v>52.8</v>
      </c>
      <c r="L44" s="12" t="s">
        <v>61</v>
      </c>
      <c r="M44" s="12"/>
      <c r="N44" s="12" t="s">
        <v>63</v>
      </c>
      <c r="O44" s="12" t="s">
        <v>64</v>
      </c>
      <c r="P44" s="12"/>
      <c r="Q44" s="12" t="s">
        <v>123</v>
      </c>
      <c r="R44" s="12"/>
      <c r="S44" s="12"/>
      <c r="T44" s="12"/>
      <c r="U44" s="12" t="s">
        <v>62</v>
      </c>
      <c r="V44" s="12" t="s">
        <v>67</v>
      </c>
      <c r="W44" s="12" t="s">
        <v>67</v>
      </c>
      <c r="X44" s="12" t="s">
        <v>124</v>
      </c>
      <c r="Y44" s="12" t="s">
        <v>83</v>
      </c>
      <c r="Z44" s="12" t="s">
        <v>83</v>
      </c>
      <c r="AA44" s="12" t="s">
        <v>125</v>
      </c>
      <c r="AB44" s="12"/>
      <c r="AC44" s="12"/>
      <c r="AD44" s="12" t="s">
        <v>128</v>
      </c>
      <c r="AE44" s="12"/>
      <c r="AF44" s="12"/>
      <c r="AG44" s="12" t="s">
        <v>71</v>
      </c>
      <c r="AH44" s="12" t="s">
        <v>72</v>
      </c>
      <c r="AI44" s="12" t="s">
        <v>127</v>
      </c>
      <c r="AJ44" s="12">
        <v>8.0</v>
      </c>
      <c r="AK44" s="14" t="s">
        <v>74</v>
      </c>
      <c r="AL44" s="12">
        <v>2.0</v>
      </c>
      <c r="AM44" s="12" t="s">
        <v>75</v>
      </c>
      <c r="AN44" s="12" t="s">
        <v>39</v>
      </c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3">
        <v>-0.2084875972073671</v>
      </c>
      <c r="BB44" s="13">
        <f t="shared" si="3"/>
        <v>0.08514446159</v>
      </c>
      <c r="BC44" s="13">
        <f t="shared" si="1"/>
        <v>0.08423402994</v>
      </c>
      <c r="BD44" s="12" t="s">
        <v>76</v>
      </c>
      <c r="BE44" s="12">
        <f t="shared" si="2"/>
        <v>1.5</v>
      </c>
      <c r="BF44" s="12"/>
    </row>
    <row r="45" ht="15.75" customHeight="1">
      <c r="A45" s="12">
        <v>134.0</v>
      </c>
      <c r="B45" s="12" t="s">
        <v>119</v>
      </c>
      <c r="C45" s="12" t="s">
        <v>120</v>
      </c>
      <c r="D45" s="12" t="s">
        <v>121</v>
      </c>
      <c r="E45" s="12">
        <v>1.0</v>
      </c>
      <c r="F45" s="12">
        <v>1.0</v>
      </c>
      <c r="G45" s="12">
        <v>12.0</v>
      </c>
      <c r="H45" s="12" t="s">
        <v>122</v>
      </c>
      <c r="I45" s="12"/>
      <c r="J45" s="12" t="s">
        <v>60</v>
      </c>
      <c r="K45" s="13">
        <f t="shared" si="5"/>
        <v>52.8</v>
      </c>
      <c r="L45" s="12" t="s">
        <v>61</v>
      </c>
      <c r="M45" s="12"/>
      <c r="N45" s="12" t="s">
        <v>63</v>
      </c>
      <c r="O45" s="12" t="s">
        <v>64</v>
      </c>
      <c r="P45" s="12"/>
      <c r="Q45" s="12" t="s">
        <v>123</v>
      </c>
      <c r="R45" s="12"/>
      <c r="S45" s="12"/>
      <c r="T45" s="12"/>
      <c r="U45" s="12" t="s">
        <v>62</v>
      </c>
      <c r="V45" s="12" t="s">
        <v>67</v>
      </c>
      <c r="W45" s="12" t="s">
        <v>67</v>
      </c>
      <c r="X45" s="12" t="s">
        <v>129</v>
      </c>
      <c r="Y45" s="12" t="s">
        <v>83</v>
      </c>
      <c r="Z45" s="12" t="s">
        <v>83</v>
      </c>
      <c r="AA45" s="12" t="s">
        <v>125</v>
      </c>
      <c r="AB45" s="12"/>
      <c r="AC45" s="12"/>
      <c r="AD45" s="12" t="s">
        <v>126</v>
      </c>
      <c r="AE45" s="12"/>
      <c r="AF45" s="12"/>
      <c r="AG45" s="12" t="s">
        <v>71</v>
      </c>
      <c r="AH45" s="12" t="s">
        <v>72</v>
      </c>
      <c r="AI45" s="12" t="s">
        <v>127</v>
      </c>
      <c r="AJ45" s="12">
        <v>8.0</v>
      </c>
      <c r="AK45" s="14" t="s">
        <v>74</v>
      </c>
      <c r="AL45" s="12">
        <v>2.0</v>
      </c>
      <c r="AM45" s="12" t="s">
        <v>75</v>
      </c>
      <c r="AN45" s="12" t="s">
        <v>39</v>
      </c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3">
        <v>0.5818608181676689</v>
      </c>
      <c r="BB45" s="13">
        <f t="shared" si="3"/>
        <v>0.09744008382</v>
      </c>
      <c r="BC45" s="13">
        <f t="shared" si="1"/>
        <v>0.09011108137</v>
      </c>
      <c r="BD45" s="12" t="s">
        <v>76</v>
      </c>
      <c r="BE45" s="12">
        <f t="shared" si="2"/>
        <v>1.5</v>
      </c>
      <c r="BF45" s="12"/>
    </row>
    <row r="46" ht="15.75" customHeight="1">
      <c r="A46" s="12">
        <v>134.0</v>
      </c>
      <c r="B46" s="12" t="s">
        <v>119</v>
      </c>
      <c r="C46" s="12" t="s">
        <v>120</v>
      </c>
      <c r="D46" s="12" t="s">
        <v>121</v>
      </c>
      <c r="E46" s="12">
        <v>1.0</v>
      </c>
      <c r="F46" s="12">
        <v>2.0</v>
      </c>
      <c r="G46" s="12">
        <v>12.0</v>
      </c>
      <c r="H46" s="12" t="s">
        <v>122</v>
      </c>
      <c r="I46" s="12"/>
      <c r="J46" s="12" t="s">
        <v>60</v>
      </c>
      <c r="K46" s="13">
        <f t="shared" si="5"/>
        <v>52.8</v>
      </c>
      <c r="L46" s="12" t="s">
        <v>61</v>
      </c>
      <c r="M46" s="12"/>
      <c r="N46" s="12" t="s">
        <v>63</v>
      </c>
      <c r="O46" s="12" t="s">
        <v>64</v>
      </c>
      <c r="P46" s="12"/>
      <c r="Q46" s="12" t="s">
        <v>123</v>
      </c>
      <c r="R46" s="12"/>
      <c r="S46" s="12"/>
      <c r="T46" s="12"/>
      <c r="U46" s="12" t="s">
        <v>62</v>
      </c>
      <c r="V46" s="12" t="s">
        <v>67</v>
      </c>
      <c r="W46" s="12" t="s">
        <v>67</v>
      </c>
      <c r="X46" s="12" t="s">
        <v>129</v>
      </c>
      <c r="Y46" s="12" t="s">
        <v>83</v>
      </c>
      <c r="Z46" s="12" t="s">
        <v>83</v>
      </c>
      <c r="AA46" s="12" t="s">
        <v>125</v>
      </c>
      <c r="AB46" s="12"/>
      <c r="AC46" s="12"/>
      <c r="AD46" s="12" t="s">
        <v>128</v>
      </c>
      <c r="AE46" s="12"/>
      <c r="AF46" s="12"/>
      <c r="AG46" s="12" t="s">
        <v>71</v>
      </c>
      <c r="AH46" s="12" t="s">
        <v>72</v>
      </c>
      <c r="AI46" s="12" t="s">
        <v>127</v>
      </c>
      <c r="AJ46" s="12">
        <v>8.0</v>
      </c>
      <c r="AK46" s="14" t="s">
        <v>74</v>
      </c>
      <c r="AL46" s="12">
        <v>2.0</v>
      </c>
      <c r="AM46" s="12" t="s">
        <v>75</v>
      </c>
      <c r="AN46" s="12" t="s">
        <v>39</v>
      </c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3">
        <v>-0.1340277410618786</v>
      </c>
      <c r="BB46" s="13">
        <f t="shared" si="3"/>
        <v>0.08408180981</v>
      </c>
      <c r="BC46" s="13">
        <f t="shared" si="1"/>
        <v>0.083706735</v>
      </c>
      <c r="BD46" s="12" t="s">
        <v>76</v>
      </c>
      <c r="BE46" s="12">
        <f t="shared" si="2"/>
        <v>1.5</v>
      </c>
      <c r="BF46" s="12"/>
    </row>
    <row r="47" ht="15.75" customHeight="1">
      <c r="A47" s="12">
        <v>134.0</v>
      </c>
      <c r="B47" s="12" t="s">
        <v>119</v>
      </c>
      <c r="C47" s="12" t="s">
        <v>120</v>
      </c>
      <c r="D47" s="12" t="s">
        <v>121</v>
      </c>
      <c r="E47" s="12">
        <v>2.0</v>
      </c>
      <c r="F47" s="12">
        <v>1.0</v>
      </c>
      <c r="G47" s="12">
        <v>12.0</v>
      </c>
      <c r="H47" s="12" t="s">
        <v>122</v>
      </c>
      <c r="I47" s="12"/>
      <c r="J47" s="12" t="s">
        <v>60</v>
      </c>
      <c r="K47" s="13">
        <f t="shared" si="5"/>
        <v>52.8</v>
      </c>
      <c r="L47" s="12" t="s">
        <v>61</v>
      </c>
      <c r="M47" s="12"/>
      <c r="N47" s="12" t="s">
        <v>63</v>
      </c>
      <c r="O47" s="12" t="s">
        <v>64</v>
      </c>
      <c r="P47" s="12"/>
      <c r="Q47" s="12" t="s">
        <v>123</v>
      </c>
      <c r="R47" s="12" t="s">
        <v>130</v>
      </c>
      <c r="S47" s="12"/>
      <c r="T47" s="12"/>
      <c r="U47" s="12" t="s">
        <v>62</v>
      </c>
      <c r="V47" s="12" t="s">
        <v>67</v>
      </c>
      <c r="W47" s="12" t="s">
        <v>67</v>
      </c>
      <c r="X47" s="12" t="s">
        <v>124</v>
      </c>
      <c r="Y47" s="12" t="s">
        <v>83</v>
      </c>
      <c r="Z47" s="12" t="s">
        <v>83</v>
      </c>
      <c r="AA47" s="12" t="s">
        <v>125</v>
      </c>
      <c r="AB47" s="12"/>
      <c r="AC47" s="12"/>
      <c r="AD47" s="12" t="s">
        <v>126</v>
      </c>
      <c r="AE47" s="12"/>
      <c r="AF47" s="12"/>
      <c r="AG47" s="12" t="s">
        <v>71</v>
      </c>
      <c r="AH47" s="12" t="s">
        <v>72</v>
      </c>
      <c r="AI47" s="12" t="s">
        <v>127</v>
      </c>
      <c r="AJ47" s="12">
        <v>8.0</v>
      </c>
      <c r="AK47" s="12" t="s">
        <v>131</v>
      </c>
      <c r="AL47" s="12">
        <v>2.0</v>
      </c>
      <c r="AM47" s="12" t="s">
        <v>75</v>
      </c>
      <c r="AN47" s="12" t="s">
        <v>39</v>
      </c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3">
        <v>-0.7890453678924871</v>
      </c>
      <c r="BB47" s="13">
        <f t="shared" si="3"/>
        <v>0.1092746914</v>
      </c>
      <c r="BC47" s="13">
        <f t="shared" si="1"/>
        <v>0.09542653866</v>
      </c>
      <c r="BD47" s="12" t="s">
        <v>76</v>
      </c>
      <c r="BE47" s="12">
        <f t="shared" si="2"/>
        <v>1.5</v>
      </c>
      <c r="BF47" s="12"/>
    </row>
    <row r="48" ht="15.75" customHeight="1">
      <c r="A48" s="12">
        <v>134.0</v>
      </c>
      <c r="B48" s="12" t="s">
        <v>119</v>
      </c>
      <c r="C48" s="12" t="s">
        <v>120</v>
      </c>
      <c r="D48" s="12" t="s">
        <v>121</v>
      </c>
      <c r="E48" s="12">
        <v>2.0</v>
      </c>
      <c r="F48" s="12">
        <v>2.0</v>
      </c>
      <c r="G48" s="12">
        <v>12.0</v>
      </c>
      <c r="H48" s="12" t="s">
        <v>122</v>
      </c>
      <c r="I48" s="12"/>
      <c r="J48" s="12" t="s">
        <v>60</v>
      </c>
      <c r="K48" s="13">
        <f t="shared" si="5"/>
        <v>52.8</v>
      </c>
      <c r="L48" s="12" t="s">
        <v>61</v>
      </c>
      <c r="M48" s="12"/>
      <c r="N48" s="12" t="s">
        <v>63</v>
      </c>
      <c r="O48" s="12" t="s">
        <v>64</v>
      </c>
      <c r="P48" s="12"/>
      <c r="Q48" s="12" t="s">
        <v>123</v>
      </c>
      <c r="R48" s="12" t="s">
        <v>130</v>
      </c>
      <c r="S48" s="12"/>
      <c r="T48" s="12"/>
      <c r="U48" s="12" t="s">
        <v>62</v>
      </c>
      <c r="V48" s="12" t="s">
        <v>67</v>
      </c>
      <c r="W48" s="12" t="s">
        <v>67</v>
      </c>
      <c r="X48" s="12" t="s">
        <v>124</v>
      </c>
      <c r="Y48" s="12" t="s">
        <v>83</v>
      </c>
      <c r="Z48" s="12" t="s">
        <v>83</v>
      </c>
      <c r="AA48" s="12" t="s">
        <v>125</v>
      </c>
      <c r="AB48" s="12"/>
      <c r="AC48" s="12"/>
      <c r="AD48" s="12" t="s">
        <v>128</v>
      </c>
      <c r="AE48" s="12"/>
      <c r="AF48" s="12"/>
      <c r="AG48" s="12" t="s">
        <v>71</v>
      </c>
      <c r="AH48" s="12" t="s">
        <v>72</v>
      </c>
      <c r="AI48" s="12" t="s">
        <v>127</v>
      </c>
      <c r="AJ48" s="12">
        <v>8.0</v>
      </c>
      <c r="AK48" s="12" t="s">
        <v>131</v>
      </c>
      <c r="AL48" s="12">
        <v>2.0</v>
      </c>
      <c r="AM48" s="12" t="s">
        <v>75</v>
      </c>
      <c r="AN48" s="12" t="s">
        <v>39</v>
      </c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3">
        <v>-0.3076825508644302</v>
      </c>
      <c r="BB48" s="13">
        <f t="shared" si="3"/>
        <v>0.08727785634</v>
      </c>
      <c r="BC48" s="13">
        <f t="shared" si="1"/>
        <v>0.08528279249</v>
      </c>
      <c r="BD48" s="12" t="s">
        <v>76</v>
      </c>
      <c r="BE48" s="12">
        <f t="shared" si="2"/>
        <v>1.5</v>
      </c>
      <c r="BF48" s="12"/>
    </row>
    <row r="49" ht="15.75" customHeight="1">
      <c r="A49" s="12">
        <v>134.0</v>
      </c>
      <c r="B49" s="12" t="s">
        <v>119</v>
      </c>
      <c r="C49" s="12" t="s">
        <v>120</v>
      </c>
      <c r="D49" s="12" t="s">
        <v>121</v>
      </c>
      <c r="E49" s="12">
        <v>2.0</v>
      </c>
      <c r="F49" s="12">
        <v>1.0</v>
      </c>
      <c r="G49" s="12">
        <v>12.0</v>
      </c>
      <c r="H49" s="12" t="s">
        <v>122</v>
      </c>
      <c r="I49" s="12"/>
      <c r="J49" s="12" t="s">
        <v>60</v>
      </c>
      <c r="K49" s="13">
        <f t="shared" si="5"/>
        <v>52.8</v>
      </c>
      <c r="L49" s="12" t="s">
        <v>61</v>
      </c>
      <c r="M49" s="12"/>
      <c r="N49" s="12" t="s">
        <v>63</v>
      </c>
      <c r="O49" s="12" t="s">
        <v>64</v>
      </c>
      <c r="P49" s="12"/>
      <c r="Q49" s="12" t="s">
        <v>123</v>
      </c>
      <c r="R49" s="12" t="s">
        <v>130</v>
      </c>
      <c r="S49" s="12"/>
      <c r="T49" s="12"/>
      <c r="U49" s="12" t="s">
        <v>62</v>
      </c>
      <c r="V49" s="12" t="s">
        <v>67</v>
      </c>
      <c r="W49" s="12" t="s">
        <v>67</v>
      </c>
      <c r="X49" s="12" t="s">
        <v>132</v>
      </c>
      <c r="Y49" s="12" t="s">
        <v>83</v>
      </c>
      <c r="Z49" s="12" t="s">
        <v>83</v>
      </c>
      <c r="AA49" s="12" t="s">
        <v>125</v>
      </c>
      <c r="AB49" s="12"/>
      <c r="AC49" s="12"/>
      <c r="AD49" s="12" t="s">
        <v>126</v>
      </c>
      <c r="AE49" s="12"/>
      <c r="AF49" s="12"/>
      <c r="AG49" s="12" t="s">
        <v>71</v>
      </c>
      <c r="AH49" s="12" t="s">
        <v>72</v>
      </c>
      <c r="AI49" s="12" t="s">
        <v>127</v>
      </c>
      <c r="AJ49" s="12">
        <v>8.0</v>
      </c>
      <c r="AK49" s="12" t="s">
        <v>131</v>
      </c>
      <c r="AL49" s="12">
        <v>2.0</v>
      </c>
      <c r="AM49" s="12" t="s">
        <v>75</v>
      </c>
      <c r="AN49" s="12" t="s">
        <v>39</v>
      </c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3">
        <v>-0.441807464057297</v>
      </c>
      <c r="BB49" s="13">
        <f t="shared" si="3"/>
        <v>0.0914664098</v>
      </c>
      <c r="BC49" s="13">
        <f t="shared" si="1"/>
        <v>0.08730521644</v>
      </c>
      <c r="BD49" s="12" t="s">
        <v>76</v>
      </c>
      <c r="BE49" s="12">
        <f t="shared" si="2"/>
        <v>1.5</v>
      </c>
      <c r="BF49" s="12"/>
    </row>
    <row r="50" ht="15.75" customHeight="1">
      <c r="A50" s="12">
        <v>134.0</v>
      </c>
      <c r="B50" s="12" t="s">
        <v>119</v>
      </c>
      <c r="C50" s="12" t="s">
        <v>120</v>
      </c>
      <c r="D50" s="12" t="s">
        <v>121</v>
      </c>
      <c r="E50" s="12">
        <v>2.0</v>
      </c>
      <c r="F50" s="12">
        <v>2.0</v>
      </c>
      <c r="G50" s="12">
        <v>12.0</v>
      </c>
      <c r="H50" s="12" t="s">
        <v>122</v>
      </c>
      <c r="I50" s="12"/>
      <c r="J50" s="12" t="s">
        <v>60</v>
      </c>
      <c r="K50" s="13">
        <f t="shared" si="5"/>
        <v>52.8</v>
      </c>
      <c r="L50" s="12" t="s">
        <v>61</v>
      </c>
      <c r="M50" s="12"/>
      <c r="N50" s="12" t="s">
        <v>63</v>
      </c>
      <c r="O50" s="12" t="s">
        <v>64</v>
      </c>
      <c r="P50" s="12"/>
      <c r="Q50" s="12" t="s">
        <v>123</v>
      </c>
      <c r="R50" s="12" t="s">
        <v>130</v>
      </c>
      <c r="S50" s="12"/>
      <c r="T50" s="12"/>
      <c r="U50" s="12" t="s">
        <v>62</v>
      </c>
      <c r="V50" s="12" t="s">
        <v>67</v>
      </c>
      <c r="W50" s="12" t="s">
        <v>67</v>
      </c>
      <c r="X50" s="12" t="s">
        <v>129</v>
      </c>
      <c r="Y50" s="12" t="s">
        <v>83</v>
      </c>
      <c r="Z50" s="12" t="s">
        <v>83</v>
      </c>
      <c r="AA50" s="12" t="s">
        <v>125</v>
      </c>
      <c r="AB50" s="12"/>
      <c r="AC50" s="12"/>
      <c r="AD50" s="12" t="s">
        <v>128</v>
      </c>
      <c r="AE50" s="12"/>
      <c r="AF50" s="12"/>
      <c r="AG50" s="12" t="s">
        <v>71</v>
      </c>
      <c r="AH50" s="12" t="s">
        <v>72</v>
      </c>
      <c r="AI50" s="12" t="s">
        <v>127</v>
      </c>
      <c r="AJ50" s="12">
        <v>8.0</v>
      </c>
      <c r="AK50" s="12" t="s">
        <v>131</v>
      </c>
      <c r="AL50" s="12">
        <v>2.0</v>
      </c>
      <c r="AM50" s="12" t="s">
        <v>75</v>
      </c>
      <c r="AN50" s="12" t="s">
        <v>39</v>
      </c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3">
        <v>-0.42288374980117605</v>
      </c>
      <c r="BB50" s="13">
        <f t="shared" si="3"/>
        <v>0.09078461108</v>
      </c>
      <c r="BC50" s="13">
        <f t="shared" si="1"/>
        <v>0.08697921738</v>
      </c>
      <c r="BD50" s="12" t="s">
        <v>76</v>
      </c>
      <c r="BE50" s="12">
        <f t="shared" si="2"/>
        <v>1.5</v>
      </c>
      <c r="BF50" s="12"/>
    </row>
    <row r="51" ht="15.75" customHeight="1">
      <c r="A51" s="12">
        <v>136.0</v>
      </c>
      <c r="B51" s="12" t="s">
        <v>133</v>
      </c>
      <c r="C51" s="12" t="s">
        <v>134</v>
      </c>
      <c r="D51" s="12" t="s">
        <v>135</v>
      </c>
      <c r="E51" s="12">
        <v>1.0</v>
      </c>
      <c r="F51" s="12"/>
      <c r="G51" s="12">
        <v>24.0</v>
      </c>
      <c r="H51" s="12" t="s">
        <v>136</v>
      </c>
      <c r="I51" s="12"/>
      <c r="J51" s="12" t="s">
        <v>108</v>
      </c>
      <c r="K51" s="13">
        <v>43.09</v>
      </c>
      <c r="L51" s="12" t="s">
        <v>61</v>
      </c>
      <c r="M51" s="12"/>
      <c r="N51" s="12" t="s">
        <v>63</v>
      </c>
      <c r="O51" s="12" t="s">
        <v>64</v>
      </c>
      <c r="P51" s="12"/>
      <c r="Q51" s="12" t="s">
        <v>137</v>
      </c>
      <c r="R51" s="12"/>
      <c r="S51" s="12"/>
      <c r="T51" s="12"/>
      <c r="U51" s="12" t="s">
        <v>62</v>
      </c>
      <c r="V51" s="12" t="s">
        <v>67</v>
      </c>
      <c r="W51" s="12" t="s">
        <v>67</v>
      </c>
      <c r="X51" s="14" t="s">
        <v>68</v>
      </c>
      <c r="Y51" s="12" t="s">
        <v>83</v>
      </c>
      <c r="Z51" s="12"/>
      <c r="AA51" s="12" t="s">
        <v>69</v>
      </c>
      <c r="AB51" s="12"/>
      <c r="AC51" s="12"/>
      <c r="AD51" s="12" t="s">
        <v>138</v>
      </c>
      <c r="AE51" s="12"/>
      <c r="AF51" s="12"/>
      <c r="AG51" s="12" t="s">
        <v>71</v>
      </c>
      <c r="AH51" s="12" t="s">
        <v>72</v>
      </c>
      <c r="AI51" s="12" t="s">
        <v>85</v>
      </c>
      <c r="AJ51" s="12">
        <v>8.0</v>
      </c>
      <c r="AK51" s="12" t="s">
        <v>86</v>
      </c>
      <c r="AL51" s="18">
        <v>2.0</v>
      </c>
      <c r="AM51" s="12" t="s">
        <v>75</v>
      </c>
      <c r="AN51" s="12" t="s">
        <v>39</v>
      </c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3">
        <v>0.27048199690304464</v>
      </c>
      <c r="BB51" s="13">
        <f t="shared" si="3"/>
        <v>0.04319084397</v>
      </c>
      <c r="BC51" s="13">
        <f t="shared" si="1"/>
        <v>0.0424219106</v>
      </c>
      <c r="BD51" s="12" t="s">
        <v>76</v>
      </c>
      <c r="BE51" s="12">
        <f t="shared" si="2"/>
        <v>3</v>
      </c>
      <c r="BF51" s="12"/>
    </row>
    <row r="52" ht="15.75" customHeight="1">
      <c r="A52" s="12">
        <v>136.0</v>
      </c>
      <c r="B52" s="12" t="s">
        <v>133</v>
      </c>
      <c r="C52" s="12" t="s">
        <v>134</v>
      </c>
      <c r="D52" s="12" t="s">
        <v>135</v>
      </c>
      <c r="E52" s="12">
        <v>1.0</v>
      </c>
      <c r="F52" s="12"/>
      <c r="G52" s="12">
        <v>24.0</v>
      </c>
      <c r="H52" s="12" t="s">
        <v>136</v>
      </c>
      <c r="I52" s="12"/>
      <c r="J52" s="12" t="s">
        <v>108</v>
      </c>
      <c r="K52" s="13">
        <v>43.09</v>
      </c>
      <c r="L52" s="12" t="s">
        <v>61</v>
      </c>
      <c r="M52" s="12"/>
      <c r="N52" s="12" t="s">
        <v>63</v>
      </c>
      <c r="O52" s="12" t="s">
        <v>64</v>
      </c>
      <c r="P52" s="12"/>
      <c r="Q52" s="12" t="s">
        <v>137</v>
      </c>
      <c r="R52" s="12"/>
      <c r="S52" s="12"/>
      <c r="T52" s="12"/>
      <c r="U52" s="12" t="s">
        <v>62</v>
      </c>
      <c r="V52" s="12" t="s">
        <v>67</v>
      </c>
      <c r="W52" s="12" t="s">
        <v>67</v>
      </c>
      <c r="X52" s="14" t="s">
        <v>68</v>
      </c>
      <c r="Y52" s="12" t="s">
        <v>83</v>
      </c>
      <c r="Z52" s="12"/>
      <c r="AA52" s="12" t="s">
        <v>69</v>
      </c>
      <c r="AB52" s="12"/>
      <c r="AC52" s="12"/>
      <c r="AD52" s="12" t="s">
        <v>139</v>
      </c>
      <c r="AE52" s="12"/>
      <c r="AF52" s="12"/>
      <c r="AG52" s="12" t="s">
        <v>71</v>
      </c>
      <c r="AH52" s="12" t="s">
        <v>72</v>
      </c>
      <c r="AI52" s="12" t="s">
        <v>85</v>
      </c>
      <c r="AJ52" s="12">
        <v>8.0</v>
      </c>
      <c r="AK52" s="12" t="s">
        <v>86</v>
      </c>
      <c r="AL52" s="18">
        <v>2.0</v>
      </c>
      <c r="AM52" s="12" t="s">
        <v>75</v>
      </c>
      <c r="AN52" s="12" t="s">
        <v>39</v>
      </c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3">
        <v>1.0904459303624485</v>
      </c>
      <c r="BB52" s="13">
        <f t="shared" si="3"/>
        <v>0.06643900681</v>
      </c>
      <c r="BC52" s="13">
        <f t="shared" si="1"/>
        <v>0.05261456025</v>
      </c>
      <c r="BD52" s="12" t="s">
        <v>76</v>
      </c>
      <c r="BE52" s="12">
        <f t="shared" si="2"/>
        <v>3</v>
      </c>
      <c r="BF52" s="12"/>
    </row>
    <row r="53" ht="15.75" customHeight="1">
      <c r="A53" s="12">
        <v>136.0</v>
      </c>
      <c r="B53" s="12" t="s">
        <v>133</v>
      </c>
      <c r="C53" s="12" t="s">
        <v>134</v>
      </c>
      <c r="D53" s="12" t="s">
        <v>135</v>
      </c>
      <c r="E53" s="12">
        <v>2.0</v>
      </c>
      <c r="F53" s="12"/>
      <c r="G53" s="12">
        <v>12.0</v>
      </c>
      <c r="H53" s="12" t="s">
        <v>140</v>
      </c>
      <c r="I53" s="12"/>
      <c r="J53" s="12" t="s">
        <v>108</v>
      </c>
      <c r="K53" s="13">
        <v>41.86</v>
      </c>
      <c r="L53" s="12" t="s">
        <v>61</v>
      </c>
      <c r="M53" s="12"/>
      <c r="N53" s="12" t="s">
        <v>63</v>
      </c>
      <c r="O53" s="12" t="s">
        <v>64</v>
      </c>
      <c r="P53" s="12"/>
      <c r="Q53" s="12" t="s">
        <v>137</v>
      </c>
      <c r="R53" s="12"/>
      <c r="S53" s="12"/>
      <c r="T53" s="12"/>
      <c r="U53" s="18" t="s">
        <v>62</v>
      </c>
      <c r="V53" s="12" t="s">
        <v>67</v>
      </c>
      <c r="W53" s="12" t="s">
        <v>67</v>
      </c>
      <c r="X53" s="14" t="s">
        <v>68</v>
      </c>
      <c r="Y53" s="12" t="s">
        <v>83</v>
      </c>
      <c r="Z53" s="12"/>
      <c r="AA53" s="12" t="s">
        <v>69</v>
      </c>
      <c r="AB53" s="12"/>
      <c r="AC53" s="12"/>
      <c r="AD53" s="12" t="s">
        <v>139</v>
      </c>
      <c r="AE53" s="12"/>
      <c r="AF53" s="12"/>
      <c r="AG53" s="12" t="s">
        <v>71</v>
      </c>
      <c r="AH53" s="12" t="s">
        <v>72</v>
      </c>
      <c r="AI53" s="12" t="s">
        <v>85</v>
      </c>
      <c r="AJ53" s="12">
        <v>8.0</v>
      </c>
      <c r="AK53" s="12" t="s">
        <v>86</v>
      </c>
      <c r="AL53" s="18">
        <v>2.0</v>
      </c>
      <c r="AM53" s="12" t="s">
        <v>75</v>
      </c>
      <c r="AN53" s="12" t="s">
        <v>39</v>
      </c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3">
        <v>0.9314232938494797</v>
      </c>
      <c r="BB53" s="13">
        <f t="shared" si="3"/>
        <v>0.119481223</v>
      </c>
      <c r="BC53" s="13">
        <f t="shared" si="1"/>
        <v>0.0997836088</v>
      </c>
      <c r="BD53" s="12" t="s">
        <v>76</v>
      </c>
      <c r="BE53" s="12">
        <f t="shared" si="2"/>
        <v>1.5</v>
      </c>
      <c r="BF53" s="12"/>
    </row>
    <row r="54" ht="15.75" customHeight="1">
      <c r="A54" s="18">
        <v>139.0</v>
      </c>
      <c r="B54" s="18" t="s">
        <v>141</v>
      </c>
      <c r="C54" s="18" t="s">
        <v>142</v>
      </c>
      <c r="D54" s="18" t="s">
        <v>143</v>
      </c>
      <c r="E54" s="18">
        <v>1.0</v>
      </c>
      <c r="F54" s="18"/>
      <c r="G54" s="18">
        <v>30.0</v>
      </c>
      <c r="H54" s="18" t="s">
        <v>144</v>
      </c>
      <c r="I54" s="18"/>
      <c r="J54" s="18" t="s">
        <v>108</v>
      </c>
      <c r="K54" s="21">
        <f>3.9*12</f>
        <v>46.8</v>
      </c>
      <c r="L54" s="18" t="s">
        <v>61</v>
      </c>
      <c r="M54" s="18"/>
      <c r="N54" s="18" t="s">
        <v>63</v>
      </c>
      <c r="O54" s="18" t="s">
        <v>64</v>
      </c>
      <c r="P54" s="18"/>
      <c r="Q54" s="18" t="s">
        <v>123</v>
      </c>
      <c r="R54" s="18" t="s">
        <v>145</v>
      </c>
      <c r="S54" s="18"/>
      <c r="T54" s="18"/>
      <c r="U54" s="18" t="s">
        <v>62</v>
      </c>
      <c r="V54" s="18" t="s">
        <v>67</v>
      </c>
      <c r="W54" s="18" t="s">
        <v>67</v>
      </c>
      <c r="X54" s="14" t="s">
        <v>68</v>
      </c>
      <c r="Y54" s="18"/>
      <c r="Z54" s="18"/>
      <c r="AA54" s="18" t="s">
        <v>125</v>
      </c>
      <c r="AB54" s="18"/>
      <c r="AC54" s="18"/>
      <c r="AD54" s="18" t="s">
        <v>146</v>
      </c>
      <c r="AE54" s="18"/>
      <c r="AF54" s="18"/>
      <c r="AG54" s="18" t="s">
        <v>71</v>
      </c>
      <c r="AH54" s="18" t="s">
        <v>72</v>
      </c>
      <c r="AI54" s="18"/>
      <c r="AJ54" s="18">
        <v>9.0</v>
      </c>
      <c r="AK54" s="22" t="s">
        <v>74</v>
      </c>
      <c r="AL54" s="18">
        <v>3.0</v>
      </c>
      <c r="AM54" s="12" t="s">
        <v>75</v>
      </c>
      <c r="AN54" s="18" t="s">
        <v>39</v>
      </c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23"/>
      <c r="BA54" s="21">
        <v>2.4066390041493775</v>
      </c>
      <c r="BB54" s="21">
        <f t="shared" si="3"/>
        <v>0.1298651883</v>
      </c>
      <c r="BC54" s="13">
        <f t="shared" si="1"/>
        <v>0.06579391772</v>
      </c>
      <c r="BD54" s="18" t="s">
        <v>76</v>
      </c>
      <c r="BE54" s="12">
        <f t="shared" si="2"/>
        <v>3.333333333</v>
      </c>
      <c r="BF54" s="12"/>
    </row>
    <row r="55" ht="15.75" customHeight="1">
      <c r="A55" s="12">
        <v>139.0</v>
      </c>
      <c r="B55" s="12" t="s">
        <v>141</v>
      </c>
      <c r="C55" s="12" t="s">
        <v>142</v>
      </c>
      <c r="D55" s="12" t="s">
        <v>143</v>
      </c>
      <c r="E55" s="12">
        <v>1.0</v>
      </c>
      <c r="F55" s="12"/>
      <c r="G55" s="12">
        <v>30.0</v>
      </c>
      <c r="H55" s="12" t="s">
        <v>101</v>
      </c>
      <c r="I55" s="12"/>
      <c r="J55" s="12" t="s">
        <v>108</v>
      </c>
      <c r="K55" s="13">
        <f> 5.5*12</f>
        <v>66</v>
      </c>
      <c r="L55" s="12" t="s">
        <v>61</v>
      </c>
      <c r="M55" s="12"/>
      <c r="N55" s="12" t="s">
        <v>63</v>
      </c>
      <c r="O55" s="12" t="s">
        <v>64</v>
      </c>
      <c r="P55" s="12"/>
      <c r="Q55" s="12" t="s">
        <v>123</v>
      </c>
      <c r="R55" s="12" t="s">
        <v>145</v>
      </c>
      <c r="S55" s="12"/>
      <c r="T55" s="12"/>
      <c r="U55" s="12" t="s">
        <v>62</v>
      </c>
      <c r="V55" s="12" t="s">
        <v>67</v>
      </c>
      <c r="W55" s="12" t="s">
        <v>67</v>
      </c>
      <c r="X55" s="14" t="s">
        <v>68</v>
      </c>
      <c r="Y55" s="12"/>
      <c r="Z55" s="12"/>
      <c r="AA55" s="12" t="s">
        <v>125</v>
      </c>
      <c r="AB55" s="12"/>
      <c r="AC55" s="12"/>
      <c r="AD55" s="12" t="s">
        <v>146</v>
      </c>
      <c r="AE55" s="12"/>
      <c r="AF55" s="12"/>
      <c r="AG55" s="12" t="s">
        <v>71</v>
      </c>
      <c r="AH55" s="12" t="s">
        <v>72</v>
      </c>
      <c r="AI55" s="12"/>
      <c r="AJ55" s="12">
        <v>9.0</v>
      </c>
      <c r="AK55" s="14" t="s">
        <v>74</v>
      </c>
      <c r="AL55" s="12">
        <v>3.0</v>
      </c>
      <c r="AM55" s="12" t="s">
        <v>75</v>
      </c>
      <c r="AN55" s="12" t="s">
        <v>39</v>
      </c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BA55" s="13">
        <v>-0.8888888888888888</v>
      </c>
      <c r="BB55" s="13">
        <f t="shared" si="3"/>
        <v>0.04650205761</v>
      </c>
      <c r="BC55" s="13">
        <f t="shared" si="1"/>
        <v>0.03937091042</v>
      </c>
      <c r="BD55" s="12" t="s">
        <v>76</v>
      </c>
      <c r="BE55" s="12">
        <f t="shared" si="2"/>
        <v>3.333333333</v>
      </c>
      <c r="BF55" s="12"/>
    </row>
    <row r="56" ht="15.75" customHeight="1">
      <c r="A56" s="12">
        <v>140.0</v>
      </c>
      <c r="B56" s="12" t="s">
        <v>147</v>
      </c>
      <c r="C56" s="12" t="s">
        <v>148</v>
      </c>
      <c r="D56" s="14" t="s">
        <v>149</v>
      </c>
      <c r="E56" s="12">
        <v>2.0</v>
      </c>
      <c r="F56" s="12"/>
      <c r="G56" s="12">
        <v>48.0</v>
      </c>
      <c r="H56" s="12" t="s">
        <v>150</v>
      </c>
      <c r="I56" s="12"/>
      <c r="J56" s="12" t="s">
        <v>108</v>
      </c>
      <c r="K56" s="13">
        <v>24.48</v>
      </c>
      <c r="L56" s="12" t="s">
        <v>61</v>
      </c>
      <c r="M56" s="12"/>
      <c r="N56" s="12" t="s">
        <v>63</v>
      </c>
      <c r="O56" s="12" t="s">
        <v>64</v>
      </c>
      <c r="P56" s="12"/>
      <c r="Q56" s="12" t="s">
        <v>123</v>
      </c>
      <c r="R56" s="12"/>
      <c r="S56" s="12"/>
      <c r="T56" s="12"/>
      <c r="U56" s="12" t="s">
        <v>62</v>
      </c>
      <c r="V56" s="12" t="s">
        <v>67</v>
      </c>
      <c r="W56" s="12" t="s">
        <v>67</v>
      </c>
      <c r="X56" s="14" t="s">
        <v>68</v>
      </c>
      <c r="Y56" s="12" t="s">
        <v>83</v>
      </c>
      <c r="Z56" s="12"/>
      <c r="AA56" s="12" t="s">
        <v>125</v>
      </c>
      <c r="AB56" s="12"/>
      <c r="AC56" s="12"/>
      <c r="AD56" s="12" t="s">
        <v>70</v>
      </c>
      <c r="AE56" s="12"/>
      <c r="AF56" s="12"/>
      <c r="AG56" s="12" t="s">
        <v>71</v>
      </c>
      <c r="AH56" s="12" t="s">
        <v>72</v>
      </c>
      <c r="AI56" s="12" t="s">
        <v>151</v>
      </c>
      <c r="AJ56" s="12"/>
      <c r="AK56" s="14" t="s">
        <v>74</v>
      </c>
      <c r="AL56" s="12">
        <v>2.0</v>
      </c>
      <c r="AM56" s="12" t="s">
        <v>75</v>
      </c>
      <c r="AN56" s="12" t="s">
        <v>39</v>
      </c>
      <c r="AO56" s="12"/>
      <c r="AP56" s="12"/>
      <c r="AQ56" s="12"/>
      <c r="AR56" s="12"/>
      <c r="AS56" s="12"/>
      <c r="AT56" s="12"/>
      <c r="AU56" s="12"/>
      <c r="AV56" s="12"/>
      <c r="AW56" s="12">
        <v>1.75</v>
      </c>
      <c r="AX56" s="12">
        <v>47.0</v>
      </c>
      <c r="AY56" s="12"/>
      <c r="AZ56" s="12"/>
      <c r="BA56" s="21">
        <v>0.5052</v>
      </c>
      <c r="BB56" s="13">
        <f t="shared" si="3"/>
        <v>0.02349194833</v>
      </c>
      <c r="BC56" s="13">
        <f t="shared" si="1"/>
        <v>0.02212273921</v>
      </c>
      <c r="BD56" s="12" t="s">
        <v>152</v>
      </c>
      <c r="BE56" s="12" t="str">
        <f t="shared" si="2"/>
        <v>#DIV/0!</v>
      </c>
      <c r="BF56" s="12"/>
    </row>
    <row r="57" ht="15.75" customHeight="1">
      <c r="A57" s="12">
        <v>140.0</v>
      </c>
      <c r="B57" s="12" t="s">
        <v>153</v>
      </c>
      <c r="C57" s="12" t="s">
        <v>148</v>
      </c>
      <c r="D57" s="14" t="s">
        <v>149</v>
      </c>
      <c r="E57" s="12">
        <v>3.0</v>
      </c>
      <c r="F57" s="12"/>
      <c r="G57" s="12">
        <v>39.0</v>
      </c>
      <c r="H57" s="12" t="s">
        <v>154</v>
      </c>
      <c r="I57" s="12"/>
      <c r="J57" s="12" t="s">
        <v>108</v>
      </c>
      <c r="K57" s="13">
        <v>18.67</v>
      </c>
      <c r="L57" s="12" t="s">
        <v>61</v>
      </c>
      <c r="M57" s="12"/>
      <c r="N57" s="12" t="s">
        <v>63</v>
      </c>
      <c r="O57" s="12" t="s">
        <v>64</v>
      </c>
      <c r="P57" s="12"/>
      <c r="Q57" s="12" t="s">
        <v>123</v>
      </c>
      <c r="R57" s="12"/>
      <c r="S57" s="12"/>
      <c r="T57" s="12"/>
      <c r="U57" s="12" t="s">
        <v>62</v>
      </c>
      <c r="V57" s="12" t="s">
        <v>67</v>
      </c>
      <c r="W57" s="12" t="s">
        <v>67</v>
      </c>
      <c r="X57" s="14" t="s">
        <v>68</v>
      </c>
      <c r="Y57" s="12" t="s">
        <v>155</v>
      </c>
      <c r="Z57" s="12"/>
      <c r="AA57" s="12" t="s">
        <v>125</v>
      </c>
      <c r="AB57" s="12">
        <v>100.0</v>
      </c>
      <c r="AC57" s="18"/>
      <c r="AD57" s="12" t="s">
        <v>70</v>
      </c>
      <c r="AE57" s="12"/>
      <c r="AF57" s="12"/>
      <c r="AG57" s="12" t="s">
        <v>71</v>
      </c>
      <c r="AH57" s="12" t="s">
        <v>72</v>
      </c>
      <c r="AI57" s="12" t="s">
        <v>109</v>
      </c>
      <c r="AJ57" s="12">
        <v>10.0</v>
      </c>
      <c r="AK57" s="14" t="s">
        <v>74</v>
      </c>
      <c r="AL57" s="12">
        <v>2.0</v>
      </c>
      <c r="AM57" s="12" t="s">
        <v>75</v>
      </c>
      <c r="AN57" s="12" t="s">
        <v>39</v>
      </c>
      <c r="AO57" s="12"/>
      <c r="AP57" s="12"/>
      <c r="AQ57" s="12"/>
      <c r="AR57" s="12"/>
      <c r="AS57" s="12"/>
      <c r="AT57" s="12"/>
      <c r="AU57" s="12"/>
      <c r="AV57" s="12"/>
      <c r="AW57" s="12">
        <v>3.0</v>
      </c>
      <c r="AX57" s="12">
        <v>38.0</v>
      </c>
      <c r="AY57" s="12"/>
      <c r="AZ57" s="12"/>
      <c r="BA57" s="21">
        <v>0.9608</v>
      </c>
      <c r="BB57" s="13">
        <f t="shared" si="3"/>
        <v>0.03747611077</v>
      </c>
      <c r="BC57" s="13">
        <f t="shared" si="1"/>
        <v>0.03099880509</v>
      </c>
      <c r="BD57" s="12" t="s">
        <v>152</v>
      </c>
      <c r="BE57" s="12">
        <f t="shared" si="2"/>
        <v>3.9</v>
      </c>
      <c r="BF57" s="12"/>
    </row>
    <row r="58" ht="15.75" customHeight="1">
      <c r="A58" s="12">
        <v>145.0</v>
      </c>
      <c r="B58" s="12" t="s">
        <v>156</v>
      </c>
      <c r="C58" s="14" t="s">
        <v>157</v>
      </c>
      <c r="D58" s="24" t="s">
        <v>158</v>
      </c>
      <c r="E58" s="12">
        <v>1.0</v>
      </c>
      <c r="F58" s="12"/>
      <c r="G58" s="12">
        <v>39.0</v>
      </c>
      <c r="H58" s="12" t="s">
        <v>159</v>
      </c>
      <c r="I58" s="12"/>
      <c r="J58" s="12" t="s">
        <v>60</v>
      </c>
      <c r="K58" s="13">
        <f>2.7*12</f>
        <v>32.4</v>
      </c>
      <c r="L58" s="12" t="s">
        <v>61</v>
      </c>
      <c r="M58" s="12"/>
      <c r="N58" s="12" t="s">
        <v>63</v>
      </c>
      <c r="O58" s="12" t="s">
        <v>64</v>
      </c>
      <c r="P58" s="12"/>
      <c r="Q58" s="12" t="s">
        <v>65</v>
      </c>
      <c r="R58" s="12" t="s">
        <v>66</v>
      </c>
      <c r="S58" s="12"/>
      <c r="T58" s="12"/>
      <c r="U58" s="12" t="s">
        <v>62</v>
      </c>
      <c r="V58" s="12" t="s">
        <v>67</v>
      </c>
      <c r="W58" s="12" t="s">
        <v>67</v>
      </c>
      <c r="X58" s="14" t="s">
        <v>68</v>
      </c>
      <c r="Y58" s="12" t="s">
        <v>155</v>
      </c>
      <c r="Z58" s="12">
        <v>6.0</v>
      </c>
      <c r="AA58" s="12" t="s">
        <v>69</v>
      </c>
      <c r="AB58" s="12">
        <v>70.28</v>
      </c>
      <c r="AC58" s="18"/>
      <c r="AD58" s="12" t="s">
        <v>146</v>
      </c>
      <c r="AE58" s="12"/>
      <c r="AF58" s="12"/>
      <c r="AG58" s="12" t="s">
        <v>71</v>
      </c>
      <c r="AH58" s="12" t="s">
        <v>72</v>
      </c>
      <c r="AI58" s="12"/>
      <c r="AJ58" s="12">
        <v>2.0</v>
      </c>
      <c r="AK58" s="14" t="s">
        <v>74</v>
      </c>
      <c r="AL58" s="12">
        <v>3.0</v>
      </c>
      <c r="AM58" s="12" t="s">
        <v>75</v>
      </c>
      <c r="AN58" s="12" t="s">
        <v>39</v>
      </c>
      <c r="AO58" s="12"/>
      <c r="AP58" s="12"/>
      <c r="AQ58" s="12"/>
      <c r="AR58" s="12"/>
      <c r="AS58" s="12"/>
      <c r="AT58" s="12"/>
      <c r="AU58" s="12"/>
      <c r="AV58" s="12"/>
      <c r="AW58" s="12">
        <v>1.27</v>
      </c>
      <c r="AX58" s="12">
        <v>38.0</v>
      </c>
      <c r="AY58" s="12"/>
      <c r="AZ58" s="12"/>
      <c r="BA58" s="21">
        <v>0.4067</v>
      </c>
      <c r="BB58" s="13">
        <f t="shared" si="3"/>
        <v>0.02776160115</v>
      </c>
      <c r="BC58" s="13">
        <f t="shared" si="1"/>
        <v>0.0266802535</v>
      </c>
      <c r="BD58" s="12" t="s">
        <v>152</v>
      </c>
      <c r="BE58" s="12">
        <f t="shared" si="2"/>
        <v>19.5</v>
      </c>
      <c r="BF58" s="12"/>
    </row>
    <row r="59" ht="15.75" customHeight="1">
      <c r="A59" s="12">
        <v>145.0</v>
      </c>
      <c r="B59" s="12" t="s">
        <v>156</v>
      </c>
      <c r="C59" s="14" t="s">
        <v>157</v>
      </c>
      <c r="D59" s="24" t="s">
        <v>158</v>
      </c>
      <c r="E59" s="12">
        <v>1.0</v>
      </c>
      <c r="F59" s="12"/>
      <c r="G59" s="12">
        <v>30.0</v>
      </c>
      <c r="H59" s="12" t="s">
        <v>99</v>
      </c>
      <c r="I59" s="12"/>
      <c r="J59" s="12" t="s">
        <v>60</v>
      </c>
      <c r="K59" s="13">
        <f>2.6*12</f>
        <v>31.2</v>
      </c>
      <c r="L59" s="12" t="s">
        <v>61</v>
      </c>
      <c r="M59" s="12"/>
      <c r="N59" s="12" t="s">
        <v>63</v>
      </c>
      <c r="O59" s="12" t="s">
        <v>64</v>
      </c>
      <c r="P59" s="12"/>
      <c r="Q59" s="12" t="s">
        <v>65</v>
      </c>
      <c r="R59" s="12" t="s">
        <v>66</v>
      </c>
      <c r="S59" s="12"/>
      <c r="T59" s="12"/>
      <c r="U59" s="12" t="s">
        <v>62</v>
      </c>
      <c r="V59" s="12" t="s">
        <v>67</v>
      </c>
      <c r="W59" s="12" t="s">
        <v>67</v>
      </c>
      <c r="X59" s="14" t="s">
        <v>68</v>
      </c>
      <c r="Y59" s="12" t="s">
        <v>155</v>
      </c>
      <c r="Z59" s="12">
        <v>6.0</v>
      </c>
      <c r="AA59" s="12" t="s">
        <v>69</v>
      </c>
      <c r="AB59" s="12">
        <v>61.29</v>
      </c>
      <c r="AC59" s="12"/>
      <c r="AD59" s="12" t="s">
        <v>146</v>
      </c>
      <c r="AE59" s="12"/>
      <c r="AF59" s="12"/>
      <c r="AG59" s="14" t="s">
        <v>160</v>
      </c>
      <c r="AH59" s="12" t="s">
        <v>161</v>
      </c>
      <c r="AI59" s="12"/>
      <c r="AJ59" s="12">
        <v>2.0</v>
      </c>
      <c r="AK59" s="14" t="s">
        <v>74</v>
      </c>
      <c r="AL59" s="12">
        <v>3.0</v>
      </c>
      <c r="AM59" s="12" t="s">
        <v>75</v>
      </c>
      <c r="AN59" s="12" t="s">
        <v>39</v>
      </c>
      <c r="AO59" s="12"/>
      <c r="AP59" s="12"/>
      <c r="AQ59" s="12"/>
      <c r="AR59" s="12"/>
      <c r="AS59" s="12"/>
      <c r="AT59" s="12"/>
      <c r="AU59" s="12"/>
      <c r="AV59" s="12"/>
      <c r="AW59" s="12">
        <v>5.21</v>
      </c>
      <c r="AX59" s="12">
        <v>29.0</v>
      </c>
      <c r="AY59" s="12"/>
      <c r="AZ59" s="12"/>
      <c r="BA59" s="21">
        <v>1.9024</v>
      </c>
      <c r="BB59" s="13">
        <f t="shared" si="3"/>
        <v>0.093652096</v>
      </c>
      <c r="BC59" s="13">
        <f t="shared" si="1"/>
        <v>0.05587250248</v>
      </c>
      <c r="BD59" s="12" t="s">
        <v>152</v>
      </c>
      <c r="BE59" s="12">
        <f t="shared" si="2"/>
        <v>15</v>
      </c>
      <c r="BF59" s="12"/>
    </row>
    <row r="60" ht="15.75" customHeight="1">
      <c r="A60" s="15">
        <v>114.0</v>
      </c>
      <c r="B60" s="25" t="s">
        <v>162</v>
      </c>
      <c r="C60" s="14" t="s">
        <v>163</v>
      </c>
      <c r="D60" s="14" t="s">
        <v>164</v>
      </c>
      <c r="E60" s="12">
        <v>1.0</v>
      </c>
      <c r="F60" s="12">
        <v>1.0</v>
      </c>
      <c r="G60" s="12">
        <v>17.0</v>
      </c>
      <c r="H60" s="12" t="s">
        <v>165</v>
      </c>
      <c r="I60" s="12"/>
      <c r="J60" s="12" t="s">
        <v>108</v>
      </c>
      <c r="K60" s="13">
        <v>21.0</v>
      </c>
      <c r="L60" s="12" t="s">
        <v>61</v>
      </c>
      <c r="M60" s="12"/>
      <c r="N60" s="12" t="s">
        <v>63</v>
      </c>
      <c r="O60" s="12" t="s">
        <v>64</v>
      </c>
      <c r="P60" s="12"/>
      <c r="Q60" s="12" t="s">
        <v>65</v>
      </c>
      <c r="R60" s="12"/>
      <c r="S60" s="12"/>
      <c r="T60" s="12"/>
      <c r="U60" s="12" t="s">
        <v>62</v>
      </c>
      <c r="V60" s="12" t="s">
        <v>67</v>
      </c>
      <c r="W60" s="12" t="s">
        <v>67</v>
      </c>
      <c r="X60" s="14" t="s">
        <v>68</v>
      </c>
      <c r="Y60" s="12"/>
      <c r="Z60" s="12"/>
      <c r="AA60" s="12" t="s">
        <v>69</v>
      </c>
      <c r="AB60" s="12" t="s">
        <v>166</v>
      </c>
      <c r="AC60" s="12"/>
      <c r="AD60" s="12" t="s">
        <v>146</v>
      </c>
      <c r="AE60" s="12"/>
      <c r="AF60" s="12"/>
      <c r="AG60" s="12" t="s">
        <v>71</v>
      </c>
      <c r="AH60" s="12" t="s">
        <v>72</v>
      </c>
      <c r="AI60" s="19"/>
      <c r="AJ60" s="12">
        <v>4.0</v>
      </c>
      <c r="AK60" s="14" t="s">
        <v>74</v>
      </c>
      <c r="AL60" s="12">
        <v>2.0</v>
      </c>
      <c r="AM60" s="12" t="s">
        <v>75</v>
      </c>
      <c r="AN60" s="12" t="s">
        <v>39</v>
      </c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3">
        <v>-0.5187567535499393</v>
      </c>
      <c r="BB60" s="13">
        <f t="shared" si="3"/>
        <v>0.06673848733</v>
      </c>
      <c r="BC60" s="13">
        <f t="shared" si="1"/>
        <v>0.06265615191</v>
      </c>
      <c r="BD60" s="12" t="s">
        <v>76</v>
      </c>
      <c r="BE60" s="12">
        <f t="shared" si="2"/>
        <v>4.25</v>
      </c>
      <c r="BF60" s="12"/>
    </row>
    <row r="61" ht="15.75" customHeight="1">
      <c r="A61" s="15">
        <v>114.0</v>
      </c>
      <c r="B61" s="25" t="s">
        <v>162</v>
      </c>
      <c r="C61" s="14" t="s">
        <v>163</v>
      </c>
      <c r="D61" s="14" t="s">
        <v>164</v>
      </c>
      <c r="E61" s="12">
        <v>1.0</v>
      </c>
      <c r="F61" s="12">
        <v>2.0</v>
      </c>
      <c r="G61" s="12">
        <v>23.0</v>
      </c>
      <c r="H61" s="12" t="s">
        <v>165</v>
      </c>
      <c r="I61" s="12"/>
      <c r="J61" s="12" t="s">
        <v>108</v>
      </c>
      <c r="K61" s="13">
        <v>21.0</v>
      </c>
      <c r="L61" s="12" t="s">
        <v>61</v>
      </c>
      <c r="M61" s="12"/>
      <c r="N61" s="12" t="s">
        <v>63</v>
      </c>
      <c r="O61" s="12" t="s">
        <v>64</v>
      </c>
      <c r="P61" s="12"/>
      <c r="Q61" s="12" t="s">
        <v>65</v>
      </c>
      <c r="R61" s="12"/>
      <c r="S61" s="12"/>
      <c r="T61" s="12"/>
      <c r="U61" s="12" t="s">
        <v>62</v>
      </c>
      <c r="V61" s="12" t="s">
        <v>67</v>
      </c>
      <c r="W61" s="12" t="s">
        <v>67</v>
      </c>
      <c r="X61" s="14" t="s">
        <v>68</v>
      </c>
      <c r="Y61" s="12"/>
      <c r="Z61" s="12"/>
      <c r="AA61" s="12" t="s">
        <v>69</v>
      </c>
      <c r="AB61" s="12" t="s">
        <v>167</v>
      </c>
      <c r="AC61" s="12"/>
      <c r="AD61" s="12" t="s">
        <v>146</v>
      </c>
      <c r="AE61" s="12"/>
      <c r="AF61" s="12"/>
      <c r="AG61" s="12" t="s">
        <v>71</v>
      </c>
      <c r="AH61" s="12" t="s">
        <v>72</v>
      </c>
      <c r="AI61" s="19"/>
      <c r="AJ61" s="12">
        <v>4.0</v>
      </c>
      <c r="AK61" s="14" t="s">
        <v>74</v>
      </c>
      <c r="AL61" s="12">
        <v>2.0</v>
      </c>
      <c r="AM61" s="12" t="s">
        <v>75</v>
      </c>
      <c r="AN61" s="12" t="s">
        <v>39</v>
      </c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3">
        <v>0.38444845091772667</v>
      </c>
      <c r="BB61" s="13">
        <f t="shared" si="3"/>
        <v>0.04669131764</v>
      </c>
      <c r="BC61" s="13">
        <f t="shared" si="1"/>
        <v>0.04505615706</v>
      </c>
      <c r="BD61" s="12" t="s">
        <v>76</v>
      </c>
      <c r="BE61" s="12">
        <f t="shared" si="2"/>
        <v>5.75</v>
      </c>
      <c r="BF61" s="12"/>
    </row>
    <row r="62" ht="15.75" customHeight="1">
      <c r="A62" s="15">
        <v>114.0</v>
      </c>
      <c r="B62" s="25" t="s">
        <v>162</v>
      </c>
      <c r="C62" s="14" t="s">
        <v>163</v>
      </c>
      <c r="D62" s="14" t="s">
        <v>164</v>
      </c>
      <c r="E62" s="12">
        <v>1.0</v>
      </c>
      <c r="F62" s="12">
        <v>3.0</v>
      </c>
      <c r="G62" s="12">
        <v>19.0</v>
      </c>
      <c r="H62" s="12" t="s">
        <v>165</v>
      </c>
      <c r="I62" s="12"/>
      <c r="J62" s="12" t="s">
        <v>108</v>
      </c>
      <c r="K62" s="13">
        <v>21.0</v>
      </c>
      <c r="L62" s="12" t="s">
        <v>61</v>
      </c>
      <c r="M62" s="12"/>
      <c r="N62" s="12" t="s">
        <v>63</v>
      </c>
      <c r="O62" s="12" t="s">
        <v>64</v>
      </c>
      <c r="P62" s="12"/>
      <c r="Q62" s="12" t="s">
        <v>65</v>
      </c>
      <c r="R62" s="12"/>
      <c r="S62" s="12"/>
      <c r="T62" s="12"/>
      <c r="U62" s="12" t="s">
        <v>62</v>
      </c>
      <c r="V62" s="12" t="s">
        <v>67</v>
      </c>
      <c r="W62" s="12" t="s">
        <v>67</v>
      </c>
      <c r="X62" s="14" t="s">
        <v>68</v>
      </c>
      <c r="Y62" s="12"/>
      <c r="Z62" s="12"/>
      <c r="AA62" s="12" t="s">
        <v>69</v>
      </c>
      <c r="AB62" s="12" t="s">
        <v>168</v>
      </c>
      <c r="AC62" s="12"/>
      <c r="AD62" s="12" t="s">
        <v>146</v>
      </c>
      <c r="AE62" s="12"/>
      <c r="AF62" s="12"/>
      <c r="AG62" s="12" t="s">
        <v>71</v>
      </c>
      <c r="AH62" s="12" t="s">
        <v>72</v>
      </c>
      <c r="AI62" s="19"/>
      <c r="AJ62" s="12">
        <v>4.0</v>
      </c>
      <c r="AK62" s="14" t="s">
        <v>74</v>
      </c>
      <c r="AL62" s="12">
        <v>2.0</v>
      </c>
      <c r="AM62" s="12" t="s">
        <v>75</v>
      </c>
      <c r="AN62" s="12" t="s">
        <v>39</v>
      </c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3">
        <v>-0.5257443901200483</v>
      </c>
      <c r="BB62" s="13">
        <f t="shared" si="3"/>
        <v>0.05990545168</v>
      </c>
      <c r="BC62" s="13">
        <f t="shared" si="1"/>
        <v>0.05615085493</v>
      </c>
      <c r="BD62" s="12" t="s">
        <v>76</v>
      </c>
      <c r="BE62" s="12">
        <f t="shared" si="2"/>
        <v>4.75</v>
      </c>
      <c r="BF62" s="12"/>
    </row>
    <row r="63" ht="15.75" customHeight="1">
      <c r="A63" s="15">
        <v>114.0</v>
      </c>
      <c r="B63" s="25" t="s">
        <v>162</v>
      </c>
      <c r="C63" s="14" t="s">
        <v>163</v>
      </c>
      <c r="D63" s="14" t="s">
        <v>164</v>
      </c>
      <c r="E63" s="12">
        <v>1.0</v>
      </c>
      <c r="F63" s="12">
        <v>1.0</v>
      </c>
      <c r="G63" s="12">
        <v>17.0</v>
      </c>
      <c r="H63" s="12" t="s">
        <v>165</v>
      </c>
      <c r="I63" s="12"/>
      <c r="J63" s="12" t="s">
        <v>108</v>
      </c>
      <c r="K63" s="13">
        <v>21.0</v>
      </c>
      <c r="L63" s="12" t="s">
        <v>61</v>
      </c>
      <c r="M63" s="12"/>
      <c r="N63" s="12" t="s">
        <v>63</v>
      </c>
      <c r="O63" s="12" t="s">
        <v>64</v>
      </c>
      <c r="P63" s="12"/>
      <c r="Q63" s="12" t="s">
        <v>65</v>
      </c>
      <c r="R63" s="12"/>
      <c r="S63" s="12"/>
      <c r="T63" s="12"/>
      <c r="U63" s="12" t="s">
        <v>62</v>
      </c>
      <c r="V63" s="12" t="s">
        <v>67</v>
      </c>
      <c r="W63" s="12" t="s">
        <v>67</v>
      </c>
      <c r="X63" s="14" t="s">
        <v>68</v>
      </c>
      <c r="Y63" s="12"/>
      <c r="Z63" s="12"/>
      <c r="AA63" s="12" t="s">
        <v>69</v>
      </c>
      <c r="AB63" s="12" t="s">
        <v>166</v>
      </c>
      <c r="AC63" s="12"/>
      <c r="AD63" s="12" t="s">
        <v>146</v>
      </c>
      <c r="AE63" s="12"/>
      <c r="AF63" s="12"/>
      <c r="AG63" s="12" t="s">
        <v>71</v>
      </c>
      <c r="AH63" s="12" t="s">
        <v>72</v>
      </c>
      <c r="AI63" s="19"/>
      <c r="AJ63" s="12">
        <v>4.0</v>
      </c>
      <c r="AK63" s="14" t="s">
        <v>74</v>
      </c>
      <c r="AL63" s="12">
        <v>2.0</v>
      </c>
      <c r="AM63" s="12" t="s">
        <v>75</v>
      </c>
      <c r="AN63" s="12" t="s">
        <v>39</v>
      </c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3">
        <v>0.8165366042889881</v>
      </c>
      <c r="BB63" s="13">
        <f t="shared" si="3"/>
        <v>0.07843329489</v>
      </c>
      <c r="BC63" s="13">
        <f t="shared" si="1"/>
        <v>0.06792439347</v>
      </c>
      <c r="BD63" s="12" t="s">
        <v>76</v>
      </c>
      <c r="BE63" s="12">
        <f t="shared" si="2"/>
        <v>4.25</v>
      </c>
      <c r="BF63" s="12"/>
    </row>
    <row r="64" ht="15.75" customHeight="1">
      <c r="A64" s="15">
        <v>114.0</v>
      </c>
      <c r="B64" s="25" t="s">
        <v>162</v>
      </c>
      <c r="C64" s="12" t="s">
        <v>169</v>
      </c>
      <c r="D64" s="14" t="s">
        <v>164</v>
      </c>
      <c r="E64" s="12">
        <v>1.0</v>
      </c>
      <c r="F64" s="12">
        <v>2.0</v>
      </c>
      <c r="G64" s="12">
        <v>23.0</v>
      </c>
      <c r="H64" s="12" t="s">
        <v>165</v>
      </c>
      <c r="I64" s="12"/>
      <c r="J64" s="12" t="s">
        <v>108</v>
      </c>
      <c r="K64" s="13">
        <v>21.0</v>
      </c>
      <c r="L64" s="12" t="s">
        <v>61</v>
      </c>
      <c r="M64" s="12"/>
      <c r="N64" s="12" t="s">
        <v>63</v>
      </c>
      <c r="O64" s="12" t="s">
        <v>64</v>
      </c>
      <c r="P64" s="12"/>
      <c r="Q64" s="12" t="s">
        <v>65</v>
      </c>
      <c r="R64" s="12"/>
      <c r="S64" s="12"/>
      <c r="T64" s="12"/>
      <c r="U64" s="12" t="s">
        <v>62</v>
      </c>
      <c r="V64" s="12" t="s">
        <v>67</v>
      </c>
      <c r="W64" s="12" t="s">
        <v>67</v>
      </c>
      <c r="X64" s="14" t="s">
        <v>68</v>
      </c>
      <c r="Y64" s="12"/>
      <c r="Z64" s="12"/>
      <c r="AA64" s="12" t="s">
        <v>69</v>
      </c>
      <c r="AB64" s="12" t="s">
        <v>167</v>
      </c>
      <c r="AC64" s="12"/>
      <c r="AD64" s="12" t="s">
        <v>146</v>
      </c>
      <c r="AE64" s="12"/>
      <c r="AF64" s="12"/>
      <c r="AG64" s="12" t="s">
        <v>71</v>
      </c>
      <c r="AH64" s="12" t="s">
        <v>72</v>
      </c>
      <c r="AI64" s="19"/>
      <c r="AJ64" s="12">
        <v>4.0</v>
      </c>
      <c r="AK64" s="14" t="s">
        <v>74</v>
      </c>
      <c r="AL64" s="12">
        <v>2.0</v>
      </c>
      <c r="AM64" s="12" t="s">
        <v>75</v>
      </c>
      <c r="AN64" s="12" t="s">
        <v>39</v>
      </c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3">
        <v>0.6335630273272704</v>
      </c>
      <c r="BB64" s="13">
        <f t="shared" si="3"/>
        <v>0.05220439369</v>
      </c>
      <c r="BC64" s="13">
        <f t="shared" si="1"/>
        <v>0.04764195889</v>
      </c>
      <c r="BD64" s="12" t="s">
        <v>76</v>
      </c>
      <c r="BE64" s="12">
        <f t="shared" si="2"/>
        <v>5.75</v>
      </c>
      <c r="BF64" s="12"/>
    </row>
    <row r="65" ht="15.75" customHeight="1">
      <c r="A65" s="15">
        <v>114.0</v>
      </c>
      <c r="B65" s="25" t="s">
        <v>162</v>
      </c>
      <c r="C65" s="14" t="s">
        <v>163</v>
      </c>
      <c r="D65" s="14" t="s">
        <v>164</v>
      </c>
      <c r="E65" s="12">
        <v>1.0</v>
      </c>
      <c r="F65" s="12">
        <v>3.0</v>
      </c>
      <c r="G65" s="12">
        <v>19.0</v>
      </c>
      <c r="H65" s="12" t="s">
        <v>165</v>
      </c>
      <c r="I65" s="12"/>
      <c r="J65" s="12" t="s">
        <v>108</v>
      </c>
      <c r="K65" s="13">
        <v>21.0</v>
      </c>
      <c r="L65" s="12" t="s">
        <v>61</v>
      </c>
      <c r="M65" s="12"/>
      <c r="N65" s="12" t="s">
        <v>63</v>
      </c>
      <c r="O65" s="12" t="s">
        <v>64</v>
      </c>
      <c r="P65" s="12"/>
      <c r="Q65" s="12" t="s">
        <v>65</v>
      </c>
      <c r="R65" s="12"/>
      <c r="S65" s="12"/>
      <c r="T65" s="12"/>
      <c r="U65" s="12" t="s">
        <v>62</v>
      </c>
      <c r="V65" s="12" t="s">
        <v>67</v>
      </c>
      <c r="W65" s="12" t="s">
        <v>67</v>
      </c>
      <c r="X65" s="14" t="s">
        <v>68</v>
      </c>
      <c r="Y65" s="12"/>
      <c r="Z65" s="12"/>
      <c r="AA65" s="12" t="s">
        <v>69</v>
      </c>
      <c r="AB65" s="12" t="s">
        <v>168</v>
      </c>
      <c r="AC65" s="12"/>
      <c r="AD65" s="12" t="s">
        <v>146</v>
      </c>
      <c r="AE65" s="12"/>
      <c r="AF65" s="12"/>
      <c r="AG65" s="12" t="s">
        <v>71</v>
      </c>
      <c r="AH65" s="12" t="s">
        <v>72</v>
      </c>
      <c r="AI65" s="19"/>
      <c r="AJ65" s="12">
        <v>4.0</v>
      </c>
      <c r="AK65" s="14" t="s">
        <v>74</v>
      </c>
      <c r="AL65" s="12">
        <v>2.0</v>
      </c>
      <c r="AM65" s="12" t="s">
        <v>75</v>
      </c>
      <c r="AN65" s="12" t="s">
        <v>39</v>
      </c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3">
        <v>0.3594179830638809</v>
      </c>
      <c r="BB65" s="13">
        <f t="shared" si="3"/>
        <v>0.05603108649</v>
      </c>
      <c r="BC65" s="13">
        <f t="shared" si="1"/>
        <v>0.05430473784</v>
      </c>
      <c r="BD65" s="12" t="s">
        <v>76</v>
      </c>
      <c r="BE65" s="12">
        <f t="shared" si="2"/>
        <v>4.75</v>
      </c>
      <c r="BF65" s="12"/>
    </row>
    <row r="66" ht="15.75" customHeight="1">
      <c r="A66" s="12">
        <v>161.0</v>
      </c>
      <c r="B66" s="12" t="s">
        <v>170</v>
      </c>
      <c r="C66" s="12" t="s">
        <v>171</v>
      </c>
      <c r="D66" s="24" t="s">
        <v>172</v>
      </c>
      <c r="E66" s="12">
        <v>1.0</v>
      </c>
      <c r="F66" s="12">
        <v>1.0</v>
      </c>
      <c r="G66" s="12">
        <v>14.0</v>
      </c>
      <c r="H66" s="12" t="s">
        <v>173</v>
      </c>
      <c r="I66" s="12"/>
      <c r="J66" s="12"/>
      <c r="K66" s="13">
        <v>25.0</v>
      </c>
      <c r="L66" s="12" t="s">
        <v>174</v>
      </c>
      <c r="M66" s="12"/>
      <c r="N66" s="12" t="s">
        <v>63</v>
      </c>
      <c r="O66" s="12" t="s">
        <v>174</v>
      </c>
      <c r="P66" s="12"/>
      <c r="Q66" s="12" t="s">
        <v>65</v>
      </c>
      <c r="R66" s="12"/>
      <c r="S66" s="12"/>
      <c r="T66" s="12"/>
      <c r="U66" s="12" t="s">
        <v>62</v>
      </c>
      <c r="V66" s="12" t="s">
        <v>67</v>
      </c>
      <c r="W66" s="14" t="s">
        <v>124</v>
      </c>
      <c r="X66" s="12" t="s">
        <v>124</v>
      </c>
      <c r="Y66" s="12"/>
      <c r="Z66" s="12"/>
      <c r="AA66" s="12" t="s">
        <v>69</v>
      </c>
      <c r="AB66" s="12"/>
      <c r="AC66" s="12"/>
      <c r="AD66" s="12" t="s">
        <v>146</v>
      </c>
      <c r="AE66" s="12"/>
      <c r="AF66" s="12"/>
      <c r="AG66" s="12" t="s">
        <v>71</v>
      </c>
      <c r="AH66" s="12" t="s">
        <v>72</v>
      </c>
      <c r="AI66" s="12" t="s">
        <v>73</v>
      </c>
      <c r="AJ66" s="12">
        <v>12.0</v>
      </c>
      <c r="AK66" s="14" t="s">
        <v>74</v>
      </c>
      <c r="AL66" s="12">
        <v>2.0</v>
      </c>
      <c r="AM66" s="12" t="s">
        <v>75</v>
      </c>
      <c r="AN66" s="12" t="s">
        <v>39</v>
      </c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3">
        <v>0.8332075971242002</v>
      </c>
      <c r="BB66" s="13">
        <f t="shared" si="3"/>
        <v>0.096222675</v>
      </c>
      <c r="BC66" s="13">
        <f t="shared" si="1"/>
        <v>0.08290384921</v>
      </c>
      <c r="BD66" s="12" t="s">
        <v>76</v>
      </c>
      <c r="BE66" s="12">
        <f t="shared" si="2"/>
        <v>1.166666667</v>
      </c>
      <c r="BF66" s="12"/>
    </row>
    <row r="67" ht="15.75" customHeight="1">
      <c r="A67" s="12">
        <v>161.0</v>
      </c>
      <c r="B67" s="12" t="s">
        <v>170</v>
      </c>
      <c r="C67" s="26" t="s">
        <v>171</v>
      </c>
      <c r="D67" s="24" t="s">
        <v>172</v>
      </c>
      <c r="E67" s="12">
        <v>1.0</v>
      </c>
      <c r="F67" s="12">
        <v>2.0</v>
      </c>
      <c r="G67" s="12">
        <v>14.0</v>
      </c>
      <c r="H67" s="12" t="s">
        <v>175</v>
      </c>
      <c r="I67" s="12"/>
      <c r="J67" s="12"/>
      <c r="K67" s="13">
        <v>32.0</v>
      </c>
      <c r="L67" s="12" t="s">
        <v>174</v>
      </c>
      <c r="M67" s="12"/>
      <c r="N67" s="12" t="s">
        <v>63</v>
      </c>
      <c r="O67" s="12" t="s">
        <v>174</v>
      </c>
      <c r="P67" s="12"/>
      <c r="Q67" s="12" t="s">
        <v>65</v>
      </c>
      <c r="R67" s="12"/>
      <c r="S67" s="12"/>
      <c r="T67" s="12"/>
      <c r="U67" s="12" t="s">
        <v>62</v>
      </c>
      <c r="V67" s="12" t="s">
        <v>67</v>
      </c>
      <c r="W67" s="14" t="s">
        <v>124</v>
      </c>
      <c r="X67" s="12" t="s">
        <v>124</v>
      </c>
      <c r="Y67" s="12"/>
      <c r="Z67" s="12"/>
      <c r="AA67" s="12" t="s">
        <v>69</v>
      </c>
      <c r="AB67" s="12"/>
      <c r="AC67" s="12"/>
      <c r="AD67" s="12" t="s">
        <v>146</v>
      </c>
      <c r="AE67" s="12"/>
      <c r="AF67" s="12"/>
      <c r="AG67" s="12" t="s">
        <v>71</v>
      </c>
      <c r="AH67" s="12" t="s">
        <v>72</v>
      </c>
      <c r="AI67" s="12" t="s">
        <v>73</v>
      </c>
      <c r="AJ67" s="12">
        <v>12.0</v>
      </c>
      <c r="AK67" s="14" t="s">
        <v>74</v>
      </c>
      <c r="AL67" s="12">
        <v>2.0</v>
      </c>
      <c r="AM67" s="12" t="s">
        <v>75</v>
      </c>
      <c r="AN67" s="12" t="s">
        <v>39</v>
      </c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3">
        <v>1.1853333385283096</v>
      </c>
      <c r="BB67" s="13">
        <f t="shared" si="3"/>
        <v>0.121607683</v>
      </c>
      <c r="BC67" s="13">
        <f t="shared" si="1"/>
        <v>0.09320012377</v>
      </c>
      <c r="BD67" s="12" t="s">
        <v>76</v>
      </c>
      <c r="BE67" s="12">
        <f t="shared" si="2"/>
        <v>1.166666667</v>
      </c>
      <c r="BF67" s="12"/>
    </row>
    <row r="68" ht="15.75" customHeight="1">
      <c r="A68" s="12">
        <v>161.0</v>
      </c>
      <c r="B68" s="12" t="s">
        <v>170</v>
      </c>
      <c r="C68" s="26" t="s">
        <v>171</v>
      </c>
      <c r="D68" s="24" t="s">
        <v>172</v>
      </c>
      <c r="E68" s="12">
        <v>1.0</v>
      </c>
      <c r="F68" s="12">
        <v>3.0</v>
      </c>
      <c r="G68" s="12">
        <v>14.0</v>
      </c>
      <c r="H68" s="12" t="s">
        <v>176</v>
      </c>
      <c r="I68" s="12"/>
      <c r="J68" s="12"/>
      <c r="K68" s="13">
        <v>50.0</v>
      </c>
      <c r="L68" s="12" t="s">
        <v>174</v>
      </c>
      <c r="M68" s="12"/>
      <c r="N68" s="12" t="s">
        <v>63</v>
      </c>
      <c r="O68" s="12" t="s">
        <v>174</v>
      </c>
      <c r="P68" s="12"/>
      <c r="Q68" s="12" t="s">
        <v>65</v>
      </c>
      <c r="R68" s="12"/>
      <c r="S68" s="12"/>
      <c r="T68" s="12"/>
      <c r="U68" s="12" t="s">
        <v>62</v>
      </c>
      <c r="V68" s="12" t="s">
        <v>67</v>
      </c>
      <c r="W68" s="14" t="s">
        <v>124</v>
      </c>
      <c r="X68" s="12" t="s">
        <v>124</v>
      </c>
      <c r="Y68" s="12"/>
      <c r="Z68" s="12"/>
      <c r="AA68" s="12" t="s">
        <v>69</v>
      </c>
      <c r="AB68" s="12"/>
      <c r="AC68" s="12"/>
      <c r="AD68" s="12" t="s">
        <v>146</v>
      </c>
      <c r="AE68" s="12"/>
      <c r="AF68" s="12"/>
      <c r="AG68" s="12" t="s">
        <v>71</v>
      </c>
      <c r="AH68" s="12" t="s">
        <v>72</v>
      </c>
      <c r="AI68" s="12" t="s">
        <v>73</v>
      </c>
      <c r="AJ68" s="12">
        <v>12.0</v>
      </c>
      <c r="AK68" s="14" t="s">
        <v>74</v>
      </c>
      <c r="AL68" s="12">
        <v>2.0</v>
      </c>
      <c r="AM68" s="12" t="s">
        <v>75</v>
      </c>
      <c r="AN68" s="12" t="s">
        <v>39</v>
      </c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3">
        <v>2.8248184492817305</v>
      </c>
      <c r="BB68" s="13">
        <f t="shared" si="3"/>
        <v>0.3564142597</v>
      </c>
      <c r="BC68" s="13">
        <f t="shared" si="1"/>
        <v>0.1595561387</v>
      </c>
      <c r="BD68" s="12" t="s">
        <v>76</v>
      </c>
      <c r="BE68" s="12">
        <f t="shared" si="2"/>
        <v>1.166666667</v>
      </c>
      <c r="BF68" s="12"/>
    </row>
    <row r="69" ht="15.75" customHeight="1">
      <c r="A69" s="12">
        <v>161.0</v>
      </c>
      <c r="B69" s="12" t="s">
        <v>170</v>
      </c>
      <c r="C69" s="26" t="s">
        <v>171</v>
      </c>
      <c r="D69" s="24" t="s">
        <v>172</v>
      </c>
      <c r="E69" s="12">
        <v>1.0</v>
      </c>
      <c r="F69" s="19">
        <v>1.0</v>
      </c>
      <c r="G69" s="12">
        <v>14.0</v>
      </c>
      <c r="H69" s="12" t="s">
        <v>173</v>
      </c>
      <c r="I69" s="12"/>
      <c r="J69" s="12"/>
      <c r="K69" s="13">
        <v>25.0</v>
      </c>
      <c r="L69" s="12" t="s">
        <v>174</v>
      </c>
      <c r="N69" s="12" t="s">
        <v>63</v>
      </c>
      <c r="O69" s="12" t="s">
        <v>174</v>
      </c>
      <c r="P69" s="19"/>
      <c r="Q69" s="12" t="s">
        <v>65</v>
      </c>
      <c r="R69" s="19"/>
      <c r="S69" s="19"/>
      <c r="T69" s="19"/>
      <c r="U69" s="12" t="s">
        <v>62</v>
      </c>
      <c r="V69" s="12" t="s">
        <v>67</v>
      </c>
      <c r="W69" s="20" t="s">
        <v>129</v>
      </c>
      <c r="X69" s="19" t="s">
        <v>129</v>
      </c>
      <c r="Y69" s="19"/>
      <c r="Z69" s="27"/>
      <c r="AA69" s="12" t="s">
        <v>69</v>
      </c>
      <c r="AD69" s="12" t="s">
        <v>146</v>
      </c>
      <c r="AE69" s="19"/>
      <c r="AF69" s="19"/>
      <c r="AG69" s="12" t="s">
        <v>71</v>
      </c>
      <c r="AH69" s="12" t="s">
        <v>72</v>
      </c>
      <c r="AI69" s="12" t="s">
        <v>73</v>
      </c>
      <c r="AJ69" s="12">
        <v>12.0</v>
      </c>
      <c r="AK69" s="14" t="s">
        <v>74</v>
      </c>
      <c r="AL69" s="12">
        <v>2.0</v>
      </c>
      <c r="AM69" s="12" t="s">
        <v>75</v>
      </c>
      <c r="AN69" s="12" t="s">
        <v>39</v>
      </c>
      <c r="AO69" s="19"/>
      <c r="AP69" s="27"/>
      <c r="BA69" s="28">
        <v>0.3857149545872232</v>
      </c>
      <c r="BB69" s="13">
        <f t="shared" si="3"/>
        <v>0.07674200094</v>
      </c>
      <c r="BC69" s="13">
        <f t="shared" si="1"/>
        <v>0.07403763567</v>
      </c>
      <c r="BD69" s="12" t="s">
        <v>76</v>
      </c>
      <c r="BE69" s="12">
        <f t="shared" si="2"/>
        <v>1.166666667</v>
      </c>
      <c r="BF69" s="12"/>
    </row>
    <row r="70" ht="15.75" customHeight="1">
      <c r="A70" s="12">
        <v>161.0</v>
      </c>
      <c r="B70" s="26" t="s">
        <v>170</v>
      </c>
      <c r="C70" s="26" t="s">
        <v>171</v>
      </c>
      <c r="D70" s="24" t="s">
        <v>172</v>
      </c>
      <c r="E70" s="12">
        <v>1.0</v>
      </c>
      <c r="F70" s="19">
        <v>2.0</v>
      </c>
      <c r="G70" s="12">
        <v>14.0</v>
      </c>
      <c r="H70" s="12" t="s">
        <v>175</v>
      </c>
      <c r="I70" s="12"/>
      <c r="J70" s="12"/>
      <c r="K70" s="13">
        <v>32.0</v>
      </c>
      <c r="L70" s="12" t="s">
        <v>174</v>
      </c>
      <c r="N70" s="12" t="s">
        <v>63</v>
      </c>
      <c r="O70" s="12" t="s">
        <v>174</v>
      </c>
      <c r="P70" s="19"/>
      <c r="Q70" s="12" t="s">
        <v>65</v>
      </c>
      <c r="R70" s="19"/>
      <c r="S70" s="19"/>
      <c r="T70" s="19"/>
      <c r="U70" s="12" t="s">
        <v>62</v>
      </c>
      <c r="V70" s="12" t="s">
        <v>67</v>
      </c>
      <c r="W70" s="20" t="s">
        <v>129</v>
      </c>
      <c r="X70" s="19" t="s">
        <v>129</v>
      </c>
      <c r="Y70" s="19"/>
      <c r="Z70" s="27"/>
      <c r="AA70" s="12" t="s">
        <v>69</v>
      </c>
      <c r="AD70" s="12" t="s">
        <v>146</v>
      </c>
      <c r="AE70" s="19"/>
      <c r="AF70" s="19"/>
      <c r="AG70" s="12" t="s">
        <v>71</v>
      </c>
      <c r="AH70" s="12" t="s">
        <v>72</v>
      </c>
      <c r="AI70" s="12" t="s">
        <v>73</v>
      </c>
      <c r="AJ70" s="12">
        <v>12.0</v>
      </c>
      <c r="AK70" s="14" t="s">
        <v>74</v>
      </c>
      <c r="AL70" s="12">
        <v>2.0</v>
      </c>
      <c r="AM70" s="12" t="s">
        <v>75</v>
      </c>
      <c r="AN70" s="12" t="s">
        <v>39</v>
      </c>
      <c r="AO70" s="19"/>
      <c r="AP70" s="27"/>
      <c r="BA70" s="28">
        <v>0.5773502691896257</v>
      </c>
      <c r="BB70" s="13">
        <f t="shared" si="3"/>
        <v>0.08333333333</v>
      </c>
      <c r="BC70" s="13">
        <f t="shared" si="1"/>
        <v>0.07715167498</v>
      </c>
      <c r="BD70" s="12" t="s">
        <v>76</v>
      </c>
      <c r="BE70" s="12">
        <f t="shared" si="2"/>
        <v>1.166666667</v>
      </c>
      <c r="BF70" s="12"/>
    </row>
    <row r="71" ht="15.75" customHeight="1">
      <c r="A71" s="12">
        <v>161.0</v>
      </c>
      <c r="B71" s="26" t="s">
        <v>170</v>
      </c>
      <c r="C71" s="26" t="s">
        <v>171</v>
      </c>
      <c r="D71" s="24" t="s">
        <v>172</v>
      </c>
      <c r="E71" s="12">
        <v>1.0</v>
      </c>
      <c r="F71" s="19">
        <v>3.0</v>
      </c>
      <c r="G71" s="12">
        <v>14.0</v>
      </c>
      <c r="H71" s="12" t="s">
        <v>176</v>
      </c>
      <c r="I71" s="12"/>
      <c r="J71" s="12"/>
      <c r="K71" s="13">
        <v>50.0</v>
      </c>
      <c r="L71" s="12" t="s">
        <v>174</v>
      </c>
      <c r="N71" s="12" t="s">
        <v>63</v>
      </c>
      <c r="O71" s="12" t="s">
        <v>174</v>
      </c>
      <c r="P71" s="19"/>
      <c r="Q71" s="12" t="s">
        <v>65</v>
      </c>
      <c r="R71" s="19"/>
      <c r="S71" s="19"/>
      <c r="T71" s="19"/>
      <c r="U71" s="12" t="s">
        <v>62</v>
      </c>
      <c r="V71" s="12" t="s">
        <v>67</v>
      </c>
      <c r="W71" s="20" t="s">
        <v>129</v>
      </c>
      <c r="X71" s="19" t="s">
        <v>129</v>
      </c>
      <c r="Y71" s="19"/>
      <c r="Z71" s="27"/>
      <c r="AA71" s="12" t="s">
        <v>69</v>
      </c>
      <c r="AD71" s="12" t="s">
        <v>146</v>
      </c>
      <c r="AE71" s="19"/>
      <c r="AF71" s="19"/>
      <c r="AG71" s="12" t="s">
        <v>71</v>
      </c>
      <c r="AH71" s="12" t="s">
        <v>72</v>
      </c>
      <c r="AI71" s="12" t="s">
        <v>73</v>
      </c>
      <c r="AJ71" s="12">
        <v>12.0</v>
      </c>
      <c r="AK71" s="14" t="s">
        <v>74</v>
      </c>
      <c r="AL71" s="12">
        <v>2.0</v>
      </c>
      <c r="AM71" s="12" t="s">
        <v>75</v>
      </c>
      <c r="AN71" s="12" t="s">
        <v>39</v>
      </c>
      <c r="AO71" s="19"/>
      <c r="AP71" s="27"/>
      <c r="BA71" s="28">
        <v>1.495094521829391</v>
      </c>
      <c r="BB71" s="13">
        <f t="shared" si="3"/>
        <v>0.1512609868</v>
      </c>
      <c r="BC71" s="13">
        <f t="shared" si="1"/>
        <v>0.1039440051</v>
      </c>
      <c r="BD71" s="12" t="s">
        <v>76</v>
      </c>
      <c r="BE71" s="12">
        <f t="shared" si="2"/>
        <v>1.166666667</v>
      </c>
      <c r="BF71" s="12"/>
    </row>
    <row r="72" ht="15.75" customHeight="1">
      <c r="A72" s="12">
        <v>161.0</v>
      </c>
      <c r="B72" s="12" t="s">
        <v>170</v>
      </c>
      <c r="C72" s="26" t="s">
        <v>171</v>
      </c>
      <c r="D72" s="24" t="s">
        <v>172</v>
      </c>
      <c r="E72" s="12">
        <v>1.0</v>
      </c>
      <c r="F72" s="19">
        <v>1.0</v>
      </c>
      <c r="G72" s="12">
        <v>14.0</v>
      </c>
      <c r="H72" s="12" t="s">
        <v>173</v>
      </c>
      <c r="I72" s="12"/>
      <c r="J72" s="12"/>
      <c r="K72" s="13">
        <v>25.0</v>
      </c>
      <c r="L72" s="12" t="s">
        <v>174</v>
      </c>
      <c r="N72" s="12" t="s">
        <v>63</v>
      </c>
      <c r="O72" s="12" t="s">
        <v>174</v>
      </c>
      <c r="P72" s="19"/>
      <c r="Q72" s="12" t="s">
        <v>65</v>
      </c>
      <c r="R72" s="19"/>
      <c r="S72" s="19"/>
      <c r="T72" s="19"/>
      <c r="U72" s="12" t="s">
        <v>62</v>
      </c>
      <c r="V72" s="12" t="s">
        <v>89</v>
      </c>
      <c r="W72" s="19" t="s">
        <v>89</v>
      </c>
      <c r="X72" s="19" t="s">
        <v>89</v>
      </c>
      <c r="Y72" s="19"/>
      <c r="Z72" s="27"/>
      <c r="AA72" s="12" t="s">
        <v>69</v>
      </c>
      <c r="AD72" s="12" t="s">
        <v>146</v>
      </c>
      <c r="AE72" s="19"/>
      <c r="AF72" s="19"/>
      <c r="AG72" s="12" t="s">
        <v>71</v>
      </c>
      <c r="AH72" s="12" t="s">
        <v>72</v>
      </c>
      <c r="AI72" s="12" t="s">
        <v>73</v>
      </c>
      <c r="AJ72" s="12">
        <v>12.0</v>
      </c>
      <c r="AK72" s="14" t="s">
        <v>74</v>
      </c>
      <c r="AL72" s="12">
        <v>2.0</v>
      </c>
      <c r="AM72" s="12" t="s">
        <v>75</v>
      </c>
      <c r="AN72" s="12" t="s">
        <v>39</v>
      </c>
      <c r="AO72" s="19"/>
      <c r="AP72" s="27"/>
      <c r="BA72" s="28">
        <v>-0.3434674422557327</v>
      </c>
      <c r="BB72" s="13">
        <f t="shared" si="3"/>
        <v>0.07564178157</v>
      </c>
      <c r="BC72" s="13">
        <f t="shared" si="1"/>
        <v>0.07350499573</v>
      </c>
      <c r="BD72" s="12" t="s">
        <v>76</v>
      </c>
      <c r="BE72" s="12">
        <f t="shared" si="2"/>
        <v>1.166666667</v>
      </c>
      <c r="BF72" s="12"/>
    </row>
    <row r="73" ht="15.75" customHeight="1">
      <c r="A73" s="12">
        <v>161.0</v>
      </c>
      <c r="B73" s="26" t="s">
        <v>170</v>
      </c>
      <c r="C73" s="26" t="s">
        <v>171</v>
      </c>
      <c r="D73" s="24" t="s">
        <v>172</v>
      </c>
      <c r="E73" s="12">
        <v>1.0</v>
      </c>
      <c r="F73" s="19">
        <v>2.0</v>
      </c>
      <c r="G73" s="12">
        <v>14.0</v>
      </c>
      <c r="H73" s="12" t="s">
        <v>175</v>
      </c>
      <c r="I73" s="12"/>
      <c r="J73" s="12"/>
      <c r="K73" s="13">
        <v>32.0</v>
      </c>
      <c r="L73" s="12" t="s">
        <v>174</v>
      </c>
      <c r="N73" s="12" t="s">
        <v>63</v>
      </c>
      <c r="O73" s="12" t="s">
        <v>174</v>
      </c>
      <c r="P73" s="19"/>
      <c r="Q73" s="12" t="s">
        <v>65</v>
      </c>
      <c r="R73" s="19"/>
      <c r="S73" s="19"/>
      <c r="T73" s="19"/>
      <c r="U73" s="12" t="s">
        <v>62</v>
      </c>
      <c r="V73" s="12" t="s">
        <v>89</v>
      </c>
      <c r="W73" s="19" t="s">
        <v>89</v>
      </c>
      <c r="X73" s="20" t="s">
        <v>68</v>
      </c>
      <c r="Y73" s="19"/>
      <c r="Z73" s="27"/>
      <c r="AA73" s="12" t="s">
        <v>69</v>
      </c>
      <c r="AD73" s="12" t="s">
        <v>146</v>
      </c>
      <c r="AE73" s="19"/>
      <c r="AF73" s="19"/>
      <c r="AG73" s="12" t="s">
        <v>71</v>
      </c>
      <c r="AH73" s="12" t="s">
        <v>72</v>
      </c>
      <c r="AI73" s="12" t="s">
        <v>73</v>
      </c>
      <c r="AJ73" s="12">
        <v>12.0</v>
      </c>
      <c r="AK73" s="14" t="s">
        <v>74</v>
      </c>
      <c r="AL73" s="12">
        <v>2.0</v>
      </c>
      <c r="AM73" s="12" t="s">
        <v>75</v>
      </c>
      <c r="AN73" s="12" t="s">
        <v>39</v>
      </c>
      <c r="AO73" s="19"/>
      <c r="AP73" s="27"/>
      <c r="BA73" s="28">
        <v>0.07987138920493611</v>
      </c>
      <c r="BB73" s="13">
        <f t="shared" si="3"/>
        <v>0.07165640853</v>
      </c>
      <c r="BC73" s="13">
        <f t="shared" si="1"/>
        <v>0.07154239928</v>
      </c>
      <c r="BD73" s="12" t="s">
        <v>76</v>
      </c>
      <c r="BE73" s="12">
        <f t="shared" si="2"/>
        <v>1.166666667</v>
      </c>
      <c r="BF73" s="12"/>
    </row>
    <row r="74" ht="15.75" customHeight="1">
      <c r="A74" s="12">
        <v>161.0</v>
      </c>
      <c r="B74" s="26" t="s">
        <v>170</v>
      </c>
      <c r="C74" s="26" t="s">
        <v>171</v>
      </c>
      <c r="D74" s="24" t="s">
        <v>172</v>
      </c>
      <c r="E74" s="12">
        <v>1.0</v>
      </c>
      <c r="F74" s="19">
        <v>3.0</v>
      </c>
      <c r="G74" s="12">
        <v>14.0</v>
      </c>
      <c r="H74" s="12" t="s">
        <v>176</v>
      </c>
      <c r="I74" s="12"/>
      <c r="J74" s="12"/>
      <c r="K74" s="13">
        <v>50.0</v>
      </c>
      <c r="L74" s="12" t="s">
        <v>174</v>
      </c>
      <c r="N74" s="12" t="s">
        <v>63</v>
      </c>
      <c r="O74" s="12" t="s">
        <v>174</v>
      </c>
      <c r="P74" s="19"/>
      <c r="Q74" s="12" t="s">
        <v>65</v>
      </c>
      <c r="R74" s="19"/>
      <c r="S74" s="19"/>
      <c r="T74" s="19"/>
      <c r="U74" s="12" t="s">
        <v>62</v>
      </c>
      <c r="V74" s="12" t="s">
        <v>89</v>
      </c>
      <c r="W74" s="19" t="s">
        <v>89</v>
      </c>
      <c r="X74" s="20" t="s">
        <v>68</v>
      </c>
      <c r="Y74" s="19"/>
      <c r="Z74" s="27"/>
      <c r="AA74" s="12" t="s">
        <v>69</v>
      </c>
      <c r="AD74" s="12" t="s">
        <v>146</v>
      </c>
      <c r="AE74" s="19"/>
      <c r="AF74" s="19"/>
      <c r="AG74" s="12" t="s">
        <v>71</v>
      </c>
      <c r="AH74" s="12" t="s">
        <v>72</v>
      </c>
      <c r="AI74" s="12" t="s">
        <v>73</v>
      </c>
      <c r="AJ74" s="12">
        <v>12.0</v>
      </c>
      <c r="AK74" s="14" t="s">
        <v>74</v>
      </c>
      <c r="AL74" s="12">
        <v>2.0</v>
      </c>
      <c r="AM74" s="12" t="s">
        <v>75</v>
      </c>
      <c r="AN74" s="12" t="s">
        <v>39</v>
      </c>
      <c r="AO74" s="19"/>
      <c r="AP74" s="27"/>
      <c r="BA74" s="28">
        <v>-0.10244419986513799</v>
      </c>
      <c r="BB74" s="13">
        <f t="shared" si="3"/>
        <v>0.07180338622</v>
      </c>
      <c r="BC74" s="13">
        <f t="shared" si="1"/>
        <v>0.07161573362</v>
      </c>
      <c r="BD74" s="12" t="s">
        <v>76</v>
      </c>
      <c r="BE74" s="12">
        <f t="shared" si="2"/>
        <v>1.166666667</v>
      </c>
      <c r="BF74" s="12"/>
    </row>
    <row r="75" ht="15.75" customHeight="1">
      <c r="A75" s="12">
        <v>161.0</v>
      </c>
      <c r="B75" s="26" t="s">
        <v>170</v>
      </c>
      <c r="C75" s="26" t="s">
        <v>171</v>
      </c>
      <c r="D75" s="24" t="s">
        <v>172</v>
      </c>
      <c r="E75" s="12">
        <v>1.0</v>
      </c>
      <c r="F75" s="19">
        <v>4.0</v>
      </c>
      <c r="G75" s="19">
        <v>14.0</v>
      </c>
      <c r="H75" s="19" t="s">
        <v>173</v>
      </c>
      <c r="I75" s="19"/>
      <c r="J75" s="19"/>
      <c r="K75" s="28">
        <v>25.0</v>
      </c>
      <c r="L75" s="12" t="s">
        <v>174</v>
      </c>
      <c r="N75" s="12" t="s">
        <v>63</v>
      </c>
      <c r="O75" s="12" t="s">
        <v>174</v>
      </c>
      <c r="P75" s="19"/>
      <c r="Q75" s="12" t="s">
        <v>65</v>
      </c>
      <c r="R75" s="19"/>
      <c r="S75" s="19"/>
      <c r="T75" s="19"/>
      <c r="U75" s="12" t="s">
        <v>62</v>
      </c>
      <c r="V75" s="12" t="s">
        <v>67</v>
      </c>
      <c r="W75" s="20" t="s">
        <v>124</v>
      </c>
      <c r="X75" s="12" t="s">
        <v>124</v>
      </c>
      <c r="Y75" s="19"/>
      <c r="Z75" s="27"/>
      <c r="AA75" s="12" t="s">
        <v>69</v>
      </c>
      <c r="AD75" s="12" t="s">
        <v>146</v>
      </c>
      <c r="AE75" s="19"/>
      <c r="AF75" s="19"/>
      <c r="AG75" s="19" t="s">
        <v>177</v>
      </c>
      <c r="AH75" s="19" t="s">
        <v>178</v>
      </c>
      <c r="AI75" s="12" t="s">
        <v>73</v>
      </c>
      <c r="AJ75" s="12">
        <v>12.0</v>
      </c>
      <c r="AK75" s="14" t="s">
        <v>74</v>
      </c>
      <c r="AL75" s="12">
        <v>2.0</v>
      </c>
      <c r="AM75" s="12" t="s">
        <v>75</v>
      </c>
      <c r="AN75" s="12" t="s">
        <v>39</v>
      </c>
      <c r="AO75" s="19"/>
      <c r="AP75" s="27"/>
      <c r="BA75" s="28">
        <v>0.7054238761136918</v>
      </c>
      <c r="BB75" s="13">
        <f t="shared" si="3"/>
        <v>0.08920081589</v>
      </c>
      <c r="BC75" s="13">
        <f t="shared" si="1"/>
        <v>0.07982159388</v>
      </c>
      <c r="BD75" s="12" t="s">
        <v>76</v>
      </c>
      <c r="BE75" s="12">
        <f t="shared" si="2"/>
        <v>1.166666667</v>
      </c>
      <c r="BF75" s="12"/>
    </row>
    <row r="76" ht="15.75" customHeight="1">
      <c r="A76" s="12">
        <v>161.0</v>
      </c>
      <c r="B76" s="26" t="s">
        <v>170</v>
      </c>
      <c r="C76" s="26" t="s">
        <v>171</v>
      </c>
      <c r="D76" s="24" t="s">
        <v>172</v>
      </c>
      <c r="E76" s="12">
        <v>1.0</v>
      </c>
      <c r="F76" s="19">
        <v>5.0</v>
      </c>
      <c r="G76" s="19">
        <v>15.0</v>
      </c>
      <c r="H76" s="19" t="s">
        <v>175</v>
      </c>
      <c r="I76" s="19"/>
      <c r="J76" s="19"/>
      <c r="K76" s="28">
        <v>32.0</v>
      </c>
      <c r="L76" s="12" t="s">
        <v>174</v>
      </c>
      <c r="N76" s="12" t="s">
        <v>63</v>
      </c>
      <c r="O76" s="12" t="s">
        <v>174</v>
      </c>
      <c r="P76" s="19"/>
      <c r="Q76" s="12" t="s">
        <v>65</v>
      </c>
      <c r="R76" s="19"/>
      <c r="S76" s="19"/>
      <c r="T76" s="19"/>
      <c r="U76" s="12" t="s">
        <v>62</v>
      </c>
      <c r="V76" s="12" t="s">
        <v>67</v>
      </c>
      <c r="W76" s="20" t="s">
        <v>124</v>
      </c>
      <c r="X76" s="12" t="s">
        <v>124</v>
      </c>
      <c r="Y76" s="19"/>
      <c r="Z76" s="27"/>
      <c r="AA76" s="12" t="s">
        <v>69</v>
      </c>
      <c r="AD76" s="12" t="s">
        <v>146</v>
      </c>
      <c r="AE76" s="19"/>
      <c r="AF76" s="19"/>
      <c r="AG76" s="19" t="s">
        <v>177</v>
      </c>
      <c r="AH76" s="19" t="s">
        <v>178</v>
      </c>
      <c r="AI76" s="12" t="s">
        <v>73</v>
      </c>
      <c r="AJ76" s="12">
        <v>12.0</v>
      </c>
      <c r="AK76" s="14" t="s">
        <v>74</v>
      </c>
      <c r="AL76" s="12">
        <v>2.0</v>
      </c>
      <c r="AM76" s="12" t="s">
        <v>75</v>
      </c>
      <c r="AN76" s="12" t="s">
        <v>39</v>
      </c>
      <c r="AO76" s="19"/>
      <c r="AP76" s="27"/>
      <c r="BA76" s="28">
        <v>1.8732043886035135</v>
      </c>
      <c r="BB76" s="13">
        <f t="shared" si="3"/>
        <v>0.1836298227</v>
      </c>
      <c r="BC76" s="13">
        <f t="shared" si="1"/>
        <v>0.1106435185</v>
      </c>
      <c r="BD76" s="12" t="s">
        <v>76</v>
      </c>
      <c r="BE76" s="12">
        <f t="shared" si="2"/>
        <v>1.25</v>
      </c>
      <c r="BF76" s="12"/>
    </row>
    <row r="77" ht="15.75" customHeight="1">
      <c r="A77" s="12">
        <v>161.0</v>
      </c>
      <c r="B77" s="26" t="s">
        <v>170</v>
      </c>
      <c r="C77" s="26" t="s">
        <v>171</v>
      </c>
      <c r="D77" s="24" t="s">
        <v>172</v>
      </c>
      <c r="E77" s="12">
        <v>1.0</v>
      </c>
      <c r="F77" s="19">
        <v>6.0</v>
      </c>
      <c r="G77" s="19">
        <v>14.0</v>
      </c>
      <c r="H77" s="19" t="s">
        <v>176</v>
      </c>
      <c r="I77" s="19"/>
      <c r="J77" s="19"/>
      <c r="K77" s="28">
        <v>50.0</v>
      </c>
      <c r="L77" s="12" t="s">
        <v>174</v>
      </c>
      <c r="N77" s="12" t="s">
        <v>63</v>
      </c>
      <c r="O77" s="12" t="s">
        <v>174</v>
      </c>
      <c r="P77" s="19"/>
      <c r="Q77" s="12" t="s">
        <v>65</v>
      </c>
      <c r="R77" s="19"/>
      <c r="S77" s="19"/>
      <c r="T77" s="19"/>
      <c r="U77" s="12" t="s">
        <v>62</v>
      </c>
      <c r="V77" s="12" t="s">
        <v>67</v>
      </c>
      <c r="W77" s="20" t="s">
        <v>124</v>
      </c>
      <c r="X77" s="12" t="s">
        <v>124</v>
      </c>
      <c r="Y77" s="19"/>
      <c r="Z77" s="27"/>
      <c r="AA77" s="12" t="s">
        <v>69</v>
      </c>
      <c r="AD77" s="12" t="s">
        <v>146</v>
      </c>
      <c r="AE77" s="19"/>
      <c r="AF77" s="19"/>
      <c r="AG77" s="19" t="s">
        <v>177</v>
      </c>
      <c r="AH77" s="19" t="s">
        <v>178</v>
      </c>
      <c r="AI77" s="12" t="s">
        <v>73</v>
      </c>
      <c r="AJ77" s="12">
        <v>12.0</v>
      </c>
      <c r="AK77" s="14" t="s">
        <v>74</v>
      </c>
      <c r="AL77" s="12">
        <v>2.0</v>
      </c>
      <c r="AM77" s="12" t="s">
        <v>75</v>
      </c>
      <c r="AN77" s="12" t="s">
        <v>39</v>
      </c>
      <c r="AO77" s="19"/>
      <c r="AP77" s="27"/>
      <c r="BA77" s="28">
        <v>0.7475163877908</v>
      </c>
      <c r="BB77" s="13">
        <f t="shared" si="3"/>
        <v>0.09138502679</v>
      </c>
      <c r="BC77" s="13">
        <f t="shared" si="1"/>
        <v>0.08079295708</v>
      </c>
      <c r="BD77" s="12" t="s">
        <v>76</v>
      </c>
      <c r="BE77" s="12">
        <f t="shared" si="2"/>
        <v>1.166666667</v>
      </c>
      <c r="BF77" s="12"/>
    </row>
    <row r="78" ht="15.75" customHeight="1">
      <c r="A78" s="12">
        <v>161.0</v>
      </c>
      <c r="B78" s="26" t="s">
        <v>170</v>
      </c>
      <c r="C78" s="26" t="s">
        <v>171</v>
      </c>
      <c r="D78" s="24" t="s">
        <v>172</v>
      </c>
      <c r="E78" s="12">
        <v>1.0</v>
      </c>
      <c r="F78" s="19">
        <v>4.0</v>
      </c>
      <c r="G78" s="19">
        <v>14.0</v>
      </c>
      <c r="H78" s="19" t="s">
        <v>173</v>
      </c>
      <c r="I78" s="19"/>
      <c r="J78" s="19"/>
      <c r="K78" s="28">
        <v>25.0</v>
      </c>
      <c r="L78" s="12" t="s">
        <v>174</v>
      </c>
      <c r="N78" s="12" t="s">
        <v>63</v>
      </c>
      <c r="O78" s="12" t="s">
        <v>174</v>
      </c>
      <c r="P78" s="19"/>
      <c r="Q78" s="12" t="s">
        <v>65</v>
      </c>
      <c r="R78" s="19"/>
      <c r="S78" s="19"/>
      <c r="T78" s="19"/>
      <c r="U78" s="12" t="s">
        <v>62</v>
      </c>
      <c r="V78" s="12" t="s">
        <v>67</v>
      </c>
      <c r="W78" s="20" t="s">
        <v>129</v>
      </c>
      <c r="X78" s="19" t="s">
        <v>129</v>
      </c>
      <c r="Y78" s="19"/>
      <c r="Z78" s="27"/>
      <c r="AA78" s="12" t="s">
        <v>69</v>
      </c>
      <c r="AD78" s="12" t="s">
        <v>146</v>
      </c>
      <c r="AE78" s="19"/>
      <c r="AF78" s="19"/>
      <c r="AG78" s="19" t="s">
        <v>177</v>
      </c>
      <c r="AH78" s="19" t="s">
        <v>178</v>
      </c>
      <c r="AI78" s="12" t="s">
        <v>73</v>
      </c>
      <c r="AJ78" s="12">
        <v>12.0</v>
      </c>
      <c r="AK78" s="14" t="s">
        <v>74</v>
      </c>
      <c r="AL78" s="12">
        <v>2.0</v>
      </c>
      <c r="AM78" s="12" t="s">
        <v>75</v>
      </c>
      <c r="AN78" s="12" t="s">
        <v>39</v>
      </c>
      <c r="AO78" s="19"/>
      <c r="AP78" s="27"/>
      <c r="BA78" s="28">
        <v>-0.003184729526238128</v>
      </c>
      <c r="BB78" s="13">
        <f t="shared" si="3"/>
        <v>0.07142893366</v>
      </c>
      <c r="BC78" s="13">
        <f t="shared" si="1"/>
        <v>0.07142875254</v>
      </c>
      <c r="BD78" s="12" t="s">
        <v>76</v>
      </c>
      <c r="BE78" s="12">
        <f t="shared" si="2"/>
        <v>1.166666667</v>
      </c>
      <c r="BF78" s="12"/>
    </row>
    <row r="79" ht="15.75" customHeight="1">
      <c r="A79" s="12">
        <v>161.0</v>
      </c>
      <c r="B79" s="26" t="s">
        <v>170</v>
      </c>
      <c r="C79" s="26" t="s">
        <v>171</v>
      </c>
      <c r="D79" s="24" t="s">
        <v>172</v>
      </c>
      <c r="E79" s="12">
        <v>1.0</v>
      </c>
      <c r="F79" s="19">
        <v>5.0</v>
      </c>
      <c r="G79" s="19">
        <v>15.0</v>
      </c>
      <c r="H79" s="19" t="s">
        <v>175</v>
      </c>
      <c r="I79" s="19"/>
      <c r="J79" s="19"/>
      <c r="K79" s="28">
        <v>32.0</v>
      </c>
      <c r="L79" s="12" t="s">
        <v>174</v>
      </c>
      <c r="N79" s="12" t="s">
        <v>63</v>
      </c>
      <c r="O79" s="12" t="s">
        <v>174</v>
      </c>
      <c r="P79" s="19"/>
      <c r="Q79" s="12" t="s">
        <v>65</v>
      </c>
      <c r="R79" s="19"/>
      <c r="S79" s="19"/>
      <c r="T79" s="19"/>
      <c r="U79" s="12" t="s">
        <v>62</v>
      </c>
      <c r="V79" s="12" t="s">
        <v>67</v>
      </c>
      <c r="W79" s="20" t="s">
        <v>129</v>
      </c>
      <c r="X79" s="19" t="s">
        <v>129</v>
      </c>
      <c r="Y79" s="19"/>
      <c r="Z79" s="27"/>
      <c r="AA79" s="12" t="s">
        <v>69</v>
      </c>
      <c r="AD79" s="12" t="s">
        <v>146</v>
      </c>
      <c r="AE79" s="19"/>
      <c r="AF79" s="19"/>
      <c r="AG79" s="19" t="s">
        <v>177</v>
      </c>
      <c r="AH79" s="19" t="s">
        <v>178</v>
      </c>
      <c r="AI79" s="12" t="s">
        <v>73</v>
      </c>
      <c r="AJ79" s="12">
        <v>12.0</v>
      </c>
      <c r="AK79" s="14" t="s">
        <v>74</v>
      </c>
      <c r="AL79" s="12">
        <v>2.0</v>
      </c>
      <c r="AM79" s="12" t="s">
        <v>75</v>
      </c>
      <c r="AN79" s="12" t="s">
        <v>39</v>
      </c>
      <c r="AO79" s="19"/>
      <c r="AP79" s="27"/>
      <c r="BA79" s="28">
        <v>0.06062063429212683</v>
      </c>
      <c r="BB79" s="13">
        <f t="shared" si="3"/>
        <v>0.06678916204</v>
      </c>
      <c r="BC79" s="13">
        <f t="shared" si="1"/>
        <v>0.06672788625</v>
      </c>
      <c r="BD79" s="12" t="s">
        <v>76</v>
      </c>
      <c r="BE79" s="12">
        <f t="shared" si="2"/>
        <v>1.25</v>
      </c>
      <c r="BF79" s="12"/>
    </row>
    <row r="80" ht="15.75" customHeight="1">
      <c r="A80" s="12">
        <v>161.0</v>
      </c>
      <c r="B80" s="26" t="s">
        <v>170</v>
      </c>
      <c r="C80" s="26" t="s">
        <v>171</v>
      </c>
      <c r="D80" s="24" t="s">
        <v>172</v>
      </c>
      <c r="E80" s="12">
        <v>1.0</v>
      </c>
      <c r="F80" s="19">
        <v>6.0</v>
      </c>
      <c r="G80" s="19">
        <v>14.0</v>
      </c>
      <c r="H80" s="19" t="s">
        <v>176</v>
      </c>
      <c r="I80" s="19"/>
      <c r="J80" s="19"/>
      <c r="K80" s="28">
        <v>50.0</v>
      </c>
      <c r="L80" s="12" t="s">
        <v>174</v>
      </c>
      <c r="N80" s="12" t="s">
        <v>63</v>
      </c>
      <c r="O80" s="12" t="s">
        <v>174</v>
      </c>
      <c r="P80" s="19"/>
      <c r="Q80" s="12" t="s">
        <v>65</v>
      </c>
      <c r="R80" s="19"/>
      <c r="S80" s="19"/>
      <c r="T80" s="19"/>
      <c r="U80" s="12" t="s">
        <v>62</v>
      </c>
      <c r="V80" s="12" t="s">
        <v>67</v>
      </c>
      <c r="W80" s="20" t="s">
        <v>129</v>
      </c>
      <c r="X80" s="19" t="s">
        <v>129</v>
      </c>
      <c r="Y80" s="19"/>
      <c r="Z80" s="27"/>
      <c r="AA80" s="12" t="s">
        <v>69</v>
      </c>
      <c r="AD80" s="12" t="s">
        <v>146</v>
      </c>
      <c r="AE80" s="19"/>
      <c r="AF80" s="19"/>
      <c r="AG80" s="19" t="s">
        <v>177</v>
      </c>
      <c r="AH80" s="19" t="s">
        <v>178</v>
      </c>
      <c r="AI80" s="12" t="s">
        <v>73</v>
      </c>
      <c r="AJ80" s="12">
        <v>12.0</v>
      </c>
      <c r="AK80" s="14" t="s">
        <v>74</v>
      </c>
      <c r="AL80" s="12">
        <v>2.0</v>
      </c>
      <c r="AM80" s="12" t="s">
        <v>75</v>
      </c>
      <c r="AN80" s="12" t="s">
        <v>39</v>
      </c>
      <c r="AO80" s="19"/>
      <c r="AP80" s="27"/>
      <c r="BA80" s="28">
        <v>0.15138701517904646</v>
      </c>
      <c r="BB80" s="13">
        <f t="shared" si="3"/>
        <v>0.07224707244</v>
      </c>
      <c r="BC80" s="13">
        <f t="shared" si="1"/>
        <v>0.0718366562</v>
      </c>
      <c r="BD80" s="12" t="s">
        <v>76</v>
      </c>
      <c r="BE80" s="12">
        <f t="shared" si="2"/>
        <v>1.166666667</v>
      </c>
      <c r="BF80" s="12"/>
    </row>
    <row r="81" ht="15.75" customHeight="1">
      <c r="A81" s="12">
        <v>161.0</v>
      </c>
      <c r="B81" s="26" t="s">
        <v>170</v>
      </c>
      <c r="C81" s="26" t="s">
        <v>171</v>
      </c>
      <c r="D81" s="24" t="s">
        <v>172</v>
      </c>
      <c r="E81" s="12">
        <v>1.0</v>
      </c>
      <c r="F81" s="19">
        <v>4.0</v>
      </c>
      <c r="G81" s="19">
        <v>14.0</v>
      </c>
      <c r="H81" s="19" t="s">
        <v>173</v>
      </c>
      <c r="I81" s="19"/>
      <c r="J81" s="19"/>
      <c r="K81" s="28">
        <v>25.0</v>
      </c>
      <c r="L81" s="12" t="s">
        <v>174</v>
      </c>
      <c r="N81" s="12" t="s">
        <v>63</v>
      </c>
      <c r="O81" s="12" t="s">
        <v>174</v>
      </c>
      <c r="P81" s="19"/>
      <c r="Q81" s="12" t="s">
        <v>65</v>
      </c>
      <c r="R81" s="19"/>
      <c r="S81" s="19"/>
      <c r="T81" s="19"/>
      <c r="U81" s="12" t="s">
        <v>62</v>
      </c>
      <c r="V81" s="12" t="s">
        <v>89</v>
      </c>
      <c r="W81" s="19" t="s">
        <v>89</v>
      </c>
      <c r="X81" s="20" t="s">
        <v>68</v>
      </c>
      <c r="Y81" s="19"/>
      <c r="Z81" s="27"/>
      <c r="AA81" s="12" t="s">
        <v>69</v>
      </c>
      <c r="AD81" s="12" t="s">
        <v>146</v>
      </c>
      <c r="AE81" s="19"/>
      <c r="AF81" s="19"/>
      <c r="AG81" s="19" t="s">
        <v>177</v>
      </c>
      <c r="AH81" s="19" t="s">
        <v>178</v>
      </c>
      <c r="AI81" s="12" t="s">
        <v>73</v>
      </c>
      <c r="AJ81" s="12">
        <v>12.0</v>
      </c>
      <c r="AK81" s="14" t="s">
        <v>74</v>
      </c>
      <c r="AL81" s="12">
        <v>2.0</v>
      </c>
      <c r="AM81" s="12" t="s">
        <v>75</v>
      </c>
      <c r="AN81" s="12" t="s">
        <v>39</v>
      </c>
      <c r="AO81" s="19"/>
      <c r="AP81" s="27"/>
      <c r="BA81" s="28">
        <v>-0.10244419986513799</v>
      </c>
      <c r="BB81" s="13">
        <f t="shared" si="3"/>
        <v>0.07180338622</v>
      </c>
      <c r="BC81" s="13">
        <f t="shared" si="1"/>
        <v>0.07161573362</v>
      </c>
      <c r="BD81" s="12" t="s">
        <v>76</v>
      </c>
      <c r="BE81" s="12">
        <f t="shared" si="2"/>
        <v>1.166666667</v>
      </c>
      <c r="BF81" s="12"/>
    </row>
    <row r="82" ht="15.75" customHeight="1">
      <c r="A82" s="12">
        <v>161.0</v>
      </c>
      <c r="B82" s="26" t="s">
        <v>170</v>
      </c>
      <c r="C82" s="26" t="s">
        <v>171</v>
      </c>
      <c r="D82" s="24" t="s">
        <v>172</v>
      </c>
      <c r="E82" s="12">
        <v>1.0</v>
      </c>
      <c r="F82" s="19">
        <v>5.0</v>
      </c>
      <c r="G82" s="19">
        <v>15.0</v>
      </c>
      <c r="H82" s="19" t="s">
        <v>175</v>
      </c>
      <c r="I82" s="19"/>
      <c r="J82" s="19"/>
      <c r="K82" s="28">
        <v>32.0</v>
      </c>
      <c r="L82" s="12" t="s">
        <v>174</v>
      </c>
      <c r="N82" s="12" t="s">
        <v>63</v>
      </c>
      <c r="O82" s="12" t="s">
        <v>174</v>
      </c>
      <c r="P82" s="19"/>
      <c r="Q82" s="12" t="s">
        <v>65</v>
      </c>
      <c r="R82" s="19"/>
      <c r="S82" s="19"/>
      <c r="T82" s="19"/>
      <c r="U82" s="12" t="s">
        <v>62</v>
      </c>
      <c r="V82" s="12" t="s">
        <v>89</v>
      </c>
      <c r="W82" s="19" t="s">
        <v>89</v>
      </c>
      <c r="X82" s="20" t="s">
        <v>68</v>
      </c>
      <c r="Y82" s="19"/>
      <c r="Z82" s="27"/>
      <c r="AA82" s="12" t="s">
        <v>69</v>
      </c>
      <c r="AD82" s="12" t="s">
        <v>146</v>
      </c>
      <c r="AE82" s="19"/>
      <c r="AF82" s="19"/>
      <c r="AG82" s="19" t="s">
        <v>177</v>
      </c>
      <c r="AH82" s="19" t="s">
        <v>178</v>
      </c>
      <c r="AI82" s="12" t="s">
        <v>73</v>
      </c>
      <c r="AJ82" s="12">
        <v>12.0</v>
      </c>
      <c r="AK82" s="14" t="s">
        <v>74</v>
      </c>
      <c r="AL82" s="12">
        <v>2.0</v>
      </c>
      <c r="AM82" s="12" t="s">
        <v>75</v>
      </c>
      <c r="AN82" s="12" t="s">
        <v>39</v>
      </c>
      <c r="AO82" s="19"/>
      <c r="AP82" s="27"/>
      <c r="BA82" s="28">
        <v>-0.7792209926825051</v>
      </c>
      <c r="BB82" s="13">
        <f t="shared" si="3"/>
        <v>0.08690617851</v>
      </c>
      <c r="BC82" s="13">
        <f t="shared" si="1"/>
        <v>0.07611665543</v>
      </c>
      <c r="BD82" s="12" t="s">
        <v>76</v>
      </c>
      <c r="BE82" s="12">
        <f t="shared" si="2"/>
        <v>1.25</v>
      </c>
      <c r="BF82" s="12"/>
    </row>
    <row r="83" ht="15.75" customHeight="1">
      <c r="A83" s="12">
        <v>161.0</v>
      </c>
      <c r="B83" s="26" t="s">
        <v>170</v>
      </c>
      <c r="C83" s="26" t="s">
        <v>171</v>
      </c>
      <c r="D83" s="24" t="s">
        <v>172</v>
      </c>
      <c r="E83" s="12">
        <v>1.0</v>
      </c>
      <c r="F83" s="19">
        <v>6.0</v>
      </c>
      <c r="G83" s="19">
        <v>14.0</v>
      </c>
      <c r="H83" s="19" t="s">
        <v>176</v>
      </c>
      <c r="I83" s="19"/>
      <c r="J83" s="19"/>
      <c r="K83" s="28">
        <v>50.0</v>
      </c>
      <c r="L83" s="12" t="s">
        <v>174</v>
      </c>
      <c r="N83" s="12" t="s">
        <v>63</v>
      </c>
      <c r="O83" s="12" t="s">
        <v>174</v>
      </c>
      <c r="P83" s="19"/>
      <c r="Q83" s="12" t="s">
        <v>65</v>
      </c>
      <c r="R83" s="19"/>
      <c r="S83" s="19"/>
      <c r="T83" s="19"/>
      <c r="U83" s="12" t="s">
        <v>62</v>
      </c>
      <c r="V83" s="12" t="s">
        <v>89</v>
      </c>
      <c r="W83" s="19" t="s">
        <v>89</v>
      </c>
      <c r="X83" s="20" t="s">
        <v>68</v>
      </c>
      <c r="Y83" s="19"/>
      <c r="Z83" s="27"/>
      <c r="AA83" s="12" t="s">
        <v>69</v>
      </c>
      <c r="AD83" s="12" t="s">
        <v>146</v>
      </c>
      <c r="AE83" s="19"/>
      <c r="AF83" s="19"/>
      <c r="AG83" s="19" t="s">
        <v>177</v>
      </c>
      <c r="AH83" s="19" t="s">
        <v>178</v>
      </c>
      <c r="AI83" s="12" t="s">
        <v>73</v>
      </c>
      <c r="AJ83" s="12">
        <v>12.0</v>
      </c>
      <c r="AK83" s="14" t="s">
        <v>74</v>
      </c>
      <c r="AL83" s="12">
        <v>2.0</v>
      </c>
      <c r="AM83" s="12" t="s">
        <v>75</v>
      </c>
      <c r="AN83" s="12" t="s">
        <v>39</v>
      </c>
      <c r="AO83" s="19"/>
      <c r="AP83" s="27"/>
      <c r="BA83" s="28">
        <v>-1.407954242230679</v>
      </c>
      <c r="BB83" s="13">
        <f t="shared" si="3"/>
        <v>0.1422262553</v>
      </c>
      <c r="BC83" s="13">
        <f t="shared" si="1"/>
        <v>0.1007919552</v>
      </c>
      <c r="BD83" s="12" t="s">
        <v>76</v>
      </c>
      <c r="BE83" s="12">
        <f t="shared" si="2"/>
        <v>1.166666667</v>
      </c>
      <c r="BF83" s="12"/>
    </row>
    <row r="84" ht="15.75" customHeight="1">
      <c r="A84" s="19">
        <v>100.0</v>
      </c>
      <c r="B84" s="19" t="s">
        <v>179</v>
      </c>
      <c r="C84" s="19" t="s">
        <v>180</v>
      </c>
      <c r="D84" s="19" t="s">
        <v>180</v>
      </c>
      <c r="E84" s="19">
        <v>1.0</v>
      </c>
      <c r="F84" s="19">
        <v>1.0</v>
      </c>
      <c r="G84" s="19">
        <v>12.0</v>
      </c>
      <c r="H84" s="19" t="s">
        <v>173</v>
      </c>
      <c r="I84" s="19"/>
      <c r="J84" s="19"/>
      <c r="K84" s="28">
        <v>25.0</v>
      </c>
      <c r="L84" s="19" t="s">
        <v>174</v>
      </c>
      <c r="N84" s="19" t="s">
        <v>63</v>
      </c>
      <c r="O84" s="12" t="s">
        <v>174</v>
      </c>
      <c r="P84" s="19"/>
      <c r="Q84" s="19" t="s">
        <v>65</v>
      </c>
      <c r="R84" s="19"/>
      <c r="S84" s="19"/>
      <c r="T84" s="19"/>
      <c r="U84" s="12" t="s">
        <v>62</v>
      </c>
      <c r="V84" s="12" t="s">
        <v>67</v>
      </c>
      <c r="W84" s="19" t="s">
        <v>67</v>
      </c>
      <c r="X84" s="19" t="s">
        <v>124</v>
      </c>
      <c r="Y84" s="19" t="s">
        <v>83</v>
      </c>
      <c r="Z84" s="27"/>
      <c r="AA84" s="12" t="s">
        <v>69</v>
      </c>
      <c r="AD84" s="12" t="s">
        <v>146</v>
      </c>
      <c r="AE84" s="19"/>
      <c r="AF84" s="19"/>
      <c r="AG84" s="19" t="s">
        <v>71</v>
      </c>
      <c r="AH84" s="19" t="s">
        <v>72</v>
      </c>
      <c r="AI84" s="12" t="s">
        <v>73</v>
      </c>
      <c r="AJ84" s="19">
        <v>8.0</v>
      </c>
      <c r="AK84" s="14" t="s">
        <v>74</v>
      </c>
      <c r="AL84" s="19">
        <v>2.0</v>
      </c>
      <c r="AM84" s="12" t="s">
        <v>75</v>
      </c>
      <c r="AN84" s="12" t="s">
        <v>39</v>
      </c>
      <c r="AO84" s="19"/>
      <c r="AP84" s="27"/>
      <c r="BA84" s="28">
        <v>1.681083384387523</v>
      </c>
      <c r="BB84" s="13">
        <f t="shared" si="3"/>
        <v>0.2010850561</v>
      </c>
      <c r="BC84" s="13">
        <f t="shared" si="1"/>
        <v>0.1294491715</v>
      </c>
      <c r="BD84" s="12" t="s">
        <v>76</v>
      </c>
      <c r="BE84" s="12">
        <f t="shared" si="2"/>
        <v>1.5</v>
      </c>
      <c r="BF84" s="12"/>
    </row>
    <row r="85" ht="15.75" customHeight="1">
      <c r="A85" s="19">
        <v>100.0</v>
      </c>
      <c r="B85" s="19" t="s">
        <v>179</v>
      </c>
      <c r="C85" s="19" t="s">
        <v>180</v>
      </c>
      <c r="D85" s="19" t="s">
        <v>180</v>
      </c>
      <c r="E85" s="19">
        <v>1.0</v>
      </c>
      <c r="F85" s="19">
        <v>2.0</v>
      </c>
      <c r="G85" s="19">
        <v>12.0</v>
      </c>
      <c r="H85" s="19" t="s">
        <v>173</v>
      </c>
      <c r="I85" s="19"/>
      <c r="J85" s="19"/>
      <c r="K85" s="28">
        <v>25.0</v>
      </c>
      <c r="L85" s="19" t="s">
        <v>174</v>
      </c>
      <c r="N85" s="19" t="s">
        <v>63</v>
      </c>
      <c r="O85" s="12" t="s">
        <v>174</v>
      </c>
      <c r="P85" s="19"/>
      <c r="Q85" s="19" t="s">
        <v>65</v>
      </c>
      <c r="R85" s="19"/>
      <c r="S85" s="19"/>
      <c r="T85" s="19"/>
      <c r="U85" s="12" t="s">
        <v>62</v>
      </c>
      <c r="V85" s="12" t="s">
        <v>89</v>
      </c>
      <c r="W85" s="19" t="s">
        <v>89</v>
      </c>
      <c r="X85" s="19" t="s">
        <v>129</v>
      </c>
      <c r="Y85" s="19" t="s">
        <v>83</v>
      </c>
      <c r="Z85" s="27"/>
      <c r="AA85" s="12" t="s">
        <v>69</v>
      </c>
      <c r="AD85" s="12" t="s">
        <v>146</v>
      </c>
      <c r="AE85" s="19"/>
      <c r="AF85" s="19"/>
      <c r="AG85" s="19" t="s">
        <v>71</v>
      </c>
      <c r="AH85" s="19" t="s">
        <v>72</v>
      </c>
      <c r="AI85" s="12" t="s">
        <v>73</v>
      </c>
      <c r="AJ85" s="19">
        <v>8.0</v>
      </c>
      <c r="AK85" s="14" t="s">
        <v>74</v>
      </c>
      <c r="AL85" s="19">
        <v>2.0</v>
      </c>
      <c r="AM85" s="12" t="s">
        <v>75</v>
      </c>
      <c r="AN85" s="12" t="s">
        <v>39</v>
      </c>
      <c r="AO85" s="19"/>
      <c r="AP85" s="27"/>
      <c r="BA85" s="28">
        <v>-0.5993032175995427</v>
      </c>
      <c r="BB85" s="13">
        <f t="shared" si="3"/>
        <v>0.09829851444</v>
      </c>
      <c r="BC85" s="13">
        <f t="shared" si="1"/>
        <v>0.09050714265</v>
      </c>
      <c r="BD85" s="12" t="s">
        <v>76</v>
      </c>
      <c r="BE85" s="12">
        <f t="shared" si="2"/>
        <v>1.5</v>
      </c>
      <c r="BF85" s="12"/>
    </row>
    <row r="86" ht="15.75" customHeight="1">
      <c r="A86" s="19">
        <v>100.0</v>
      </c>
      <c r="B86" s="19" t="s">
        <v>179</v>
      </c>
      <c r="C86" s="19" t="s">
        <v>180</v>
      </c>
      <c r="D86" s="19" t="s">
        <v>180</v>
      </c>
      <c r="E86" s="19">
        <v>1.0</v>
      </c>
      <c r="F86" s="19">
        <v>1.0</v>
      </c>
      <c r="G86" s="19">
        <v>12.0</v>
      </c>
      <c r="H86" s="19" t="s">
        <v>173</v>
      </c>
      <c r="I86" s="19"/>
      <c r="J86" s="19"/>
      <c r="K86" s="28">
        <v>25.0</v>
      </c>
      <c r="L86" s="19" t="s">
        <v>61</v>
      </c>
      <c r="N86" s="19" t="s">
        <v>63</v>
      </c>
      <c r="O86" s="19" t="s">
        <v>64</v>
      </c>
      <c r="P86" s="19"/>
      <c r="Q86" s="19" t="s">
        <v>65</v>
      </c>
      <c r="R86" s="19"/>
      <c r="S86" s="19"/>
      <c r="T86" s="19"/>
      <c r="U86" s="12" t="s">
        <v>62</v>
      </c>
      <c r="V86" s="12" t="s">
        <v>67</v>
      </c>
      <c r="W86" s="19" t="s">
        <v>67</v>
      </c>
      <c r="X86" s="19" t="s">
        <v>124</v>
      </c>
      <c r="Y86" s="19" t="s">
        <v>83</v>
      </c>
      <c r="Z86" s="27"/>
      <c r="AA86" s="12" t="s">
        <v>69</v>
      </c>
      <c r="AD86" s="12" t="s">
        <v>146</v>
      </c>
      <c r="AE86" s="19"/>
      <c r="AF86" s="19"/>
      <c r="AG86" s="19" t="s">
        <v>71</v>
      </c>
      <c r="AH86" s="19" t="s">
        <v>72</v>
      </c>
      <c r="AI86" s="12" t="s">
        <v>73</v>
      </c>
      <c r="AJ86" s="19">
        <v>8.0</v>
      </c>
      <c r="AK86" s="14" t="s">
        <v>74</v>
      </c>
      <c r="AL86" s="19">
        <v>2.0</v>
      </c>
      <c r="AM86" s="12" t="s">
        <v>75</v>
      </c>
      <c r="AN86" s="12" t="s">
        <v>39</v>
      </c>
      <c r="AO86" s="19"/>
      <c r="AP86" s="27"/>
      <c r="BA86" s="28">
        <v>1.8864150843466765</v>
      </c>
      <c r="BB86" s="13">
        <f t="shared" si="3"/>
        <v>0.2316067446</v>
      </c>
      <c r="BC86" s="13">
        <f t="shared" si="1"/>
        <v>0.1389264627</v>
      </c>
      <c r="BD86" s="12" t="s">
        <v>76</v>
      </c>
      <c r="BE86" s="12">
        <f t="shared" si="2"/>
        <v>1.5</v>
      </c>
      <c r="BF86" s="12"/>
    </row>
    <row r="87" ht="15.75" customHeight="1">
      <c r="A87" s="19">
        <v>100.0</v>
      </c>
      <c r="B87" s="19" t="s">
        <v>179</v>
      </c>
      <c r="C87" s="19" t="s">
        <v>180</v>
      </c>
      <c r="D87" s="19" t="s">
        <v>180</v>
      </c>
      <c r="E87" s="19">
        <v>1.0</v>
      </c>
      <c r="F87" s="19">
        <v>2.0</v>
      </c>
      <c r="G87" s="19">
        <v>12.0</v>
      </c>
      <c r="H87" s="19" t="s">
        <v>173</v>
      </c>
      <c r="I87" s="19"/>
      <c r="J87" s="19"/>
      <c r="K87" s="28">
        <v>25.0</v>
      </c>
      <c r="L87" s="19" t="s">
        <v>61</v>
      </c>
      <c r="N87" s="19" t="s">
        <v>63</v>
      </c>
      <c r="O87" s="19" t="s">
        <v>181</v>
      </c>
      <c r="P87" s="19"/>
      <c r="Q87" s="19" t="s">
        <v>65</v>
      </c>
      <c r="R87" s="19"/>
      <c r="S87" s="19"/>
      <c r="T87" s="19"/>
      <c r="U87" s="12" t="s">
        <v>62</v>
      </c>
      <c r="V87" s="12" t="s">
        <v>89</v>
      </c>
      <c r="W87" s="19" t="s">
        <v>89</v>
      </c>
      <c r="X87" s="19" t="s">
        <v>129</v>
      </c>
      <c r="Y87" s="19" t="s">
        <v>83</v>
      </c>
      <c r="Z87" s="27"/>
      <c r="AA87" s="12" t="s">
        <v>69</v>
      </c>
      <c r="AD87" s="12" t="s">
        <v>146</v>
      </c>
      <c r="AE87" s="19"/>
      <c r="AF87" s="19"/>
      <c r="AG87" s="19" t="s">
        <v>71</v>
      </c>
      <c r="AH87" s="19" t="s">
        <v>72</v>
      </c>
      <c r="AI87" s="12" t="s">
        <v>73</v>
      </c>
      <c r="AJ87" s="19">
        <v>8.0</v>
      </c>
      <c r="AK87" s="14" t="s">
        <v>74</v>
      </c>
      <c r="AL87" s="19">
        <v>2.0</v>
      </c>
      <c r="AM87" s="12" t="s">
        <v>75</v>
      </c>
      <c r="AN87" s="12" t="s">
        <v>39</v>
      </c>
      <c r="AO87" s="19"/>
      <c r="AP87" s="27"/>
      <c r="BA87" s="28">
        <v>-0.243893290427426</v>
      </c>
      <c r="BB87" s="13">
        <f t="shared" si="3"/>
        <v>0.08581183071</v>
      </c>
      <c r="BC87" s="13">
        <f t="shared" si="1"/>
        <v>0.08456350213</v>
      </c>
      <c r="BD87" s="12" t="s">
        <v>76</v>
      </c>
      <c r="BE87" s="12">
        <f t="shared" si="2"/>
        <v>1.5</v>
      </c>
      <c r="BF87" s="12"/>
    </row>
    <row r="88" ht="15.75" customHeight="1">
      <c r="A88" s="19">
        <v>100.0</v>
      </c>
      <c r="B88" s="19" t="s">
        <v>179</v>
      </c>
      <c r="C88" s="19" t="s">
        <v>180</v>
      </c>
      <c r="D88" s="19" t="s">
        <v>180</v>
      </c>
      <c r="E88" s="19">
        <v>2.0</v>
      </c>
      <c r="F88" s="19">
        <v>1.0</v>
      </c>
      <c r="G88" s="19">
        <v>12.0</v>
      </c>
      <c r="H88" s="19" t="s">
        <v>182</v>
      </c>
      <c r="I88" s="19"/>
      <c r="J88" s="19"/>
      <c r="K88" s="28">
        <v>24.0</v>
      </c>
      <c r="L88" s="19" t="s">
        <v>174</v>
      </c>
      <c r="N88" s="19" t="s">
        <v>63</v>
      </c>
      <c r="O88" s="19" t="s">
        <v>174</v>
      </c>
      <c r="P88" s="19"/>
      <c r="Q88" s="19" t="s">
        <v>65</v>
      </c>
      <c r="R88" s="19"/>
      <c r="S88" s="19"/>
      <c r="T88" s="19"/>
      <c r="U88" s="12" t="s">
        <v>62</v>
      </c>
      <c r="V88" s="12" t="s">
        <v>67</v>
      </c>
      <c r="W88" s="19" t="s">
        <v>67</v>
      </c>
      <c r="X88" s="19" t="s">
        <v>129</v>
      </c>
      <c r="Y88" s="19" t="s">
        <v>83</v>
      </c>
      <c r="Z88" s="27"/>
      <c r="AA88" s="12" t="s">
        <v>69</v>
      </c>
      <c r="AD88" s="12" t="s">
        <v>146</v>
      </c>
      <c r="AE88" s="19"/>
      <c r="AF88" s="19"/>
      <c r="AG88" s="19" t="s">
        <v>71</v>
      </c>
      <c r="AH88" s="19" t="s">
        <v>72</v>
      </c>
      <c r="AI88" s="12" t="s">
        <v>73</v>
      </c>
      <c r="AJ88" s="19">
        <v>8.0</v>
      </c>
      <c r="AK88" s="14" t="s">
        <v>74</v>
      </c>
      <c r="AL88" s="19">
        <v>2.0</v>
      </c>
      <c r="AM88" s="12" t="s">
        <v>75</v>
      </c>
      <c r="AN88" s="12" t="s">
        <v>39</v>
      </c>
      <c r="AO88" s="19"/>
      <c r="AP88" s="27"/>
      <c r="BA88" s="28">
        <v>1.6575949863961001</v>
      </c>
      <c r="BB88" s="13">
        <f t="shared" si="3"/>
        <v>0.1978175475</v>
      </c>
      <c r="BC88" s="13">
        <f t="shared" si="1"/>
        <v>0.1283931292</v>
      </c>
      <c r="BD88" s="12" t="s">
        <v>76</v>
      </c>
      <c r="BE88" s="12">
        <f t="shared" si="2"/>
        <v>1.5</v>
      </c>
      <c r="BF88" s="12"/>
    </row>
    <row r="89" ht="15.75" customHeight="1">
      <c r="A89" s="19">
        <v>100.0</v>
      </c>
      <c r="B89" s="19" t="s">
        <v>179</v>
      </c>
      <c r="C89" s="19" t="s">
        <v>180</v>
      </c>
      <c r="D89" s="19" t="s">
        <v>180</v>
      </c>
      <c r="E89" s="19">
        <v>2.0</v>
      </c>
      <c r="F89" s="19">
        <v>2.0</v>
      </c>
      <c r="G89" s="19">
        <v>12.0</v>
      </c>
      <c r="H89" s="19" t="s">
        <v>182</v>
      </c>
      <c r="I89" s="19"/>
      <c r="J89" s="19"/>
      <c r="K89" s="28">
        <v>24.0</v>
      </c>
      <c r="L89" s="19" t="s">
        <v>174</v>
      </c>
      <c r="N89" s="19" t="s">
        <v>63</v>
      </c>
      <c r="O89" s="19" t="s">
        <v>174</v>
      </c>
      <c r="P89" s="19"/>
      <c r="Q89" s="19" t="s">
        <v>65</v>
      </c>
      <c r="R89" s="19"/>
      <c r="S89" s="19"/>
      <c r="T89" s="19"/>
      <c r="U89" s="12" t="s">
        <v>62</v>
      </c>
      <c r="V89" s="12" t="s">
        <v>89</v>
      </c>
      <c r="W89" s="19" t="s">
        <v>89</v>
      </c>
      <c r="X89" s="19" t="s">
        <v>124</v>
      </c>
      <c r="Y89" s="19" t="s">
        <v>83</v>
      </c>
      <c r="Z89" s="27"/>
      <c r="AA89" s="12" t="s">
        <v>69</v>
      </c>
      <c r="AD89" s="12" t="s">
        <v>146</v>
      </c>
      <c r="AE89" s="19"/>
      <c r="AF89" s="19"/>
      <c r="AG89" s="19" t="s">
        <v>71</v>
      </c>
      <c r="AH89" s="19" t="s">
        <v>72</v>
      </c>
      <c r="AI89" s="12" t="s">
        <v>73</v>
      </c>
      <c r="AJ89" s="19">
        <v>8.0</v>
      </c>
      <c r="AK89" s="14" t="s">
        <v>74</v>
      </c>
      <c r="AL89" s="19">
        <v>2.0</v>
      </c>
      <c r="AM89" s="12" t="s">
        <v>75</v>
      </c>
      <c r="AN89" s="12" t="s">
        <v>39</v>
      </c>
      <c r="AO89" s="19"/>
      <c r="AP89" s="27"/>
      <c r="BA89" s="28">
        <v>-0.3144854510165778</v>
      </c>
      <c r="BB89" s="13">
        <f t="shared" si="3"/>
        <v>0.08745421245</v>
      </c>
      <c r="BC89" s="13">
        <f t="shared" si="1"/>
        <v>0.08536891142</v>
      </c>
      <c r="BD89" s="12" t="s">
        <v>76</v>
      </c>
      <c r="BE89" s="12">
        <f t="shared" si="2"/>
        <v>1.5</v>
      </c>
      <c r="BF89" s="12"/>
    </row>
    <row r="90" ht="15.75" customHeight="1">
      <c r="A90" s="19">
        <v>100.0</v>
      </c>
      <c r="B90" s="19" t="s">
        <v>179</v>
      </c>
      <c r="C90" s="19" t="s">
        <v>180</v>
      </c>
      <c r="D90" s="19" t="s">
        <v>180</v>
      </c>
      <c r="E90" s="19">
        <v>2.0</v>
      </c>
      <c r="F90" s="19">
        <v>1.0</v>
      </c>
      <c r="G90" s="19">
        <v>12.0</v>
      </c>
      <c r="H90" s="19" t="s">
        <v>182</v>
      </c>
      <c r="I90" s="19"/>
      <c r="J90" s="19"/>
      <c r="K90" s="28">
        <v>24.0</v>
      </c>
      <c r="L90" s="19" t="s">
        <v>61</v>
      </c>
      <c r="N90" s="19" t="s">
        <v>63</v>
      </c>
      <c r="O90" s="19" t="s">
        <v>64</v>
      </c>
      <c r="P90" s="19"/>
      <c r="Q90" s="19" t="s">
        <v>65</v>
      </c>
      <c r="R90" s="19"/>
      <c r="S90" s="19"/>
      <c r="T90" s="19"/>
      <c r="U90" s="12" t="s">
        <v>62</v>
      </c>
      <c r="V90" s="12" t="s">
        <v>67</v>
      </c>
      <c r="W90" s="19" t="s">
        <v>67</v>
      </c>
      <c r="X90" s="19" t="s">
        <v>129</v>
      </c>
      <c r="Y90" s="19" t="s">
        <v>83</v>
      </c>
      <c r="Z90" s="27"/>
      <c r="AA90" s="12" t="s">
        <v>69</v>
      </c>
      <c r="AD90" s="12" t="s">
        <v>146</v>
      </c>
      <c r="AE90" s="19"/>
      <c r="AF90" s="19"/>
      <c r="AG90" s="19" t="s">
        <v>71</v>
      </c>
      <c r="AH90" s="19" t="s">
        <v>72</v>
      </c>
      <c r="AI90" s="12" t="s">
        <v>73</v>
      </c>
      <c r="AJ90" s="19">
        <v>8.0</v>
      </c>
      <c r="AK90" s="14" t="s">
        <v>74</v>
      </c>
      <c r="AL90" s="19">
        <v>2.0</v>
      </c>
      <c r="AM90" s="12" t="s">
        <v>75</v>
      </c>
      <c r="AN90" s="12" t="s">
        <v>39</v>
      </c>
      <c r="AO90" s="19"/>
      <c r="AP90" s="27"/>
      <c r="BA90" s="28">
        <v>1.033773122443638</v>
      </c>
      <c r="BB90" s="13">
        <f t="shared" si="3"/>
        <v>0.1278619529</v>
      </c>
      <c r="BC90" s="13">
        <f t="shared" si="1"/>
        <v>0.1032238477</v>
      </c>
      <c r="BD90" s="12" t="s">
        <v>76</v>
      </c>
      <c r="BE90" s="12">
        <f t="shared" si="2"/>
        <v>1.5</v>
      </c>
      <c r="BF90" s="12"/>
    </row>
    <row r="91" ht="15.75" customHeight="1">
      <c r="A91" s="19">
        <v>100.0</v>
      </c>
      <c r="B91" s="19" t="s">
        <v>179</v>
      </c>
      <c r="C91" s="19" t="s">
        <v>180</v>
      </c>
      <c r="D91" s="19" t="s">
        <v>180</v>
      </c>
      <c r="E91" s="19">
        <v>2.0</v>
      </c>
      <c r="F91" s="19">
        <v>2.0</v>
      </c>
      <c r="G91" s="19">
        <v>12.0</v>
      </c>
      <c r="H91" s="19" t="s">
        <v>182</v>
      </c>
      <c r="I91" s="19"/>
      <c r="J91" s="19"/>
      <c r="K91" s="28">
        <v>24.0</v>
      </c>
      <c r="L91" s="19" t="s">
        <v>61</v>
      </c>
      <c r="N91" s="19" t="s">
        <v>63</v>
      </c>
      <c r="O91" s="19" t="s">
        <v>181</v>
      </c>
      <c r="P91" s="19"/>
      <c r="Q91" s="19" t="s">
        <v>65</v>
      </c>
      <c r="R91" s="19"/>
      <c r="S91" s="19"/>
      <c r="T91" s="19"/>
      <c r="U91" s="12" t="s">
        <v>62</v>
      </c>
      <c r="V91" s="12" t="s">
        <v>89</v>
      </c>
      <c r="W91" s="19" t="s">
        <v>89</v>
      </c>
      <c r="X91" s="19" t="s">
        <v>124</v>
      </c>
      <c r="Y91" s="19" t="s">
        <v>83</v>
      </c>
      <c r="Z91" s="27"/>
      <c r="AA91" s="12" t="s">
        <v>69</v>
      </c>
      <c r="AD91" s="12" t="s">
        <v>146</v>
      </c>
      <c r="AE91" s="19"/>
      <c r="AF91" s="19"/>
      <c r="AG91" s="19" t="s">
        <v>71</v>
      </c>
      <c r="AH91" s="19" t="s">
        <v>72</v>
      </c>
      <c r="AI91" s="12" t="s">
        <v>73</v>
      </c>
      <c r="AJ91" s="19">
        <v>8.0</v>
      </c>
      <c r="AK91" s="14" t="s">
        <v>74</v>
      </c>
      <c r="AL91" s="19">
        <v>2.0</v>
      </c>
      <c r="AM91" s="12" t="s">
        <v>75</v>
      </c>
      <c r="AN91" s="12" t="s">
        <v>39</v>
      </c>
      <c r="AO91" s="19"/>
      <c r="AP91" s="27"/>
      <c r="BA91" s="28">
        <v>-0.48653363279984113</v>
      </c>
      <c r="BB91" s="13">
        <f t="shared" si="3"/>
        <v>0.09319645733</v>
      </c>
      <c r="BC91" s="13">
        <f t="shared" si="1"/>
        <v>0.08812701881</v>
      </c>
      <c r="BD91" s="12" t="s">
        <v>76</v>
      </c>
      <c r="BE91" s="12">
        <f t="shared" si="2"/>
        <v>1.5</v>
      </c>
      <c r="BF91" s="12"/>
    </row>
    <row r="92" ht="15.75" customHeight="1">
      <c r="A92" s="19">
        <v>100.0</v>
      </c>
      <c r="B92" s="19" t="s">
        <v>179</v>
      </c>
      <c r="C92" s="19" t="s">
        <v>180</v>
      </c>
      <c r="D92" s="19" t="s">
        <v>180</v>
      </c>
      <c r="E92" s="19">
        <v>2.0</v>
      </c>
      <c r="F92" s="19">
        <v>1.0</v>
      </c>
      <c r="G92" s="19">
        <v>12.0</v>
      </c>
      <c r="H92" s="19" t="s">
        <v>183</v>
      </c>
      <c r="I92" s="19"/>
      <c r="J92" s="19"/>
      <c r="K92" s="28">
        <v>29.0</v>
      </c>
      <c r="L92" s="19" t="s">
        <v>174</v>
      </c>
      <c r="N92" s="19" t="s">
        <v>63</v>
      </c>
      <c r="O92" s="19" t="s">
        <v>174</v>
      </c>
      <c r="P92" s="19"/>
      <c r="Q92" s="19" t="s">
        <v>65</v>
      </c>
      <c r="R92" s="19"/>
      <c r="S92" s="19"/>
      <c r="T92" s="19"/>
      <c r="U92" s="12" t="s">
        <v>62</v>
      </c>
      <c r="V92" s="12" t="s">
        <v>67</v>
      </c>
      <c r="W92" s="19" t="s">
        <v>67</v>
      </c>
      <c r="X92" s="19" t="s">
        <v>129</v>
      </c>
      <c r="Y92" s="19" t="s">
        <v>83</v>
      </c>
      <c r="Z92" s="27"/>
      <c r="AA92" s="12" t="s">
        <v>69</v>
      </c>
      <c r="AD92" s="12" t="s">
        <v>146</v>
      </c>
      <c r="AE92" s="19"/>
      <c r="AF92" s="19"/>
      <c r="AG92" s="19" t="s">
        <v>71</v>
      </c>
      <c r="AH92" s="19" t="s">
        <v>72</v>
      </c>
      <c r="AI92" s="12" t="s">
        <v>73</v>
      </c>
      <c r="AJ92" s="19">
        <v>8.0</v>
      </c>
      <c r="AK92" s="14" t="s">
        <v>74</v>
      </c>
      <c r="AL92" s="19">
        <v>2.0</v>
      </c>
      <c r="AM92" s="12" t="s">
        <v>75</v>
      </c>
      <c r="AN92" s="12" t="s">
        <v>39</v>
      </c>
      <c r="AO92" s="19"/>
      <c r="AP92" s="27"/>
      <c r="BA92" s="28">
        <v>1.7043532533493644</v>
      </c>
      <c r="BB92" s="13">
        <f t="shared" si="3"/>
        <v>0.2043675005</v>
      </c>
      <c r="BC92" s="13">
        <f t="shared" si="1"/>
        <v>0.1305014369</v>
      </c>
      <c r="BD92" s="12" t="s">
        <v>76</v>
      </c>
      <c r="BE92" s="12">
        <f t="shared" si="2"/>
        <v>1.5</v>
      </c>
      <c r="BF92" s="12"/>
    </row>
    <row r="93" ht="15.75" customHeight="1">
      <c r="A93" s="19">
        <v>100.0</v>
      </c>
      <c r="B93" s="19" t="s">
        <v>179</v>
      </c>
      <c r="C93" s="19" t="s">
        <v>180</v>
      </c>
      <c r="D93" s="19" t="s">
        <v>180</v>
      </c>
      <c r="E93" s="19">
        <v>2.0</v>
      </c>
      <c r="F93" s="19">
        <v>2.0</v>
      </c>
      <c r="G93" s="19">
        <v>12.0</v>
      </c>
      <c r="H93" s="19" t="s">
        <v>183</v>
      </c>
      <c r="I93" s="19"/>
      <c r="J93" s="19"/>
      <c r="K93" s="28">
        <v>29.0</v>
      </c>
      <c r="L93" s="19" t="s">
        <v>174</v>
      </c>
      <c r="N93" s="19" t="s">
        <v>63</v>
      </c>
      <c r="O93" s="19" t="s">
        <v>174</v>
      </c>
      <c r="P93" s="19"/>
      <c r="Q93" s="19" t="s">
        <v>65</v>
      </c>
      <c r="R93" s="19"/>
      <c r="S93" s="19"/>
      <c r="T93" s="19"/>
      <c r="U93" s="12" t="s">
        <v>62</v>
      </c>
      <c r="V93" s="12" t="s">
        <v>89</v>
      </c>
      <c r="W93" s="19" t="s">
        <v>89</v>
      </c>
      <c r="X93" s="19" t="s">
        <v>124</v>
      </c>
      <c r="Y93" s="19" t="s">
        <v>83</v>
      </c>
      <c r="Z93" s="27"/>
      <c r="AA93" s="12" t="s">
        <v>69</v>
      </c>
      <c r="AD93" s="12" t="s">
        <v>146</v>
      </c>
      <c r="AE93" s="19"/>
      <c r="AF93" s="19"/>
      <c r="AG93" s="19" t="s">
        <v>71</v>
      </c>
      <c r="AH93" s="19" t="s">
        <v>72</v>
      </c>
      <c r="AI93" s="12" t="s">
        <v>73</v>
      </c>
      <c r="AJ93" s="19">
        <v>8.0</v>
      </c>
      <c r="AK93" s="14" t="s">
        <v>74</v>
      </c>
      <c r="AL93" s="19">
        <v>2.0</v>
      </c>
      <c r="AM93" s="12" t="s">
        <v>75</v>
      </c>
      <c r="AN93" s="12" t="s">
        <v>39</v>
      </c>
      <c r="AO93" s="19"/>
      <c r="AP93" s="27"/>
      <c r="BA93" s="28">
        <v>-0.6479020378382966</v>
      </c>
      <c r="BB93" s="13">
        <f t="shared" si="3"/>
        <v>0.1008240438</v>
      </c>
      <c r="BC93" s="13">
        <f t="shared" si="1"/>
        <v>0.09166244404</v>
      </c>
      <c r="BD93" s="12" t="s">
        <v>76</v>
      </c>
      <c r="BE93" s="12">
        <f t="shared" si="2"/>
        <v>1.5</v>
      </c>
      <c r="BF93" s="12"/>
    </row>
    <row r="94" ht="15.75" customHeight="1">
      <c r="A94" s="19">
        <v>100.0</v>
      </c>
      <c r="B94" s="19" t="s">
        <v>179</v>
      </c>
      <c r="C94" s="19" t="s">
        <v>180</v>
      </c>
      <c r="D94" s="19" t="s">
        <v>180</v>
      </c>
      <c r="E94" s="19">
        <v>2.0</v>
      </c>
      <c r="F94" s="19">
        <v>1.0</v>
      </c>
      <c r="G94" s="19">
        <v>12.0</v>
      </c>
      <c r="H94" s="19" t="s">
        <v>183</v>
      </c>
      <c r="I94" s="19"/>
      <c r="J94" s="19"/>
      <c r="K94" s="28">
        <v>29.0</v>
      </c>
      <c r="L94" s="19" t="s">
        <v>61</v>
      </c>
      <c r="N94" s="19" t="s">
        <v>63</v>
      </c>
      <c r="O94" s="19" t="s">
        <v>64</v>
      </c>
      <c r="P94" s="19"/>
      <c r="Q94" s="19" t="s">
        <v>65</v>
      </c>
      <c r="R94" s="19"/>
      <c r="S94" s="19"/>
      <c r="T94" s="19"/>
      <c r="U94" s="12" t="s">
        <v>62</v>
      </c>
      <c r="V94" s="12" t="s">
        <v>67</v>
      </c>
      <c r="W94" s="19" t="s">
        <v>67</v>
      </c>
      <c r="X94" s="19" t="s">
        <v>129</v>
      </c>
      <c r="Y94" s="19" t="s">
        <v>83</v>
      </c>
      <c r="Z94" s="27"/>
      <c r="AA94" s="12" t="s">
        <v>69</v>
      </c>
      <c r="AD94" s="12" t="s">
        <v>146</v>
      </c>
      <c r="AE94" s="19"/>
      <c r="AF94" s="19"/>
      <c r="AG94" s="19" t="s">
        <v>71</v>
      </c>
      <c r="AH94" s="19" t="s">
        <v>72</v>
      </c>
      <c r="AI94" s="12" t="s">
        <v>73</v>
      </c>
      <c r="AJ94" s="19">
        <v>8.0</v>
      </c>
      <c r="AK94" s="14" t="s">
        <v>74</v>
      </c>
      <c r="AL94" s="19">
        <v>2.0</v>
      </c>
      <c r="AM94" s="12" t="s">
        <v>75</v>
      </c>
      <c r="AN94" s="12" t="s">
        <v>39</v>
      </c>
      <c r="AO94" s="19"/>
      <c r="AP94" s="27"/>
      <c r="BA94" s="28">
        <v>1.3333333333333242</v>
      </c>
      <c r="BB94" s="13">
        <f t="shared" si="3"/>
        <v>0.1574074074</v>
      </c>
      <c r="BC94" s="13">
        <f t="shared" si="1"/>
        <v>0.1145307118</v>
      </c>
      <c r="BD94" s="12" t="s">
        <v>76</v>
      </c>
      <c r="BE94" s="12">
        <f t="shared" si="2"/>
        <v>1.5</v>
      </c>
      <c r="BF94" s="12"/>
    </row>
    <row r="95" ht="15.75" customHeight="1">
      <c r="A95" s="19">
        <v>100.0</v>
      </c>
      <c r="B95" s="19" t="s">
        <v>179</v>
      </c>
      <c r="C95" s="19" t="s">
        <v>180</v>
      </c>
      <c r="D95" s="19" t="s">
        <v>180</v>
      </c>
      <c r="E95" s="19">
        <v>2.0</v>
      </c>
      <c r="F95" s="19">
        <v>2.0</v>
      </c>
      <c r="G95" s="19">
        <v>12.0</v>
      </c>
      <c r="H95" s="19" t="s">
        <v>183</v>
      </c>
      <c r="I95" s="19"/>
      <c r="J95" s="19"/>
      <c r="K95" s="28">
        <v>29.0</v>
      </c>
      <c r="L95" s="19" t="s">
        <v>61</v>
      </c>
      <c r="N95" s="19" t="s">
        <v>63</v>
      </c>
      <c r="O95" s="19" t="s">
        <v>181</v>
      </c>
      <c r="P95" s="19"/>
      <c r="Q95" s="19" t="s">
        <v>65</v>
      </c>
      <c r="R95" s="19"/>
      <c r="S95" s="19"/>
      <c r="T95" s="19"/>
      <c r="U95" s="12" t="s">
        <v>62</v>
      </c>
      <c r="V95" s="12" t="s">
        <v>89</v>
      </c>
      <c r="W95" s="19" t="s">
        <v>89</v>
      </c>
      <c r="X95" s="19" t="s">
        <v>124</v>
      </c>
      <c r="Y95" s="19" t="s">
        <v>83</v>
      </c>
      <c r="Z95" s="27"/>
      <c r="AA95" s="12" t="s">
        <v>69</v>
      </c>
      <c r="AD95" s="12" t="s">
        <v>146</v>
      </c>
      <c r="AE95" s="19"/>
      <c r="AF95" s="19"/>
      <c r="AG95" s="19" t="s">
        <v>71</v>
      </c>
      <c r="AH95" s="19" t="s">
        <v>72</v>
      </c>
      <c r="AI95" s="12" t="s">
        <v>73</v>
      </c>
      <c r="AJ95" s="19">
        <v>8.0</v>
      </c>
      <c r="AK95" s="14" t="s">
        <v>74</v>
      </c>
      <c r="AL95" s="19">
        <v>2.0</v>
      </c>
      <c r="AM95" s="12" t="s">
        <v>75</v>
      </c>
      <c r="AN95" s="12" t="s">
        <v>39</v>
      </c>
      <c r="AO95" s="19"/>
      <c r="AP95" s="27"/>
      <c r="BA95" s="28">
        <v>-1.3628872918502344</v>
      </c>
      <c r="BB95" s="13">
        <f t="shared" si="3"/>
        <v>0.1607275738</v>
      </c>
      <c r="BC95" s="13">
        <f t="shared" si="1"/>
        <v>0.1157322966</v>
      </c>
      <c r="BD95" s="12" t="s">
        <v>76</v>
      </c>
      <c r="BE95" s="12">
        <f t="shared" si="2"/>
        <v>1.5</v>
      </c>
      <c r="BF95" s="12"/>
    </row>
    <row r="96" ht="15.75" customHeight="1">
      <c r="A96" s="19">
        <v>29.0</v>
      </c>
      <c r="B96" s="19" t="s">
        <v>184</v>
      </c>
      <c r="C96" s="20" t="s">
        <v>185</v>
      </c>
      <c r="D96" s="20" t="s">
        <v>186</v>
      </c>
      <c r="E96" s="19">
        <v>1.0</v>
      </c>
      <c r="F96" s="19">
        <v>1.0</v>
      </c>
      <c r="G96" s="19">
        <v>19.0</v>
      </c>
      <c r="H96" s="19" t="s">
        <v>187</v>
      </c>
      <c r="I96" s="19"/>
      <c r="J96" s="19"/>
      <c r="K96" s="28">
        <v>34.51</v>
      </c>
      <c r="L96" s="19" t="s">
        <v>174</v>
      </c>
      <c r="N96" s="19" t="s">
        <v>63</v>
      </c>
      <c r="O96" s="19" t="s">
        <v>174</v>
      </c>
      <c r="P96" s="19"/>
      <c r="Q96" s="19" t="s">
        <v>65</v>
      </c>
      <c r="R96" s="19"/>
      <c r="S96" s="19"/>
      <c r="T96" s="19"/>
      <c r="U96" s="12" t="s">
        <v>62</v>
      </c>
      <c r="V96" s="12" t="s">
        <v>67</v>
      </c>
      <c r="W96" s="19" t="s">
        <v>67</v>
      </c>
      <c r="X96" s="20" t="s">
        <v>68</v>
      </c>
      <c r="Y96" s="19" t="s">
        <v>83</v>
      </c>
      <c r="Z96" s="19">
        <v>3.0</v>
      </c>
      <c r="AA96" s="12" t="s">
        <v>69</v>
      </c>
      <c r="AD96" s="12" t="s">
        <v>146</v>
      </c>
      <c r="AE96" s="19"/>
      <c r="AF96" s="19"/>
      <c r="AG96" s="19" t="s">
        <v>71</v>
      </c>
      <c r="AH96" s="19" t="s">
        <v>72</v>
      </c>
      <c r="AI96" s="19" t="s">
        <v>151</v>
      </c>
      <c r="AJ96" s="19">
        <v>8.0</v>
      </c>
      <c r="AK96" s="14" t="s">
        <v>74</v>
      </c>
      <c r="AL96" s="19">
        <v>2.0</v>
      </c>
      <c r="AM96" s="29" t="s">
        <v>188</v>
      </c>
      <c r="AN96" s="12" t="s">
        <v>39</v>
      </c>
      <c r="AO96" s="19"/>
      <c r="AP96" s="27"/>
      <c r="AR96" s="19"/>
      <c r="AW96" s="19">
        <v>1.65</v>
      </c>
      <c r="AX96" s="19">
        <v>18.0</v>
      </c>
      <c r="BA96" s="30">
        <v>0.39104954637027434</v>
      </c>
      <c r="BB96" s="13">
        <f t="shared" si="3"/>
        <v>0.05665578283</v>
      </c>
      <c r="BC96" s="13">
        <f t="shared" si="1"/>
        <v>0.05460662329</v>
      </c>
      <c r="BD96" s="12" t="s">
        <v>152</v>
      </c>
      <c r="BE96" s="12">
        <f t="shared" si="2"/>
        <v>2.375</v>
      </c>
      <c r="BF96" s="12"/>
    </row>
    <row r="97" ht="15.75" customHeight="1">
      <c r="A97" s="19">
        <v>29.0</v>
      </c>
      <c r="B97" s="19" t="s">
        <v>184</v>
      </c>
      <c r="C97" s="20" t="s">
        <v>185</v>
      </c>
      <c r="D97" s="20" t="s">
        <v>186</v>
      </c>
      <c r="E97" s="19">
        <v>1.0</v>
      </c>
      <c r="F97" s="19">
        <v>2.0</v>
      </c>
      <c r="G97" s="19">
        <v>20.0</v>
      </c>
      <c r="H97" s="19" t="s">
        <v>189</v>
      </c>
      <c r="I97" s="19"/>
      <c r="J97" s="19"/>
      <c r="K97" s="28">
        <v>33.93</v>
      </c>
      <c r="L97" s="19" t="s">
        <v>174</v>
      </c>
      <c r="N97" s="19" t="s">
        <v>63</v>
      </c>
      <c r="O97" s="19" t="s">
        <v>174</v>
      </c>
      <c r="P97" s="19"/>
      <c r="Q97" s="19" t="s">
        <v>65</v>
      </c>
      <c r="R97" s="19"/>
      <c r="S97" s="19"/>
      <c r="T97" s="19"/>
      <c r="U97" s="12" t="s">
        <v>62</v>
      </c>
      <c r="V97" s="12" t="s">
        <v>67</v>
      </c>
      <c r="W97" s="19" t="s">
        <v>67</v>
      </c>
      <c r="X97" s="20" t="s">
        <v>68</v>
      </c>
      <c r="Y97" s="19" t="s">
        <v>83</v>
      </c>
      <c r="Z97" s="19">
        <v>3.0</v>
      </c>
      <c r="AA97" s="12" t="s">
        <v>69</v>
      </c>
      <c r="AD97" s="12" t="s">
        <v>146</v>
      </c>
      <c r="AE97" s="19"/>
      <c r="AF97" s="19"/>
      <c r="AG97" s="19" t="s">
        <v>71</v>
      </c>
      <c r="AH97" s="19" t="s">
        <v>72</v>
      </c>
      <c r="AI97" s="19" t="s">
        <v>151</v>
      </c>
      <c r="AJ97" s="19">
        <v>8.0</v>
      </c>
      <c r="AK97" s="14" t="s">
        <v>74</v>
      </c>
      <c r="AL97" s="19">
        <v>2.0</v>
      </c>
      <c r="AM97" s="19" t="s">
        <v>75</v>
      </c>
      <c r="AN97" s="12" t="s">
        <v>39</v>
      </c>
      <c r="AO97" s="19"/>
      <c r="AP97" s="27"/>
      <c r="AR97" s="19" t="s">
        <v>190</v>
      </c>
      <c r="AW97" s="19">
        <v>3.77</v>
      </c>
      <c r="AX97" s="19">
        <v>19.0</v>
      </c>
      <c r="BA97" s="30">
        <v>0.7372980898783125</v>
      </c>
      <c r="BB97" s="13">
        <f t="shared" si="3"/>
        <v>0.06359021183</v>
      </c>
      <c r="BC97" s="13">
        <f t="shared" si="1"/>
        <v>0.05638714917</v>
      </c>
      <c r="BD97" s="12" t="s">
        <v>152</v>
      </c>
      <c r="BE97" s="12">
        <f t="shared" si="2"/>
        <v>2.5</v>
      </c>
      <c r="BF97" s="12"/>
    </row>
    <row r="98" ht="15.75" customHeight="1">
      <c r="A98" s="19">
        <v>29.0</v>
      </c>
      <c r="B98" s="19" t="s">
        <v>184</v>
      </c>
      <c r="C98" s="20" t="s">
        <v>185</v>
      </c>
      <c r="D98" s="20" t="s">
        <v>186</v>
      </c>
      <c r="E98" s="19">
        <v>1.0</v>
      </c>
      <c r="F98" s="19">
        <v>3.0</v>
      </c>
      <c r="G98" s="19">
        <v>20.0</v>
      </c>
      <c r="H98" s="19" t="s">
        <v>191</v>
      </c>
      <c r="I98" s="19"/>
      <c r="J98" s="19"/>
      <c r="K98" s="28">
        <v>24.68</v>
      </c>
      <c r="L98" s="19" t="s">
        <v>174</v>
      </c>
      <c r="N98" s="19" t="s">
        <v>63</v>
      </c>
      <c r="O98" s="19" t="s">
        <v>174</v>
      </c>
      <c r="P98" s="19"/>
      <c r="Q98" s="19" t="s">
        <v>65</v>
      </c>
      <c r="R98" s="19"/>
      <c r="S98" s="19"/>
      <c r="T98" s="19"/>
      <c r="U98" s="12" t="s">
        <v>62</v>
      </c>
      <c r="V98" s="12" t="s">
        <v>67</v>
      </c>
      <c r="W98" s="19" t="s">
        <v>67</v>
      </c>
      <c r="X98" s="20" t="s">
        <v>68</v>
      </c>
      <c r="Y98" s="19" t="s">
        <v>83</v>
      </c>
      <c r="Z98" s="19">
        <v>3.0</v>
      </c>
      <c r="AA98" s="12" t="s">
        <v>69</v>
      </c>
      <c r="AD98" s="12" t="s">
        <v>146</v>
      </c>
      <c r="AE98" s="19"/>
      <c r="AF98" s="19"/>
      <c r="AG98" s="19" t="s">
        <v>71</v>
      </c>
      <c r="AH98" s="19" t="s">
        <v>72</v>
      </c>
      <c r="AI98" s="19" t="s">
        <v>151</v>
      </c>
      <c r="AJ98" s="19">
        <v>8.0</v>
      </c>
      <c r="AK98" s="14" t="s">
        <v>74</v>
      </c>
      <c r="AL98" s="19">
        <v>2.0</v>
      </c>
      <c r="AM98" s="19" t="s">
        <v>75</v>
      </c>
      <c r="AN98" s="12" t="s">
        <v>39</v>
      </c>
      <c r="AO98" s="19"/>
      <c r="AP98" s="27"/>
      <c r="AR98" s="19" t="s">
        <v>192</v>
      </c>
      <c r="AW98" s="19">
        <v>4.69</v>
      </c>
      <c r="AX98" s="19">
        <v>19.0</v>
      </c>
      <c r="BA98" s="30">
        <v>0.9470405551763718</v>
      </c>
      <c r="BB98" s="13">
        <f t="shared" si="3"/>
        <v>0.07242214533</v>
      </c>
      <c r="BC98" s="13">
        <f t="shared" si="1"/>
        <v>0.06017563682</v>
      </c>
      <c r="BD98" s="12" t="s">
        <v>152</v>
      </c>
      <c r="BE98" s="12">
        <f t="shared" si="2"/>
        <v>2.5</v>
      </c>
      <c r="BF98" s="12"/>
    </row>
    <row r="99" ht="15.75" customHeight="1">
      <c r="A99" s="23">
        <v>39.0</v>
      </c>
      <c r="B99" s="23" t="s">
        <v>193</v>
      </c>
      <c r="C99" s="31" t="s">
        <v>194</v>
      </c>
      <c r="D99" s="20" t="s">
        <v>195</v>
      </c>
      <c r="E99" s="23">
        <v>1.0</v>
      </c>
      <c r="F99" s="23">
        <v>1.0</v>
      </c>
      <c r="G99" s="23">
        <v>75.0</v>
      </c>
      <c r="H99" s="23">
        <v>1.0</v>
      </c>
      <c r="I99" s="23">
        <v>7.0</v>
      </c>
      <c r="J99" s="23"/>
      <c r="K99" s="32">
        <v>19.466</v>
      </c>
      <c r="L99" s="23" t="s">
        <v>174</v>
      </c>
      <c r="M99" s="23"/>
      <c r="N99" s="23" t="s">
        <v>63</v>
      </c>
      <c r="O99" s="19" t="s">
        <v>174</v>
      </c>
      <c r="P99" s="23"/>
      <c r="Q99" s="23" t="s">
        <v>65</v>
      </c>
      <c r="R99" s="23"/>
      <c r="S99" s="23"/>
      <c r="T99" s="23"/>
      <c r="U99" s="18" t="s">
        <v>62</v>
      </c>
      <c r="V99" s="18" t="s">
        <v>67</v>
      </c>
      <c r="W99" s="23" t="s">
        <v>67</v>
      </c>
      <c r="X99" s="20" t="s">
        <v>68</v>
      </c>
      <c r="Y99" s="23"/>
      <c r="Z99" s="23"/>
      <c r="AA99" s="18" t="s">
        <v>69</v>
      </c>
      <c r="AB99" s="23"/>
      <c r="AC99" s="23"/>
      <c r="AD99" s="23"/>
      <c r="AE99" s="23"/>
      <c r="AF99" s="23"/>
      <c r="AG99" s="23" t="s">
        <v>71</v>
      </c>
      <c r="AH99" s="23" t="s">
        <v>72</v>
      </c>
      <c r="AI99" s="23"/>
      <c r="AJ99" s="23"/>
      <c r="AK99" s="14" t="s">
        <v>74</v>
      </c>
      <c r="AL99" s="23"/>
      <c r="AM99" s="19" t="s">
        <v>75</v>
      </c>
      <c r="AN99" s="18" t="s">
        <v>39</v>
      </c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33">
        <v>0.866</v>
      </c>
      <c r="BB99" s="34">
        <f t="shared" si="3"/>
        <v>0.01833304</v>
      </c>
      <c r="BC99" s="13">
        <f t="shared" si="1"/>
        <v>0.01563459412</v>
      </c>
      <c r="BD99" s="18" t="s">
        <v>152</v>
      </c>
      <c r="BE99" s="12" t="str">
        <f t="shared" si="2"/>
        <v>#DIV/0!</v>
      </c>
      <c r="BF99" s="12"/>
    </row>
    <row r="100" ht="15.75" customHeight="1">
      <c r="A100" s="19">
        <v>39.0</v>
      </c>
      <c r="B100" s="19" t="s">
        <v>193</v>
      </c>
      <c r="C100" s="20" t="s">
        <v>194</v>
      </c>
      <c r="D100" s="20" t="s">
        <v>195</v>
      </c>
      <c r="E100" s="19">
        <v>1.0</v>
      </c>
      <c r="F100" s="19">
        <v>1.0</v>
      </c>
      <c r="G100" s="19">
        <v>75.0</v>
      </c>
      <c r="H100" s="19">
        <v>1.0</v>
      </c>
      <c r="I100" s="19">
        <v>7.0</v>
      </c>
      <c r="J100" s="19"/>
      <c r="K100" s="28">
        <v>19.733</v>
      </c>
      <c r="L100" s="19" t="s">
        <v>174</v>
      </c>
      <c r="N100" s="19" t="s">
        <v>63</v>
      </c>
      <c r="O100" s="19" t="s">
        <v>174</v>
      </c>
      <c r="P100" s="19"/>
      <c r="Q100" s="19" t="s">
        <v>65</v>
      </c>
      <c r="R100" s="19"/>
      <c r="S100" s="19"/>
      <c r="T100" s="19"/>
      <c r="U100" s="12" t="s">
        <v>62</v>
      </c>
      <c r="V100" s="12" t="s">
        <v>67</v>
      </c>
      <c r="W100" s="19" t="s">
        <v>67</v>
      </c>
      <c r="X100" s="20" t="s">
        <v>68</v>
      </c>
      <c r="Y100" s="19"/>
      <c r="Z100" s="27"/>
      <c r="AA100" s="12" t="s">
        <v>69</v>
      </c>
      <c r="AE100" s="19"/>
      <c r="AF100" s="19"/>
      <c r="AG100" s="19" t="s">
        <v>71</v>
      </c>
      <c r="AH100" s="19" t="s">
        <v>72</v>
      </c>
      <c r="AI100" s="19"/>
      <c r="AK100" s="14" t="s">
        <v>74</v>
      </c>
      <c r="AM100" s="19" t="s">
        <v>75</v>
      </c>
      <c r="AN100" s="12" t="s">
        <v>39</v>
      </c>
      <c r="AO100" s="19"/>
      <c r="AP100" s="27"/>
      <c r="BA100" s="35">
        <v>0.8683</v>
      </c>
      <c r="BB100" s="36">
        <f t="shared" si="3"/>
        <v>0.0183596326</v>
      </c>
      <c r="BC100" s="13">
        <f t="shared" si="1"/>
        <v>0.01564592923</v>
      </c>
      <c r="BD100" s="12" t="s">
        <v>152</v>
      </c>
      <c r="BE100" s="12" t="str">
        <f t="shared" si="2"/>
        <v>#DIV/0!</v>
      </c>
      <c r="BF100" s="12"/>
    </row>
    <row r="101" ht="15.75" customHeight="1">
      <c r="A101" s="19">
        <v>39.0</v>
      </c>
      <c r="B101" s="19" t="s">
        <v>193</v>
      </c>
      <c r="C101" s="20" t="s">
        <v>194</v>
      </c>
      <c r="D101" s="20" t="s">
        <v>195</v>
      </c>
      <c r="E101" s="19">
        <v>1.0</v>
      </c>
      <c r="F101" s="19">
        <v>1.0</v>
      </c>
      <c r="G101" s="19">
        <v>75.0</v>
      </c>
      <c r="H101" s="19">
        <v>1.0</v>
      </c>
      <c r="I101" s="19">
        <v>7.0</v>
      </c>
      <c r="J101" s="19"/>
      <c r="K101" s="28">
        <v>20.0</v>
      </c>
      <c r="L101" s="19" t="s">
        <v>174</v>
      </c>
      <c r="N101" s="19" t="s">
        <v>63</v>
      </c>
      <c r="O101" s="19" t="s">
        <v>174</v>
      </c>
      <c r="P101" s="19"/>
      <c r="Q101" s="19" t="s">
        <v>65</v>
      </c>
      <c r="R101" s="19"/>
      <c r="S101" s="19"/>
      <c r="T101" s="19"/>
      <c r="U101" s="12" t="s">
        <v>62</v>
      </c>
      <c r="V101" s="12" t="s">
        <v>67</v>
      </c>
      <c r="W101" s="19" t="s">
        <v>67</v>
      </c>
      <c r="X101" s="20" t="s">
        <v>68</v>
      </c>
      <c r="Y101" s="19"/>
      <c r="Z101" s="27"/>
      <c r="AA101" s="12" t="s">
        <v>69</v>
      </c>
      <c r="AE101" s="19"/>
      <c r="AF101" s="19"/>
      <c r="AG101" s="19" t="s">
        <v>71</v>
      </c>
      <c r="AH101" s="19" t="s">
        <v>72</v>
      </c>
      <c r="AI101" s="19"/>
      <c r="AK101" s="14" t="s">
        <v>74</v>
      </c>
      <c r="AM101" s="19" t="s">
        <v>75</v>
      </c>
      <c r="AN101" s="12" t="s">
        <v>39</v>
      </c>
      <c r="AO101" s="19"/>
      <c r="AP101" s="27"/>
      <c r="BA101" s="35">
        <v>0.1076415756</v>
      </c>
      <c r="BB101" s="36">
        <f t="shared" si="3"/>
        <v>0.01341057806</v>
      </c>
      <c r="BC101" s="13">
        <f t="shared" si="1"/>
        <v>0.01337189992</v>
      </c>
      <c r="BD101" s="23" t="s">
        <v>76</v>
      </c>
      <c r="BE101" s="12" t="str">
        <f t="shared" si="2"/>
        <v>#DIV/0!</v>
      </c>
      <c r="BF101" s="12"/>
    </row>
    <row r="102" ht="15.75" customHeight="1">
      <c r="A102" s="19">
        <v>27.0</v>
      </c>
      <c r="B102" s="19" t="s">
        <v>196</v>
      </c>
      <c r="C102" s="19" t="s">
        <v>197</v>
      </c>
      <c r="D102" s="20" t="s">
        <v>198</v>
      </c>
      <c r="E102" s="19">
        <v>1.0</v>
      </c>
      <c r="F102" s="19">
        <v>1.0</v>
      </c>
      <c r="G102" s="19">
        <v>20.0</v>
      </c>
      <c r="H102" s="19">
        <v>18.0</v>
      </c>
      <c r="I102" s="19"/>
      <c r="J102" s="19" t="s">
        <v>108</v>
      </c>
      <c r="K102" s="28">
        <v>18.0</v>
      </c>
      <c r="L102" s="19" t="s">
        <v>61</v>
      </c>
      <c r="N102" s="19" t="s">
        <v>63</v>
      </c>
      <c r="O102" s="19" t="s">
        <v>64</v>
      </c>
      <c r="P102" s="19"/>
      <c r="Q102" s="19"/>
      <c r="R102" s="19" t="s">
        <v>66</v>
      </c>
      <c r="S102" s="19"/>
      <c r="T102" s="19"/>
      <c r="U102" s="12" t="s">
        <v>62</v>
      </c>
      <c r="V102" s="14" t="s">
        <v>199</v>
      </c>
      <c r="W102" s="19" t="s">
        <v>199</v>
      </c>
      <c r="X102" s="19" t="s">
        <v>199</v>
      </c>
      <c r="Y102" s="19" t="s">
        <v>83</v>
      </c>
      <c r="Z102" s="19">
        <v>6.0</v>
      </c>
      <c r="AA102" s="19" t="s">
        <v>69</v>
      </c>
      <c r="AD102" s="19" t="s">
        <v>200</v>
      </c>
      <c r="AE102" s="19" t="s">
        <v>201</v>
      </c>
      <c r="AF102" s="19">
        <v>1.0</v>
      </c>
      <c r="AG102" s="19" t="s">
        <v>202</v>
      </c>
      <c r="AH102" s="19" t="s">
        <v>203</v>
      </c>
      <c r="AI102" s="19" t="s">
        <v>73</v>
      </c>
      <c r="AJ102" s="19">
        <v>4.0</v>
      </c>
      <c r="AK102" s="14" t="s">
        <v>74</v>
      </c>
      <c r="AL102" s="19">
        <v>2.0</v>
      </c>
      <c r="AM102" s="19" t="s">
        <v>75</v>
      </c>
      <c r="AN102" s="12" t="s">
        <v>39</v>
      </c>
      <c r="AO102" s="19"/>
      <c r="AP102" s="27"/>
      <c r="AR102" s="19" t="s">
        <v>204</v>
      </c>
      <c r="AT102" s="19">
        <v>0.62</v>
      </c>
      <c r="AU102" s="19"/>
      <c r="AV102" s="19">
        <v>0.19</v>
      </c>
      <c r="BA102" s="37">
        <v>0.631578947368421</v>
      </c>
      <c r="BB102" s="13">
        <f t="shared" si="3"/>
        <v>0.05997229917</v>
      </c>
      <c r="BC102" s="13">
        <f t="shared" si="1"/>
        <v>0.05475961065</v>
      </c>
      <c r="BD102" s="19" t="s">
        <v>88</v>
      </c>
      <c r="BE102" s="12">
        <f t="shared" si="2"/>
        <v>5</v>
      </c>
      <c r="BF102" s="12"/>
    </row>
    <row r="103" ht="15.75" customHeight="1">
      <c r="A103" s="19">
        <v>27.0</v>
      </c>
      <c r="B103" s="26" t="s">
        <v>196</v>
      </c>
      <c r="C103" s="19" t="s">
        <v>197</v>
      </c>
      <c r="D103" s="20" t="s">
        <v>198</v>
      </c>
      <c r="E103" s="19">
        <v>1.0</v>
      </c>
      <c r="F103" s="19">
        <v>2.0</v>
      </c>
      <c r="G103" s="19">
        <v>20.0</v>
      </c>
      <c r="H103" s="19">
        <v>18.0</v>
      </c>
      <c r="I103" s="19"/>
      <c r="J103" s="19" t="s">
        <v>108</v>
      </c>
      <c r="K103" s="28">
        <v>18.0</v>
      </c>
      <c r="L103" s="19" t="s">
        <v>61</v>
      </c>
      <c r="N103" s="19" t="s">
        <v>63</v>
      </c>
      <c r="O103" s="19" t="s">
        <v>64</v>
      </c>
      <c r="P103" s="19"/>
      <c r="Q103" s="19"/>
      <c r="R103" s="19" t="s">
        <v>66</v>
      </c>
      <c r="S103" s="19"/>
      <c r="T103" s="19"/>
      <c r="U103" s="12" t="s">
        <v>62</v>
      </c>
      <c r="V103" s="12" t="s">
        <v>67</v>
      </c>
      <c r="W103" s="20" t="s">
        <v>67</v>
      </c>
      <c r="X103" s="19" t="s">
        <v>205</v>
      </c>
      <c r="Y103" s="19" t="s">
        <v>83</v>
      </c>
      <c r="Z103" s="19">
        <v>6.0</v>
      </c>
      <c r="AA103" s="19" t="s">
        <v>69</v>
      </c>
      <c r="AD103" s="19" t="s">
        <v>200</v>
      </c>
      <c r="AE103" s="19" t="s">
        <v>201</v>
      </c>
      <c r="AF103" s="19">
        <v>1.0</v>
      </c>
      <c r="AG103" s="19" t="s">
        <v>202</v>
      </c>
      <c r="AH103" s="19" t="s">
        <v>203</v>
      </c>
      <c r="AI103" s="19" t="s">
        <v>73</v>
      </c>
      <c r="AJ103" s="19">
        <v>4.0</v>
      </c>
      <c r="AK103" s="14" t="s">
        <v>74</v>
      </c>
      <c r="AL103" s="19">
        <v>2.0</v>
      </c>
      <c r="AM103" s="19" t="s">
        <v>75</v>
      </c>
      <c r="AN103" s="12" t="s">
        <v>39</v>
      </c>
      <c r="AO103" s="19"/>
      <c r="AP103" s="27"/>
      <c r="AR103" s="19" t="s">
        <v>204</v>
      </c>
      <c r="AT103" s="19">
        <v>0.46</v>
      </c>
      <c r="AU103" s="19"/>
      <c r="AV103" s="19">
        <v>0.15</v>
      </c>
      <c r="BA103" s="37">
        <v>-0.26666666666666655</v>
      </c>
      <c r="BB103" s="13">
        <f t="shared" si="3"/>
        <v>0.05177777778</v>
      </c>
      <c r="BC103" s="13">
        <f t="shared" si="1"/>
        <v>0.05088112507</v>
      </c>
      <c r="BD103" s="19" t="s">
        <v>88</v>
      </c>
      <c r="BE103" s="12">
        <f t="shared" si="2"/>
        <v>5</v>
      </c>
      <c r="BF103" s="12"/>
    </row>
    <row r="104" ht="15.75" customHeight="1">
      <c r="A104" s="17">
        <v>34.0</v>
      </c>
      <c r="B104" s="38" t="s">
        <v>206</v>
      </c>
      <c r="C104" s="20" t="s">
        <v>207</v>
      </c>
      <c r="D104" s="20" t="s">
        <v>208</v>
      </c>
      <c r="E104" s="19">
        <v>1.0</v>
      </c>
      <c r="F104" s="19">
        <v>1.0</v>
      </c>
      <c r="G104" s="19">
        <v>16.0</v>
      </c>
      <c r="H104" s="19">
        <v>21.23</v>
      </c>
      <c r="I104" s="19"/>
      <c r="J104" s="19" t="s">
        <v>108</v>
      </c>
      <c r="K104" s="28">
        <v>21.23</v>
      </c>
      <c r="L104" s="19" t="s">
        <v>61</v>
      </c>
      <c r="N104" s="19" t="s">
        <v>63</v>
      </c>
      <c r="O104" s="19" t="s">
        <v>64</v>
      </c>
      <c r="P104" s="19"/>
      <c r="Q104" s="19" t="s">
        <v>65</v>
      </c>
      <c r="R104" s="19" t="s">
        <v>66</v>
      </c>
      <c r="S104" s="19" t="s">
        <v>79</v>
      </c>
      <c r="T104" s="19"/>
      <c r="U104" s="12" t="s">
        <v>62</v>
      </c>
      <c r="V104" s="12" t="s">
        <v>67</v>
      </c>
      <c r="W104" s="20" t="s">
        <v>67</v>
      </c>
      <c r="X104" s="20" t="s">
        <v>68</v>
      </c>
      <c r="Y104" s="19" t="s">
        <v>155</v>
      </c>
      <c r="Z104" s="19">
        <v>6.0</v>
      </c>
      <c r="AA104" s="19" t="s">
        <v>69</v>
      </c>
      <c r="AB104" s="19">
        <v>178.81</v>
      </c>
      <c r="AC104" s="19">
        <v>43.5</v>
      </c>
      <c r="AD104" s="19" t="s">
        <v>146</v>
      </c>
      <c r="AE104" s="19"/>
      <c r="AF104" s="19"/>
      <c r="AG104" s="19" t="s">
        <v>71</v>
      </c>
      <c r="AH104" s="19" t="s">
        <v>72</v>
      </c>
      <c r="AI104" s="19"/>
      <c r="AJ104" s="19">
        <v>6.0</v>
      </c>
      <c r="AK104" s="14" t="s">
        <v>74</v>
      </c>
      <c r="AL104" s="19">
        <v>4.0</v>
      </c>
      <c r="AM104" s="19" t="s">
        <v>75</v>
      </c>
      <c r="AN104" s="19" t="s">
        <v>209</v>
      </c>
      <c r="AO104" s="19"/>
      <c r="AP104" s="27"/>
      <c r="BA104" s="28">
        <v>1.2275132275132274</v>
      </c>
      <c r="BB104" s="13">
        <f t="shared" si="3"/>
        <v>0.1095871476</v>
      </c>
      <c r="BC104" s="13">
        <f t="shared" si="1"/>
        <v>0.08275987389</v>
      </c>
      <c r="BD104" s="19" t="s">
        <v>88</v>
      </c>
      <c r="BE104" s="12">
        <f t="shared" si="2"/>
        <v>2.666666667</v>
      </c>
      <c r="BF104" s="12"/>
    </row>
    <row r="105" ht="15.75" customHeight="1">
      <c r="A105" s="17">
        <v>34.0</v>
      </c>
      <c r="B105" s="38" t="s">
        <v>206</v>
      </c>
      <c r="C105" s="20" t="s">
        <v>210</v>
      </c>
      <c r="D105" s="20" t="s">
        <v>208</v>
      </c>
      <c r="E105" s="19">
        <v>1.0</v>
      </c>
      <c r="F105" s="19">
        <v>2.0</v>
      </c>
      <c r="G105" s="19">
        <v>16.0</v>
      </c>
      <c r="H105" s="19">
        <v>21.23</v>
      </c>
      <c r="I105" s="19"/>
      <c r="J105" s="19" t="s">
        <v>108</v>
      </c>
      <c r="K105" s="28">
        <v>21.23</v>
      </c>
      <c r="L105" s="19" t="s">
        <v>61</v>
      </c>
      <c r="N105" s="19" t="s">
        <v>63</v>
      </c>
      <c r="O105" s="19" t="s">
        <v>64</v>
      </c>
      <c r="P105" s="19"/>
      <c r="Q105" s="19" t="s">
        <v>65</v>
      </c>
      <c r="R105" s="19" t="s">
        <v>66</v>
      </c>
      <c r="S105" s="19" t="s">
        <v>79</v>
      </c>
      <c r="T105" s="19"/>
      <c r="U105" s="12" t="s">
        <v>62</v>
      </c>
      <c r="V105" s="12" t="s">
        <v>67</v>
      </c>
      <c r="W105" s="20" t="s">
        <v>67</v>
      </c>
      <c r="X105" s="20" t="s">
        <v>68</v>
      </c>
      <c r="Y105" s="19" t="s">
        <v>155</v>
      </c>
      <c r="Z105" s="19">
        <v>6.0</v>
      </c>
      <c r="AA105" s="19" t="s">
        <v>69</v>
      </c>
      <c r="AB105" s="19">
        <v>84.56</v>
      </c>
      <c r="AC105" s="19">
        <v>20.06</v>
      </c>
      <c r="AD105" s="19" t="s">
        <v>146</v>
      </c>
      <c r="AE105" s="19"/>
      <c r="AF105" s="19"/>
      <c r="AG105" s="19" t="s">
        <v>71</v>
      </c>
      <c r="AH105" s="19" t="s">
        <v>161</v>
      </c>
      <c r="AI105" s="19"/>
      <c r="AJ105" s="19">
        <v>6.0</v>
      </c>
      <c r="AK105" s="14" t="s">
        <v>74</v>
      </c>
      <c r="AL105" s="19">
        <v>4.0</v>
      </c>
      <c r="AM105" s="19" t="s">
        <v>75</v>
      </c>
      <c r="AN105" s="19" t="s">
        <v>209</v>
      </c>
      <c r="AO105" s="19"/>
      <c r="AP105" s="27"/>
      <c r="BA105" s="28">
        <v>0.16111111111111126</v>
      </c>
      <c r="BB105" s="13">
        <f t="shared" si="3"/>
        <v>0.06331114969</v>
      </c>
      <c r="BC105" s="13">
        <f t="shared" si="1"/>
        <v>0.06290426739</v>
      </c>
      <c r="BD105" s="19" t="s">
        <v>88</v>
      </c>
      <c r="BE105" s="12">
        <f t="shared" si="2"/>
        <v>2.666666667</v>
      </c>
      <c r="BF105" s="12"/>
    </row>
    <row r="106" ht="15.75" customHeight="1">
      <c r="A106" s="19">
        <v>36.0</v>
      </c>
      <c r="B106" s="26" t="s">
        <v>211</v>
      </c>
      <c r="C106" s="19" t="s">
        <v>212</v>
      </c>
      <c r="D106" s="19" t="s">
        <v>213</v>
      </c>
      <c r="E106" s="19">
        <v>1.0</v>
      </c>
      <c r="F106" s="19">
        <v>1.0</v>
      </c>
      <c r="G106" s="19">
        <v>32.0</v>
      </c>
      <c r="H106" s="19">
        <v>22.0</v>
      </c>
      <c r="I106" s="19"/>
      <c r="J106" s="19" t="s">
        <v>108</v>
      </c>
      <c r="K106" s="28">
        <v>22.0</v>
      </c>
      <c r="L106" s="19" t="s">
        <v>174</v>
      </c>
      <c r="N106" s="19" t="s">
        <v>63</v>
      </c>
      <c r="O106" s="19" t="s">
        <v>174</v>
      </c>
      <c r="P106" s="19"/>
      <c r="Q106" s="19" t="s">
        <v>65</v>
      </c>
      <c r="R106" s="19" t="s">
        <v>214</v>
      </c>
      <c r="S106" s="19"/>
      <c r="T106" s="19"/>
      <c r="U106" s="12" t="s">
        <v>62</v>
      </c>
      <c r="V106" s="12" t="s">
        <v>67</v>
      </c>
      <c r="W106" s="20" t="s">
        <v>67</v>
      </c>
      <c r="X106" s="20" t="s">
        <v>68</v>
      </c>
      <c r="Y106" s="19"/>
      <c r="Z106" s="19">
        <v>3.0</v>
      </c>
      <c r="AA106" s="19" t="s">
        <v>69</v>
      </c>
      <c r="AB106" s="19" t="s">
        <v>215</v>
      </c>
      <c r="AD106" s="19" t="s">
        <v>146</v>
      </c>
      <c r="AE106" s="19"/>
      <c r="AF106" s="19"/>
      <c r="AG106" s="19" t="s">
        <v>71</v>
      </c>
      <c r="AH106" s="19" t="s">
        <v>72</v>
      </c>
      <c r="AI106" s="19"/>
      <c r="AJ106" s="19">
        <v>16.0</v>
      </c>
      <c r="AK106" s="14" t="s">
        <v>74</v>
      </c>
      <c r="AL106" s="19">
        <v>2.0</v>
      </c>
      <c r="AM106" s="19" t="s">
        <v>75</v>
      </c>
      <c r="AN106" s="19" t="s">
        <v>39</v>
      </c>
      <c r="AO106" s="19"/>
      <c r="AP106" s="27"/>
      <c r="AW106" s="19">
        <v>8.34</v>
      </c>
      <c r="AX106" s="19">
        <v>31.0</v>
      </c>
      <c r="BA106" s="35">
        <v>2.9486</v>
      </c>
      <c r="BB106" s="13">
        <f t="shared" si="3"/>
        <v>0.1670975306</v>
      </c>
      <c r="BC106" s="13">
        <f t="shared" si="1"/>
        <v>0.07226200822</v>
      </c>
      <c r="BD106" s="19" t="s">
        <v>152</v>
      </c>
      <c r="BE106" s="12">
        <f t="shared" si="2"/>
        <v>2</v>
      </c>
      <c r="BF106" s="12"/>
    </row>
    <row r="107" ht="15.75" customHeight="1">
      <c r="A107" s="19">
        <v>36.0</v>
      </c>
      <c r="B107" s="26" t="s">
        <v>211</v>
      </c>
      <c r="C107" s="19" t="s">
        <v>212</v>
      </c>
      <c r="D107" s="19" t="s">
        <v>213</v>
      </c>
      <c r="E107" s="19">
        <v>1.0</v>
      </c>
      <c r="F107" s="19">
        <v>2.0</v>
      </c>
      <c r="G107" s="19">
        <v>32.0</v>
      </c>
      <c r="H107" s="19">
        <v>22.0</v>
      </c>
      <c r="I107" s="19"/>
      <c r="J107" s="19" t="s">
        <v>108</v>
      </c>
      <c r="K107" s="28">
        <v>22.0</v>
      </c>
      <c r="L107" s="19" t="s">
        <v>174</v>
      </c>
      <c r="N107" s="19" t="s">
        <v>63</v>
      </c>
      <c r="O107" s="19" t="s">
        <v>174</v>
      </c>
      <c r="P107" s="19"/>
      <c r="Q107" s="19" t="s">
        <v>65</v>
      </c>
      <c r="R107" s="19"/>
      <c r="S107" s="19"/>
      <c r="T107" s="19"/>
      <c r="U107" s="12" t="s">
        <v>62</v>
      </c>
      <c r="V107" s="12" t="s">
        <v>67</v>
      </c>
      <c r="W107" s="20" t="s">
        <v>67</v>
      </c>
      <c r="X107" s="20" t="s">
        <v>68</v>
      </c>
      <c r="Y107" s="19"/>
      <c r="Z107" s="19">
        <v>3.0</v>
      </c>
      <c r="AA107" s="19" t="s">
        <v>69</v>
      </c>
      <c r="AB107" s="19" t="s">
        <v>215</v>
      </c>
      <c r="AD107" s="19" t="s">
        <v>146</v>
      </c>
      <c r="AE107" s="19"/>
      <c r="AF107" s="19"/>
      <c r="AG107" s="19" t="s">
        <v>71</v>
      </c>
      <c r="AH107" s="19" t="s">
        <v>72</v>
      </c>
      <c r="AI107" s="19"/>
      <c r="AJ107" s="19">
        <v>16.0</v>
      </c>
      <c r="AK107" s="14" t="s">
        <v>74</v>
      </c>
      <c r="AL107" s="19">
        <v>2.0</v>
      </c>
      <c r="AM107" s="19" t="s">
        <v>75</v>
      </c>
      <c r="AN107" s="19" t="s">
        <v>39</v>
      </c>
      <c r="AO107" s="19"/>
      <c r="AP107" s="27"/>
      <c r="AW107" s="19">
        <v>2.36</v>
      </c>
      <c r="AX107" s="19">
        <v>31.0</v>
      </c>
      <c r="BA107" s="35">
        <v>0.8344</v>
      </c>
      <c r="BB107" s="13">
        <f t="shared" si="3"/>
        <v>0.04212849</v>
      </c>
      <c r="BC107" s="13">
        <f t="shared" si="1"/>
        <v>0.03628381612</v>
      </c>
      <c r="BD107" s="19" t="s">
        <v>152</v>
      </c>
      <c r="BE107" s="12">
        <f t="shared" si="2"/>
        <v>2</v>
      </c>
      <c r="BF107" s="12"/>
    </row>
    <row r="108" ht="15.75" customHeight="1">
      <c r="A108" s="19">
        <v>40.0</v>
      </c>
      <c r="B108" s="26" t="s">
        <v>216</v>
      </c>
      <c r="C108" s="19" t="s">
        <v>217</v>
      </c>
      <c r="D108" s="20" t="s">
        <v>218</v>
      </c>
      <c r="E108" s="19">
        <v>1.0</v>
      </c>
      <c r="F108" s="19">
        <v>1.0</v>
      </c>
      <c r="G108" s="19">
        <v>16.0</v>
      </c>
      <c r="H108" s="19">
        <v>36.0</v>
      </c>
      <c r="I108" s="19"/>
      <c r="J108" s="19" t="s">
        <v>108</v>
      </c>
      <c r="K108" s="28">
        <v>36.0</v>
      </c>
      <c r="L108" s="19" t="s">
        <v>174</v>
      </c>
      <c r="N108" s="19" t="s">
        <v>63</v>
      </c>
      <c r="O108" s="19" t="s">
        <v>174</v>
      </c>
      <c r="P108" s="19"/>
      <c r="Q108" s="19" t="s">
        <v>65</v>
      </c>
      <c r="R108" s="19"/>
      <c r="S108" s="19"/>
      <c r="T108" s="19"/>
      <c r="U108" s="12" t="s">
        <v>62</v>
      </c>
      <c r="V108" s="19" t="s">
        <v>67</v>
      </c>
      <c r="W108" s="20" t="s">
        <v>67</v>
      </c>
      <c r="X108" s="20" t="s">
        <v>68</v>
      </c>
      <c r="Y108" s="19" t="s">
        <v>83</v>
      </c>
      <c r="Z108" s="27"/>
      <c r="AA108" s="19" t="s">
        <v>69</v>
      </c>
      <c r="AD108" s="19" t="s">
        <v>146</v>
      </c>
      <c r="AE108" s="19"/>
      <c r="AF108" s="19"/>
      <c r="AG108" s="19" t="s">
        <v>219</v>
      </c>
      <c r="AH108" s="19" t="s">
        <v>72</v>
      </c>
      <c r="AI108" s="19"/>
      <c r="AJ108" s="19">
        <v>6.0</v>
      </c>
      <c r="AK108" s="14" t="s">
        <v>74</v>
      </c>
      <c r="AL108" s="19">
        <v>2.0</v>
      </c>
      <c r="AM108" s="19" t="s">
        <v>75</v>
      </c>
      <c r="AN108" s="19" t="s">
        <v>39</v>
      </c>
      <c r="AO108" s="19"/>
      <c r="AP108" s="27"/>
      <c r="AW108" s="19">
        <v>2.15</v>
      </c>
      <c r="AX108" s="19">
        <v>15.0</v>
      </c>
      <c r="BA108" s="35">
        <v>0.54</v>
      </c>
      <c r="BB108" s="13">
        <f t="shared" si="3"/>
        <v>0.0716125</v>
      </c>
      <c r="BC108" s="13">
        <f t="shared" si="1"/>
        <v>0.06690127988</v>
      </c>
      <c r="BD108" s="38" t="s">
        <v>152</v>
      </c>
      <c r="BE108" s="12">
        <f t="shared" si="2"/>
        <v>2.666666667</v>
      </c>
      <c r="BF108" s="12"/>
    </row>
    <row r="109" ht="15.75" customHeight="1">
      <c r="A109" s="19">
        <v>40.0</v>
      </c>
      <c r="B109" s="26" t="s">
        <v>216</v>
      </c>
      <c r="C109" s="19" t="s">
        <v>217</v>
      </c>
      <c r="D109" s="20" t="s">
        <v>218</v>
      </c>
      <c r="E109" s="19">
        <v>1.0</v>
      </c>
      <c r="F109" s="19">
        <v>2.0</v>
      </c>
      <c r="G109" s="19">
        <v>16.0</v>
      </c>
      <c r="H109" s="19">
        <v>48.0</v>
      </c>
      <c r="I109" s="19"/>
      <c r="J109" s="19" t="s">
        <v>108</v>
      </c>
      <c r="K109" s="28">
        <v>48.0</v>
      </c>
      <c r="L109" s="19" t="s">
        <v>174</v>
      </c>
      <c r="N109" s="19" t="s">
        <v>63</v>
      </c>
      <c r="O109" s="19" t="s">
        <v>174</v>
      </c>
      <c r="P109" s="19"/>
      <c r="Q109" s="19" t="s">
        <v>65</v>
      </c>
      <c r="R109" s="19"/>
      <c r="S109" s="19"/>
      <c r="T109" s="19"/>
      <c r="U109" s="12" t="s">
        <v>62</v>
      </c>
      <c r="V109" s="19" t="s">
        <v>67</v>
      </c>
      <c r="W109" s="20" t="s">
        <v>67</v>
      </c>
      <c r="X109" s="20" t="s">
        <v>68</v>
      </c>
      <c r="Y109" s="19" t="s">
        <v>83</v>
      </c>
      <c r="Z109" s="27"/>
      <c r="AA109" s="19" t="s">
        <v>69</v>
      </c>
      <c r="AD109" s="19" t="s">
        <v>146</v>
      </c>
      <c r="AE109" s="19"/>
      <c r="AF109" s="19"/>
      <c r="AG109" s="19" t="s">
        <v>219</v>
      </c>
      <c r="AH109" s="19" t="s">
        <v>72</v>
      </c>
      <c r="AI109" s="19"/>
      <c r="AJ109" s="19">
        <v>6.0</v>
      </c>
      <c r="AK109" s="14" t="s">
        <v>74</v>
      </c>
      <c r="AL109" s="19">
        <v>2.0</v>
      </c>
      <c r="AM109" s="19" t="s">
        <v>75</v>
      </c>
      <c r="AN109" s="19" t="s">
        <v>39</v>
      </c>
      <c r="AO109" s="19"/>
      <c r="AP109" s="27"/>
      <c r="AW109" s="19">
        <v>4.04</v>
      </c>
      <c r="AX109" s="19">
        <v>15.0</v>
      </c>
      <c r="BA109" s="35">
        <v>1.01</v>
      </c>
      <c r="BB109" s="13">
        <f t="shared" si="3"/>
        <v>0.094378125</v>
      </c>
      <c r="BC109" s="13">
        <f t="shared" si="1"/>
        <v>0.07680255733</v>
      </c>
      <c r="BD109" s="38" t="s">
        <v>152</v>
      </c>
      <c r="BE109" s="12">
        <f t="shared" si="2"/>
        <v>2.666666667</v>
      </c>
      <c r="BF109" s="12"/>
    </row>
    <row r="110" ht="15.75" customHeight="1">
      <c r="A110" s="19">
        <v>40.0</v>
      </c>
      <c r="B110" s="26" t="s">
        <v>216</v>
      </c>
      <c r="C110" s="19" t="s">
        <v>217</v>
      </c>
      <c r="D110" s="20" t="s">
        <v>218</v>
      </c>
      <c r="E110" s="19">
        <v>1.0</v>
      </c>
      <c r="F110" s="19">
        <v>1.0</v>
      </c>
      <c r="G110" s="19">
        <v>16.0</v>
      </c>
      <c r="H110" s="19">
        <v>36.0</v>
      </c>
      <c r="I110" s="19"/>
      <c r="J110" s="19" t="s">
        <v>108</v>
      </c>
      <c r="K110" s="28">
        <v>36.0</v>
      </c>
      <c r="L110" s="19" t="s">
        <v>174</v>
      </c>
      <c r="N110" s="19" t="s">
        <v>63</v>
      </c>
      <c r="O110" s="19" t="s">
        <v>174</v>
      </c>
      <c r="P110" s="19"/>
      <c r="R110" s="19" t="s">
        <v>66</v>
      </c>
      <c r="S110" s="19"/>
      <c r="T110" s="19"/>
      <c r="U110" s="12" t="s">
        <v>62</v>
      </c>
      <c r="V110" s="19" t="s">
        <v>67</v>
      </c>
      <c r="W110" s="20" t="s">
        <v>67</v>
      </c>
      <c r="X110" s="20" t="s">
        <v>68</v>
      </c>
      <c r="Y110" s="19" t="s">
        <v>83</v>
      </c>
      <c r="Z110" s="27"/>
      <c r="AA110" s="19" t="s">
        <v>69</v>
      </c>
      <c r="AD110" s="19" t="s">
        <v>146</v>
      </c>
      <c r="AE110" s="19"/>
      <c r="AF110" s="19"/>
      <c r="AG110" s="19" t="s">
        <v>219</v>
      </c>
      <c r="AH110" s="19" t="s">
        <v>72</v>
      </c>
      <c r="AI110" s="19"/>
      <c r="AJ110" s="19">
        <v>6.0</v>
      </c>
      <c r="AK110" s="14" t="s">
        <v>74</v>
      </c>
      <c r="AL110" s="19">
        <v>2.0</v>
      </c>
      <c r="AM110" s="19" t="s">
        <v>75</v>
      </c>
      <c r="AN110" s="19" t="s">
        <v>39</v>
      </c>
      <c r="AO110" s="19"/>
      <c r="AP110" s="27"/>
      <c r="AW110" s="19">
        <v>4.57</v>
      </c>
      <c r="AX110" s="19">
        <v>15.0</v>
      </c>
      <c r="BA110" s="35">
        <v>1.14</v>
      </c>
      <c r="BB110" s="13">
        <f t="shared" si="3"/>
        <v>0.1031125</v>
      </c>
      <c r="BC110" s="13">
        <f t="shared" si="1"/>
        <v>0.08027783785</v>
      </c>
      <c r="BD110" s="38" t="s">
        <v>152</v>
      </c>
      <c r="BE110" s="12">
        <f t="shared" si="2"/>
        <v>2.666666667</v>
      </c>
      <c r="BF110" s="12"/>
    </row>
    <row r="111" ht="15.75" customHeight="1">
      <c r="A111" s="19">
        <v>40.0</v>
      </c>
      <c r="B111" s="26" t="s">
        <v>216</v>
      </c>
      <c r="C111" s="19" t="s">
        <v>217</v>
      </c>
      <c r="D111" s="20" t="s">
        <v>218</v>
      </c>
      <c r="E111" s="19">
        <v>1.0</v>
      </c>
      <c r="F111" s="19">
        <v>2.0</v>
      </c>
      <c r="G111" s="19">
        <v>16.0</v>
      </c>
      <c r="H111" s="19">
        <v>48.0</v>
      </c>
      <c r="I111" s="19"/>
      <c r="J111" s="19" t="s">
        <v>108</v>
      </c>
      <c r="K111" s="28">
        <v>48.0</v>
      </c>
      <c r="L111" s="19" t="s">
        <v>174</v>
      </c>
      <c r="N111" s="19" t="s">
        <v>63</v>
      </c>
      <c r="O111" s="19" t="s">
        <v>174</v>
      </c>
      <c r="P111" s="19"/>
      <c r="R111" s="19" t="s">
        <v>66</v>
      </c>
      <c r="S111" s="19"/>
      <c r="T111" s="19"/>
      <c r="U111" s="12" t="s">
        <v>62</v>
      </c>
      <c r="V111" s="19" t="s">
        <v>67</v>
      </c>
      <c r="W111" s="20" t="s">
        <v>67</v>
      </c>
      <c r="X111" s="20" t="s">
        <v>68</v>
      </c>
      <c r="Y111" s="19" t="s">
        <v>83</v>
      </c>
      <c r="Z111" s="27"/>
      <c r="AA111" s="19" t="s">
        <v>69</v>
      </c>
      <c r="AD111" s="19" t="s">
        <v>146</v>
      </c>
      <c r="AE111" s="19"/>
      <c r="AF111" s="19"/>
      <c r="AG111" s="19" t="s">
        <v>219</v>
      </c>
      <c r="AH111" s="19" t="s">
        <v>72</v>
      </c>
      <c r="AI111" s="19"/>
      <c r="AJ111" s="19">
        <v>6.0</v>
      </c>
      <c r="AK111" s="14" t="s">
        <v>74</v>
      </c>
      <c r="AL111" s="19">
        <v>2.0</v>
      </c>
      <c r="AM111" s="19" t="s">
        <v>75</v>
      </c>
      <c r="AN111" s="19" t="s">
        <v>39</v>
      </c>
      <c r="AO111" s="19"/>
      <c r="AP111" s="27"/>
      <c r="AW111" s="19">
        <v>3.9</v>
      </c>
      <c r="AX111" s="19">
        <v>15.0</v>
      </c>
      <c r="BA111" s="35">
        <v>1.15</v>
      </c>
      <c r="BB111" s="13">
        <f t="shared" si="3"/>
        <v>0.103828125</v>
      </c>
      <c r="BC111" s="13">
        <f t="shared" si="1"/>
        <v>0.08055592972</v>
      </c>
      <c r="BD111" s="38" t="s">
        <v>152</v>
      </c>
      <c r="BE111" s="12">
        <f t="shared" si="2"/>
        <v>2.666666667</v>
      </c>
      <c r="BF111" s="12"/>
    </row>
    <row r="112" ht="15.75" customHeight="1">
      <c r="A112" s="19">
        <v>40.0</v>
      </c>
      <c r="B112" s="26" t="s">
        <v>216</v>
      </c>
      <c r="C112" s="19" t="s">
        <v>217</v>
      </c>
      <c r="D112" s="20" t="s">
        <v>218</v>
      </c>
      <c r="E112" s="19">
        <v>1.0</v>
      </c>
      <c r="F112" s="19">
        <v>1.0</v>
      </c>
      <c r="G112" s="19">
        <v>16.0</v>
      </c>
      <c r="H112" s="19">
        <v>36.0</v>
      </c>
      <c r="I112" s="19"/>
      <c r="J112" s="19" t="s">
        <v>108</v>
      </c>
      <c r="K112" s="28">
        <v>36.0</v>
      </c>
      <c r="L112" s="19" t="s">
        <v>174</v>
      </c>
      <c r="N112" s="19" t="s">
        <v>63</v>
      </c>
      <c r="O112" s="19" t="s">
        <v>174</v>
      </c>
      <c r="P112" s="19" t="s">
        <v>220</v>
      </c>
      <c r="R112" s="19" t="s">
        <v>66</v>
      </c>
      <c r="S112" s="19"/>
      <c r="T112" s="19"/>
      <c r="U112" s="12" t="s">
        <v>62</v>
      </c>
      <c r="V112" s="19" t="s">
        <v>67</v>
      </c>
      <c r="W112" s="20" t="s">
        <v>67</v>
      </c>
      <c r="X112" s="20" t="s">
        <v>68</v>
      </c>
      <c r="Y112" s="19" t="s">
        <v>83</v>
      </c>
      <c r="Z112" s="27"/>
      <c r="AA112" s="19" t="s">
        <v>69</v>
      </c>
      <c r="AD112" s="19" t="s">
        <v>146</v>
      </c>
      <c r="AE112" s="19"/>
      <c r="AF112" s="19"/>
      <c r="AG112" s="19" t="s">
        <v>219</v>
      </c>
      <c r="AH112" s="19" t="s">
        <v>72</v>
      </c>
      <c r="AI112" s="19"/>
      <c r="AJ112" s="19">
        <v>6.0</v>
      </c>
      <c r="AK112" s="14" t="s">
        <v>74</v>
      </c>
      <c r="AL112" s="19">
        <v>2.0</v>
      </c>
      <c r="AM112" s="19" t="s">
        <v>75</v>
      </c>
      <c r="AN112" s="19" t="s">
        <v>39</v>
      </c>
      <c r="AO112" s="19"/>
      <c r="AP112" s="27"/>
      <c r="AW112" s="19">
        <v>8.06</v>
      </c>
      <c r="AX112" s="19">
        <v>15.0</v>
      </c>
      <c r="BA112" s="28">
        <v>2.02</v>
      </c>
      <c r="BB112" s="13">
        <f t="shared" si="3"/>
        <v>0.1900125</v>
      </c>
      <c r="BC112" s="13">
        <f t="shared" si="1"/>
        <v>0.1089760582</v>
      </c>
      <c r="BD112" s="38" t="s">
        <v>152</v>
      </c>
      <c r="BE112" s="12">
        <f t="shared" si="2"/>
        <v>2.666666667</v>
      </c>
      <c r="BF112" s="12"/>
    </row>
    <row r="113" ht="15.75" customHeight="1">
      <c r="A113" s="19">
        <v>40.0</v>
      </c>
      <c r="B113" s="26" t="s">
        <v>216</v>
      </c>
      <c r="C113" s="19" t="s">
        <v>217</v>
      </c>
      <c r="D113" s="20" t="s">
        <v>218</v>
      </c>
      <c r="E113" s="19">
        <v>1.0</v>
      </c>
      <c r="F113" s="19">
        <v>2.0</v>
      </c>
      <c r="G113" s="19">
        <v>16.0</v>
      </c>
      <c r="H113" s="19">
        <v>48.0</v>
      </c>
      <c r="I113" s="19"/>
      <c r="J113" s="19" t="s">
        <v>108</v>
      </c>
      <c r="K113" s="28">
        <v>48.0</v>
      </c>
      <c r="L113" s="19" t="s">
        <v>174</v>
      </c>
      <c r="N113" s="19" t="s">
        <v>63</v>
      </c>
      <c r="O113" s="19" t="s">
        <v>174</v>
      </c>
      <c r="P113" s="19" t="s">
        <v>221</v>
      </c>
      <c r="Q113" s="19" t="s">
        <v>222</v>
      </c>
      <c r="R113" s="19"/>
      <c r="S113" s="19"/>
      <c r="T113" s="19"/>
      <c r="U113" s="12" t="s">
        <v>62</v>
      </c>
      <c r="V113" s="19" t="s">
        <v>67</v>
      </c>
      <c r="W113" s="20" t="s">
        <v>67</v>
      </c>
      <c r="X113" s="20" t="s">
        <v>68</v>
      </c>
      <c r="Y113" s="19" t="s">
        <v>83</v>
      </c>
      <c r="Z113" s="27"/>
      <c r="AA113" s="19" t="s">
        <v>69</v>
      </c>
      <c r="AD113" s="19" t="s">
        <v>146</v>
      </c>
      <c r="AE113" s="19"/>
      <c r="AF113" s="19"/>
      <c r="AG113" s="19" t="s">
        <v>219</v>
      </c>
      <c r="AH113" s="19" t="s">
        <v>72</v>
      </c>
      <c r="AI113" s="19"/>
      <c r="AJ113" s="19">
        <v>6.0</v>
      </c>
      <c r="AK113" s="14" t="s">
        <v>74</v>
      </c>
      <c r="AL113" s="19">
        <v>2.0</v>
      </c>
      <c r="AM113" s="19" t="s">
        <v>75</v>
      </c>
      <c r="AN113" s="19" t="s">
        <v>39</v>
      </c>
      <c r="AO113" s="19"/>
      <c r="AP113" s="27"/>
      <c r="AW113" s="19">
        <v>5.2</v>
      </c>
      <c r="AX113" s="19">
        <v>15.0</v>
      </c>
      <c r="BA113" s="28">
        <v>1.3</v>
      </c>
      <c r="BB113" s="13">
        <f t="shared" si="3"/>
        <v>0.1153125</v>
      </c>
      <c r="BC113" s="13">
        <f t="shared" si="1"/>
        <v>0.08489423567</v>
      </c>
      <c r="BD113" s="38" t="s">
        <v>152</v>
      </c>
      <c r="BE113" s="12">
        <f t="shared" si="2"/>
        <v>2.666666667</v>
      </c>
      <c r="BF113" s="12"/>
    </row>
    <row r="114" ht="15.75" customHeight="1">
      <c r="A114" s="19">
        <v>40.0</v>
      </c>
      <c r="B114" s="26" t="s">
        <v>216</v>
      </c>
      <c r="C114" s="19" t="s">
        <v>217</v>
      </c>
      <c r="D114" s="20" t="s">
        <v>218</v>
      </c>
      <c r="E114" s="19">
        <v>1.0</v>
      </c>
      <c r="F114" s="19">
        <v>1.0</v>
      </c>
      <c r="G114" s="19">
        <v>16.0</v>
      </c>
      <c r="H114" s="19">
        <v>36.0</v>
      </c>
      <c r="I114" s="19"/>
      <c r="J114" s="19" t="s">
        <v>108</v>
      </c>
      <c r="K114" s="28">
        <v>36.0</v>
      </c>
      <c r="L114" s="19" t="s">
        <v>174</v>
      </c>
      <c r="N114" s="19" t="s">
        <v>63</v>
      </c>
      <c r="O114" s="19" t="s">
        <v>174</v>
      </c>
      <c r="P114" s="19" t="s">
        <v>220</v>
      </c>
      <c r="Q114" s="19"/>
      <c r="R114" s="26" t="s">
        <v>66</v>
      </c>
      <c r="S114" s="19"/>
      <c r="T114" s="19"/>
      <c r="U114" s="12" t="s">
        <v>62</v>
      </c>
      <c r="V114" s="19" t="s">
        <v>67</v>
      </c>
      <c r="W114" s="20" t="s">
        <v>67</v>
      </c>
      <c r="X114" s="20" t="s">
        <v>68</v>
      </c>
      <c r="Y114" s="19" t="s">
        <v>83</v>
      </c>
      <c r="Z114" s="27"/>
      <c r="AA114" s="19" t="s">
        <v>69</v>
      </c>
      <c r="AD114" s="19" t="s">
        <v>146</v>
      </c>
      <c r="AE114" s="19"/>
      <c r="AF114" s="19"/>
      <c r="AG114" s="19" t="s">
        <v>219</v>
      </c>
      <c r="AH114" s="19" t="s">
        <v>72</v>
      </c>
      <c r="AI114" s="19"/>
      <c r="AJ114" s="19">
        <v>6.0</v>
      </c>
      <c r="AK114" s="14" t="s">
        <v>74</v>
      </c>
      <c r="AL114" s="19">
        <v>2.0</v>
      </c>
      <c r="AM114" s="19" t="s">
        <v>75</v>
      </c>
      <c r="AN114" s="19" t="s">
        <v>39</v>
      </c>
      <c r="AO114" s="19"/>
      <c r="AP114" s="27"/>
      <c r="AW114" s="19">
        <v>5.2</v>
      </c>
      <c r="AX114" s="19">
        <v>15.0</v>
      </c>
      <c r="BA114" s="28">
        <v>1.3</v>
      </c>
      <c r="BB114" s="13">
        <f t="shared" si="3"/>
        <v>0.1153125</v>
      </c>
      <c r="BC114" s="13">
        <f t="shared" si="1"/>
        <v>0.08489423567</v>
      </c>
      <c r="BD114" s="38" t="s">
        <v>152</v>
      </c>
      <c r="BE114" s="12">
        <f t="shared" si="2"/>
        <v>2.666666667</v>
      </c>
      <c r="BF114" s="12"/>
    </row>
    <row r="115" ht="15.75" customHeight="1">
      <c r="A115" s="19">
        <v>40.0</v>
      </c>
      <c r="B115" s="26" t="s">
        <v>216</v>
      </c>
      <c r="C115" s="19" t="s">
        <v>217</v>
      </c>
      <c r="D115" s="20" t="s">
        <v>218</v>
      </c>
      <c r="E115" s="19">
        <v>1.0</v>
      </c>
      <c r="F115" s="19">
        <v>2.0</v>
      </c>
      <c r="G115" s="19">
        <v>16.0</v>
      </c>
      <c r="H115" s="19">
        <v>48.0</v>
      </c>
      <c r="I115" s="19"/>
      <c r="J115" s="19" t="s">
        <v>108</v>
      </c>
      <c r="K115" s="28">
        <v>48.0</v>
      </c>
      <c r="L115" s="19" t="s">
        <v>174</v>
      </c>
      <c r="N115" s="19" t="s">
        <v>63</v>
      </c>
      <c r="O115" s="19" t="s">
        <v>174</v>
      </c>
      <c r="P115" s="19" t="s">
        <v>221</v>
      </c>
      <c r="Q115" s="19" t="s">
        <v>65</v>
      </c>
      <c r="R115" s="19"/>
      <c r="S115" s="19"/>
      <c r="T115" s="19"/>
      <c r="U115" s="12" t="s">
        <v>62</v>
      </c>
      <c r="V115" s="19" t="s">
        <v>67</v>
      </c>
      <c r="W115" s="20" t="s">
        <v>67</v>
      </c>
      <c r="X115" s="20" t="s">
        <v>68</v>
      </c>
      <c r="Y115" s="19" t="s">
        <v>83</v>
      </c>
      <c r="Z115" s="27"/>
      <c r="AA115" s="19" t="s">
        <v>69</v>
      </c>
      <c r="AD115" s="19" t="s">
        <v>146</v>
      </c>
      <c r="AE115" s="19"/>
      <c r="AF115" s="19"/>
      <c r="AG115" s="19" t="s">
        <v>219</v>
      </c>
      <c r="AH115" s="19" t="s">
        <v>72</v>
      </c>
      <c r="AI115" s="19"/>
      <c r="AJ115" s="19">
        <v>6.0</v>
      </c>
      <c r="AK115" s="14" t="s">
        <v>74</v>
      </c>
      <c r="AL115" s="19">
        <v>2.0</v>
      </c>
      <c r="AM115" s="19" t="s">
        <v>75</v>
      </c>
      <c r="AN115" s="19" t="s">
        <v>39</v>
      </c>
      <c r="AO115" s="19"/>
      <c r="AP115" s="27"/>
      <c r="AW115" s="19">
        <v>5.98</v>
      </c>
      <c r="AX115" s="19">
        <v>15.0</v>
      </c>
      <c r="BA115" s="28">
        <v>1.49</v>
      </c>
      <c r="BB115" s="13">
        <f t="shared" si="3"/>
        <v>0.131878125</v>
      </c>
      <c r="BC115" s="13">
        <f t="shared" si="1"/>
        <v>0.0907875697</v>
      </c>
      <c r="BD115" s="38" t="s">
        <v>152</v>
      </c>
      <c r="BE115" s="12">
        <f t="shared" si="2"/>
        <v>2.666666667</v>
      </c>
      <c r="BF115" s="12"/>
    </row>
    <row r="116" ht="15.75" customHeight="1">
      <c r="A116" s="19">
        <v>40.0</v>
      </c>
      <c r="B116" s="26" t="s">
        <v>216</v>
      </c>
      <c r="C116" s="19" t="s">
        <v>217</v>
      </c>
      <c r="D116" s="20" t="s">
        <v>218</v>
      </c>
      <c r="E116" s="19">
        <v>1.0</v>
      </c>
      <c r="F116" s="19">
        <v>1.0</v>
      </c>
      <c r="G116" s="19">
        <v>16.0</v>
      </c>
      <c r="H116" s="19">
        <v>36.0</v>
      </c>
      <c r="I116" s="19"/>
      <c r="J116" s="19" t="s">
        <v>108</v>
      </c>
      <c r="K116" s="28">
        <v>36.0</v>
      </c>
      <c r="L116" s="19" t="s">
        <v>174</v>
      </c>
      <c r="N116" s="19" t="s">
        <v>63</v>
      </c>
      <c r="O116" s="19" t="s">
        <v>174</v>
      </c>
      <c r="P116" s="19" t="s">
        <v>223</v>
      </c>
      <c r="Q116" s="19" t="s">
        <v>224</v>
      </c>
      <c r="R116" s="26"/>
      <c r="S116" s="19"/>
      <c r="T116" s="19"/>
      <c r="U116" s="12" t="s">
        <v>62</v>
      </c>
      <c r="V116" s="19" t="s">
        <v>67</v>
      </c>
      <c r="W116" s="20" t="s">
        <v>67</v>
      </c>
      <c r="X116" s="20" t="s">
        <v>68</v>
      </c>
      <c r="Y116" s="19" t="s">
        <v>83</v>
      </c>
      <c r="Z116" s="27"/>
      <c r="AA116" s="19" t="s">
        <v>69</v>
      </c>
      <c r="AD116" s="19" t="s">
        <v>146</v>
      </c>
      <c r="AE116" s="19"/>
      <c r="AF116" s="19"/>
      <c r="AG116" s="19" t="s">
        <v>219</v>
      </c>
      <c r="AH116" s="19" t="s">
        <v>72</v>
      </c>
      <c r="AI116" s="19"/>
      <c r="AJ116" s="19">
        <v>6.0</v>
      </c>
      <c r="AK116" s="14" t="s">
        <v>74</v>
      </c>
      <c r="AL116" s="19">
        <v>2.0</v>
      </c>
      <c r="AM116" s="19" t="s">
        <v>75</v>
      </c>
      <c r="AN116" s="19" t="s">
        <v>39</v>
      </c>
      <c r="AO116" s="19"/>
      <c r="AP116" s="27"/>
      <c r="AW116" s="19">
        <v>1.7</v>
      </c>
      <c r="AX116" s="19">
        <v>15.0</v>
      </c>
      <c r="BA116" s="28">
        <v>0.42</v>
      </c>
      <c r="BB116" s="13">
        <f t="shared" si="3"/>
        <v>0.0680125</v>
      </c>
      <c r="BC116" s="13">
        <f t="shared" si="1"/>
        <v>0.06519801569</v>
      </c>
      <c r="BD116" s="38" t="s">
        <v>152</v>
      </c>
      <c r="BE116" s="12">
        <f t="shared" si="2"/>
        <v>2.666666667</v>
      </c>
      <c r="BF116" s="12"/>
    </row>
    <row r="117" ht="15.75" customHeight="1">
      <c r="A117" s="19">
        <v>40.0</v>
      </c>
      <c r="B117" s="26" t="s">
        <v>216</v>
      </c>
      <c r="C117" s="19" t="s">
        <v>217</v>
      </c>
      <c r="D117" s="20" t="s">
        <v>218</v>
      </c>
      <c r="E117" s="19">
        <v>1.0</v>
      </c>
      <c r="F117" s="19">
        <v>2.0</v>
      </c>
      <c r="G117" s="19">
        <v>16.0</v>
      </c>
      <c r="H117" s="19">
        <v>48.0</v>
      </c>
      <c r="I117" s="19"/>
      <c r="J117" s="19" t="s">
        <v>108</v>
      </c>
      <c r="K117" s="28">
        <v>48.0</v>
      </c>
      <c r="L117" s="19" t="s">
        <v>174</v>
      </c>
      <c r="N117" s="19" t="s">
        <v>63</v>
      </c>
      <c r="O117" s="19" t="s">
        <v>174</v>
      </c>
      <c r="P117" s="19" t="s">
        <v>223</v>
      </c>
      <c r="Q117" s="19" t="s">
        <v>224</v>
      </c>
      <c r="R117" s="19"/>
      <c r="S117" s="19"/>
      <c r="T117" s="19"/>
      <c r="U117" s="12" t="s">
        <v>62</v>
      </c>
      <c r="V117" s="19" t="s">
        <v>67</v>
      </c>
      <c r="W117" s="20" t="s">
        <v>67</v>
      </c>
      <c r="X117" s="20" t="s">
        <v>68</v>
      </c>
      <c r="Y117" s="19" t="s">
        <v>83</v>
      </c>
      <c r="Z117" s="27"/>
      <c r="AA117" s="19" t="s">
        <v>69</v>
      </c>
      <c r="AD117" s="19" t="s">
        <v>146</v>
      </c>
      <c r="AE117" s="19"/>
      <c r="AF117" s="19"/>
      <c r="AG117" s="19" t="s">
        <v>219</v>
      </c>
      <c r="AH117" s="19" t="s">
        <v>72</v>
      </c>
      <c r="AI117" s="19"/>
      <c r="AJ117" s="19">
        <v>6.0</v>
      </c>
      <c r="AK117" s="14" t="s">
        <v>74</v>
      </c>
      <c r="AL117" s="19">
        <v>2.0</v>
      </c>
      <c r="AM117" s="19" t="s">
        <v>75</v>
      </c>
      <c r="AN117" s="19" t="s">
        <v>39</v>
      </c>
      <c r="AO117" s="19"/>
      <c r="AP117" s="27"/>
      <c r="AW117" s="19">
        <v>2.15</v>
      </c>
      <c r="AX117" s="19">
        <v>15.0</v>
      </c>
      <c r="BA117" s="28">
        <v>0.54</v>
      </c>
      <c r="BB117" s="13">
        <f t="shared" si="3"/>
        <v>0.0716125</v>
      </c>
      <c r="BC117" s="13">
        <f t="shared" si="1"/>
        <v>0.06690127988</v>
      </c>
      <c r="BD117" s="38" t="s">
        <v>152</v>
      </c>
      <c r="BE117" s="12">
        <f t="shared" si="2"/>
        <v>2.666666667</v>
      </c>
      <c r="BF117" s="12"/>
    </row>
    <row r="118" ht="15.75" customHeight="1">
      <c r="A118" s="19">
        <v>43.0</v>
      </c>
      <c r="B118" s="39" t="s">
        <v>225</v>
      </c>
      <c r="C118" s="40" t="s">
        <v>226</v>
      </c>
      <c r="D118" s="40" t="s">
        <v>227</v>
      </c>
      <c r="E118" s="19">
        <v>1.0</v>
      </c>
      <c r="F118" s="19">
        <v>1.0</v>
      </c>
      <c r="G118" s="19">
        <v>16.0</v>
      </c>
      <c r="H118" s="19" t="s">
        <v>228</v>
      </c>
      <c r="I118" s="19"/>
      <c r="J118" s="19" t="s">
        <v>60</v>
      </c>
      <c r="K118" s="28">
        <v>50.0</v>
      </c>
      <c r="L118" s="19" t="s">
        <v>61</v>
      </c>
      <c r="N118" s="19" t="s">
        <v>63</v>
      </c>
      <c r="O118" s="19" t="s">
        <v>64</v>
      </c>
      <c r="P118" s="19" t="s">
        <v>223</v>
      </c>
      <c r="Q118" s="19" t="s">
        <v>65</v>
      </c>
      <c r="R118" s="19" t="s">
        <v>66</v>
      </c>
      <c r="S118" s="19"/>
      <c r="T118" s="19"/>
      <c r="U118" s="19" t="s">
        <v>62</v>
      </c>
      <c r="V118" s="19" t="s">
        <v>67</v>
      </c>
      <c r="W118" s="20" t="s">
        <v>67</v>
      </c>
      <c r="X118" s="20" t="s">
        <v>68</v>
      </c>
      <c r="Y118" s="19" t="s">
        <v>83</v>
      </c>
      <c r="Z118" s="27"/>
      <c r="AA118" s="19" t="s">
        <v>69</v>
      </c>
      <c r="AD118" s="19" t="s">
        <v>146</v>
      </c>
      <c r="AE118" s="19"/>
      <c r="AF118" s="19"/>
      <c r="AG118" s="19" t="s">
        <v>71</v>
      </c>
      <c r="AH118" s="19" t="s">
        <v>72</v>
      </c>
      <c r="AI118" s="19" t="s">
        <v>151</v>
      </c>
      <c r="AJ118" s="19">
        <v>24.0</v>
      </c>
      <c r="AK118" s="14" t="s">
        <v>74</v>
      </c>
      <c r="AL118" s="19">
        <v>3.0</v>
      </c>
      <c r="AM118" s="19" t="s">
        <v>75</v>
      </c>
      <c r="AN118" s="19" t="s">
        <v>39</v>
      </c>
      <c r="AO118" s="19"/>
      <c r="AP118" s="27"/>
      <c r="AT118" s="19">
        <v>16.8</v>
      </c>
      <c r="AU118" s="19"/>
      <c r="AV118" s="19">
        <v>5.1</v>
      </c>
      <c r="BA118" s="28">
        <v>1.7254901960784317</v>
      </c>
      <c r="BB118" s="13">
        <f t="shared" si="3"/>
        <v>0.155541138</v>
      </c>
      <c r="BC118" s="13">
        <f t="shared" si="1"/>
        <v>0.09859676022</v>
      </c>
      <c r="BD118" s="19" t="s">
        <v>88</v>
      </c>
      <c r="BE118" s="12">
        <f t="shared" si="2"/>
        <v>0.6666666667</v>
      </c>
      <c r="BF118" s="12"/>
    </row>
    <row r="119" ht="15.75" customHeight="1">
      <c r="A119" s="19">
        <v>43.0</v>
      </c>
      <c r="B119" s="39" t="s">
        <v>225</v>
      </c>
      <c r="C119" s="40" t="s">
        <v>226</v>
      </c>
      <c r="D119" s="40" t="s">
        <v>227</v>
      </c>
      <c r="E119" s="19">
        <v>1.0</v>
      </c>
      <c r="F119" s="19">
        <v>1.0</v>
      </c>
      <c r="G119" s="19">
        <v>16.0</v>
      </c>
      <c r="H119" s="19" t="s">
        <v>229</v>
      </c>
      <c r="I119" s="19"/>
      <c r="J119" s="19" t="s">
        <v>60</v>
      </c>
      <c r="K119" s="28">
        <v>49.0</v>
      </c>
      <c r="L119" s="19" t="s">
        <v>61</v>
      </c>
      <c r="N119" s="19" t="s">
        <v>63</v>
      </c>
      <c r="O119" s="19" t="s">
        <v>64</v>
      </c>
      <c r="P119" s="19" t="s">
        <v>223</v>
      </c>
      <c r="Q119" s="19" t="s">
        <v>65</v>
      </c>
      <c r="R119" s="19" t="s">
        <v>66</v>
      </c>
      <c r="S119" s="19"/>
      <c r="T119" s="19"/>
      <c r="U119" s="19" t="s">
        <v>62</v>
      </c>
      <c r="V119" s="19" t="s">
        <v>67</v>
      </c>
      <c r="W119" s="20" t="s">
        <v>67</v>
      </c>
      <c r="X119" s="20" t="s">
        <v>68</v>
      </c>
      <c r="Y119" s="19" t="s">
        <v>83</v>
      </c>
      <c r="Z119" s="27"/>
      <c r="AA119" s="19" t="s">
        <v>69</v>
      </c>
      <c r="AD119" s="19" t="s">
        <v>146</v>
      </c>
      <c r="AE119" s="19"/>
      <c r="AF119" s="19"/>
      <c r="AG119" s="19" t="s">
        <v>71</v>
      </c>
      <c r="AH119" s="19" t="s">
        <v>72</v>
      </c>
      <c r="AI119" s="19" t="s">
        <v>151</v>
      </c>
      <c r="AJ119" s="19">
        <v>24.0</v>
      </c>
      <c r="AK119" s="14" t="s">
        <v>74</v>
      </c>
      <c r="AL119" s="19">
        <v>3.0</v>
      </c>
      <c r="AM119" s="19" t="s">
        <v>230</v>
      </c>
      <c r="AN119" s="19" t="s">
        <v>39</v>
      </c>
      <c r="AO119" s="19"/>
      <c r="AP119" s="27"/>
      <c r="AT119" s="19">
        <v>9.7</v>
      </c>
      <c r="AU119" s="19"/>
      <c r="AV119" s="19">
        <v>6.8</v>
      </c>
      <c r="BA119" s="28">
        <v>0.2499999999999999</v>
      </c>
      <c r="BB119" s="28">
        <f t="shared" si="3"/>
        <v>0.064453125</v>
      </c>
      <c r="BC119" s="13">
        <f t="shared" si="1"/>
        <v>0.06346905004</v>
      </c>
      <c r="BD119" s="19" t="s">
        <v>88</v>
      </c>
      <c r="BE119" s="12">
        <f t="shared" si="2"/>
        <v>0.6666666667</v>
      </c>
      <c r="BF119" s="12"/>
    </row>
    <row r="120" ht="15.75" customHeight="1">
      <c r="A120" s="19">
        <v>44.0</v>
      </c>
      <c r="B120" s="26" t="s">
        <v>231</v>
      </c>
      <c r="D120" s="19" t="s">
        <v>232</v>
      </c>
      <c r="E120" s="19">
        <v>1.0</v>
      </c>
      <c r="F120" s="19">
        <v>1.0</v>
      </c>
      <c r="G120" s="19">
        <v>16.0</v>
      </c>
      <c r="H120" s="19">
        <v>38.7</v>
      </c>
      <c r="I120" s="19"/>
      <c r="J120" s="19" t="s">
        <v>108</v>
      </c>
      <c r="K120" s="28">
        <v>38.7</v>
      </c>
      <c r="L120" s="19" t="s">
        <v>61</v>
      </c>
      <c r="N120" s="19" t="s">
        <v>63</v>
      </c>
      <c r="O120" s="19" t="s">
        <v>64</v>
      </c>
      <c r="P120" s="19" t="s">
        <v>223</v>
      </c>
      <c r="Q120" s="19" t="s">
        <v>65</v>
      </c>
      <c r="R120" s="19"/>
      <c r="S120" s="19"/>
      <c r="T120" s="19"/>
      <c r="U120" s="19" t="s">
        <v>62</v>
      </c>
      <c r="V120" s="19" t="s">
        <v>67</v>
      </c>
      <c r="W120" s="20" t="s">
        <v>67</v>
      </c>
      <c r="X120" s="20" t="s">
        <v>68</v>
      </c>
      <c r="Y120" s="19"/>
      <c r="Z120" s="27"/>
      <c r="AA120" s="19" t="s">
        <v>125</v>
      </c>
      <c r="AD120" s="19" t="s">
        <v>146</v>
      </c>
      <c r="AE120" s="19" t="s">
        <v>233</v>
      </c>
      <c r="AF120" s="19">
        <v>16.0</v>
      </c>
      <c r="AG120" s="19" t="s">
        <v>71</v>
      </c>
      <c r="AH120" s="19" t="s">
        <v>72</v>
      </c>
      <c r="AI120" s="19" t="s">
        <v>73</v>
      </c>
      <c r="AJ120" s="19">
        <v>4.0</v>
      </c>
      <c r="AK120" s="14" t="s">
        <v>74</v>
      </c>
      <c r="AL120" s="19">
        <v>2.0</v>
      </c>
      <c r="AM120" s="19" t="s">
        <v>75</v>
      </c>
      <c r="AN120" s="19" t="s">
        <v>39</v>
      </c>
      <c r="AO120" s="19"/>
      <c r="AP120" s="27"/>
      <c r="AT120" s="19">
        <v>0.73</v>
      </c>
      <c r="AU120" s="19">
        <f t="shared" ref="AU120:AU122" si="6">SQRT(AT120*(1-AT120)/AF120)</f>
        <v>0.1109898644</v>
      </c>
      <c r="BA120" s="28">
        <v>0.5180653234396059</v>
      </c>
      <c r="BB120" s="28">
        <f t="shared" si="3"/>
        <v>0.07088723998</v>
      </c>
      <c r="BC120" s="13">
        <f t="shared" si="1"/>
        <v>0.06656164435</v>
      </c>
      <c r="BD120" s="19" t="s">
        <v>88</v>
      </c>
      <c r="BE120" s="12">
        <f t="shared" si="2"/>
        <v>4</v>
      </c>
      <c r="BF120" s="12"/>
    </row>
    <row r="121" ht="15.75" customHeight="1">
      <c r="A121" s="19">
        <v>44.0</v>
      </c>
      <c r="B121" s="26" t="s">
        <v>231</v>
      </c>
      <c r="D121" s="19" t="s">
        <v>232</v>
      </c>
      <c r="E121" s="19">
        <v>1.0</v>
      </c>
      <c r="F121" s="19">
        <v>2.0</v>
      </c>
      <c r="G121" s="19">
        <v>16.0</v>
      </c>
      <c r="H121" s="19">
        <v>38.7</v>
      </c>
      <c r="I121" s="19"/>
      <c r="J121" s="19" t="s">
        <v>108</v>
      </c>
      <c r="K121" s="28">
        <v>38.7</v>
      </c>
      <c r="L121" s="19" t="s">
        <v>61</v>
      </c>
      <c r="N121" s="19" t="s">
        <v>63</v>
      </c>
      <c r="O121" s="19" t="s">
        <v>64</v>
      </c>
      <c r="P121" s="19" t="s">
        <v>223</v>
      </c>
      <c r="Q121" s="19" t="s">
        <v>65</v>
      </c>
      <c r="R121" s="19"/>
      <c r="S121" s="19"/>
      <c r="T121" s="19"/>
      <c r="U121" s="19" t="s">
        <v>62</v>
      </c>
      <c r="V121" s="19" t="s">
        <v>67</v>
      </c>
      <c r="W121" s="20" t="s">
        <v>67</v>
      </c>
      <c r="X121" s="20" t="s">
        <v>68</v>
      </c>
      <c r="Y121" s="19"/>
      <c r="Z121" s="27"/>
      <c r="AA121" s="19" t="s">
        <v>125</v>
      </c>
      <c r="AD121" s="19" t="s">
        <v>234</v>
      </c>
      <c r="AE121" s="19" t="s">
        <v>235</v>
      </c>
      <c r="AF121" s="19">
        <v>16.0</v>
      </c>
      <c r="AG121" s="19" t="s">
        <v>71</v>
      </c>
      <c r="AH121" s="19" t="s">
        <v>72</v>
      </c>
      <c r="AI121" s="19" t="s">
        <v>73</v>
      </c>
      <c r="AJ121" s="19">
        <v>4.0</v>
      </c>
      <c r="AK121" s="14" t="s">
        <v>74</v>
      </c>
      <c r="AL121" s="19">
        <v>2.0</v>
      </c>
      <c r="AM121" s="19" t="s">
        <v>75</v>
      </c>
      <c r="AN121" s="19" t="s">
        <v>39</v>
      </c>
      <c r="AO121" s="19"/>
      <c r="AP121" s="27"/>
      <c r="AT121" s="19">
        <v>0.84</v>
      </c>
      <c r="AU121" s="19">
        <f t="shared" si="6"/>
        <v>0.0916515139</v>
      </c>
      <c r="BA121" s="28">
        <v>0.9274260335029674</v>
      </c>
      <c r="BB121" s="28">
        <f t="shared" si="3"/>
        <v>0.08937872024</v>
      </c>
      <c r="BC121" s="13">
        <f t="shared" si="1"/>
        <v>0.07474068514</v>
      </c>
      <c r="BD121" s="19" t="s">
        <v>88</v>
      </c>
      <c r="BE121" s="12">
        <f t="shared" si="2"/>
        <v>4</v>
      </c>
      <c r="BF121" s="12"/>
    </row>
    <row r="122" ht="15.75" customHeight="1">
      <c r="A122" s="19">
        <v>44.0</v>
      </c>
      <c r="B122" s="26" t="s">
        <v>231</v>
      </c>
      <c r="D122" s="19" t="s">
        <v>232</v>
      </c>
      <c r="E122" s="19">
        <v>1.0</v>
      </c>
      <c r="F122" s="19">
        <v>3.0</v>
      </c>
      <c r="G122" s="19">
        <v>16.0</v>
      </c>
      <c r="H122" s="19">
        <v>38.7</v>
      </c>
      <c r="I122" s="19"/>
      <c r="J122" s="19" t="s">
        <v>108</v>
      </c>
      <c r="K122" s="28">
        <v>38.7</v>
      </c>
      <c r="L122" s="19" t="s">
        <v>61</v>
      </c>
      <c r="N122" s="19" t="s">
        <v>63</v>
      </c>
      <c r="O122" s="19" t="s">
        <v>64</v>
      </c>
      <c r="P122" s="19" t="s">
        <v>223</v>
      </c>
      <c r="Q122" s="19" t="s">
        <v>65</v>
      </c>
      <c r="R122" s="19"/>
      <c r="S122" s="19"/>
      <c r="T122" s="19"/>
      <c r="U122" s="19" t="s">
        <v>62</v>
      </c>
      <c r="V122" s="19" t="s">
        <v>67</v>
      </c>
      <c r="W122" s="20" t="s">
        <v>67</v>
      </c>
      <c r="X122" s="20" t="s">
        <v>68</v>
      </c>
      <c r="Y122" s="19"/>
      <c r="Z122" s="27"/>
      <c r="AA122" s="19" t="s">
        <v>125</v>
      </c>
      <c r="AD122" s="19" t="s">
        <v>234</v>
      </c>
      <c r="AE122" s="19" t="s">
        <v>236</v>
      </c>
      <c r="AF122" s="19">
        <v>16.0</v>
      </c>
      <c r="AG122" s="19" t="s">
        <v>71</v>
      </c>
      <c r="AH122" s="19" t="s">
        <v>72</v>
      </c>
      <c r="AI122" s="19" t="s">
        <v>73</v>
      </c>
      <c r="AJ122" s="19">
        <v>4.0</v>
      </c>
      <c r="AK122" s="14" t="s">
        <v>74</v>
      </c>
      <c r="AL122" s="19">
        <v>2.0</v>
      </c>
      <c r="AM122" s="19" t="s">
        <v>75</v>
      </c>
      <c r="AN122" s="19" t="s">
        <v>39</v>
      </c>
      <c r="AO122" s="19"/>
      <c r="AP122" s="27"/>
      <c r="AT122" s="19">
        <v>0.41</v>
      </c>
      <c r="AU122" s="19">
        <f t="shared" si="6"/>
        <v>0.1229583263</v>
      </c>
      <c r="BA122" s="28">
        <v>-0.18298882785650508</v>
      </c>
      <c r="BB122" s="28">
        <f t="shared" si="3"/>
        <v>0.06354640347</v>
      </c>
      <c r="BC122" s="13">
        <f t="shared" si="1"/>
        <v>0.06302102996</v>
      </c>
      <c r="BD122" s="19" t="s">
        <v>88</v>
      </c>
      <c r="BE122" s="12">
        <f t="shared" si="2"/>
        <v>4</v>
      </c>
      <c r="BF122" s="12"/>
    </row>
    <row r="123" ht="15.75" customHeight="1">
      <c r="A123" s="19">
        <v>49.0</v>
      </c>
      <c r="B123" s="26" t="s">
        <v>237</v>
      </c>
      <c r="C123" s="41" t="s">
        <v>238</v>
      </c>
      <c r="D123" s="20" t="s">
        <v>239</v>
      </c>
      <c r="E123" s="19">
        <v>1.0</v>
      </c>
      <c r="F123" s="19">
        <v>1.0</v>
      </c>
      <c r="G123" s="19">
        <v>20.0</v>
      </c>
      <c r="H123" s="19">
        <v>20.0</v>
      </c>
      <c r="I123" s="19"/>
      <c r="J123" s="19" t="s">
        <v>108</v>
      </c>
      <c r="K123" s="28">
        <v>20.0</v>
      </c>
      <c r="L123" s="19" t="s">
        <v>61</v>
      </c>
      <c r="N123" s="19" t="s">
        <v>63</v>
      </c>
      <c r="O123" s="19" t="s">
        <v>64</v>
      </c>
      <c r="P123" s="19" t="s">
        <v>223</v>
      </c>
      <c r="Q123" s="19" t="s">
        <v>65</v>
      </c>
      <c r="R123" s="26" t="s">
        <v>66</v>
      </c>
      <c r="S123" s="19"/>
      <c r="T123" s="19"/>
      <c r="U123" s="19" t="s">
        <v>62</v>
      </c>
      <c r="V123" s="19" t="s">
        <v>67</v>
      </c>
      <c r="W123" s="20" t="s">
        <v>67</v>
      </c>
      <c r="X123" s="20" t="s">
        <v>68</v>
      </c>
      <c r="Y123" s="19" t="s">
        <v>83</v>
      </c>
      <c r="Z123" s="27"/>
      <c r="AA123" s="19" t="s">
        <v>69</v>
      </c>
      <c r="AB123" s="19">
        <v>54.0</v>
      </c>
      <c r="AD123" s="19" t="s">
        <v>146</v>
      </c>
      <c r="AE123" s="19"/>
      <c r="AF123" s="19"/>
      <c r="AG123" s="19" t="s">
        <v>71</v>
      </c>
      <c r="AH123" s="19" t="s">
        <v>72</v>
      </c>
      <c r="AI123" s="19"/>
      <c r="AJ123" s="19">
        <v>8.0</v>
      </c>
      <c r="AK123" s="14" t="s">
        <v>74</v>
      </c>
      <c r="AL123" s="19">
        <v>3.0</v>
      </c>
      <c r="AM123" s="19" t="s">
        <v>75</v>
      </c>
      <c r="AN123" s="19" t="s">
        <v>39</v>
      </c>
      <c r="AO123" s="19"/>
      <c r="AP123" s="27"/>
      <c r="BA123" s="28">
        <v>0.47883475881813564</v>
      </c>
      <c r="BB123" s="28">
        <f t="shared" si="3"/>
        <v>0.05573206816</v>
      </c>
      <c r="BC123" s="13">
        <f t="shared" si="1"/>
        <v>0.05278828855</v>
      </c>
      <c r="BD123" s="19" t="s">
        <v>76</v>
      </c>
      <c r="BE123" s="12">
        <f t="shared" si="2"/>
        <v>2.5</v>
      </c>
      <c r="BF123" s="12"/>
    </row>
    <row r="124" ht="15.75" customHeight="1">
      <c r="A124" s="19">
        <v>49.0</v>
      </c>
      <c r="B124" s="26" t="s">
        <v>237</v>
      </c>
      <c r="C124" s="41" t="s">
        <v>238</v>
      </c>
      <c r="D124" s="20" t="s">
        <v>239</v>
      </c>
      <c r="E124" s="19">
        <v>1.0</v>
      </c>
      <c r="F124" s="19">
        <v>2.0</v>
      </c>
      <c r="G124" s="19">
        <v>18.0</v>
      </c>
      <c r="H124" s="19">
        <v>21.2</v>
      </c>
      <c r="I124" s="19"/>
      <c r="J124" s="19" t="s">
        <v>108</v>
      </c>
      <c r="K124" s="28">
        <v>21.2</v>
      </c>
      <c r="L124" s="19" t="s">
        <v>61</v>
      </c>
      <c r="N124" s="19" t="s">
        <v>63</v>
      </c>
      <c r="O124" s="19" t="s">
        <v>64</v>
      </c>
      <c r="P124" s="19" t="s">
        <v>223</v>
      </c>
      <c r="Q124" s="19" t="s">
        <v>65</v>
      </c>
      <c r="R124" s="26" t="s">
        <v>66</v>
      </c>
      <c r="S124" s="19"/>
      <c r="T124" s="19"/>
      <c r="U124" s="19" t="s">
        <v>62</v>
      </c>
      <c r="V124" s="19" t="s">
        <v>67</v>
      </c>
      <c r="W124" s="20" t="s">
        <v>67</v>
      </c>
      <c r="X124" s="20" t="s">
        <v>68</v>
      </c>
      <c r="Y124" s="19" t="s">
        <v>83</v>
      </c>
      <c r="Z124" s="27"/>
      <c r="AA124" s="19" t="s">
        <v>69</v>
      </c>
      <c r="AB124" s="19">
        <v>194.0</v>
      </c>
      <c r="AD124" s="19" t="s">
        <v>146</v>
      </c>
      <c r="AE124" s="19"/>
      <c r="AF124" s="19"/>
      <c r="AG124" s="19" t="s">
        <v>71</v>
      </c>
      <c r="AH124" s="19" t="s">
        <v>72</v>
      </c>
      <c r="AI124" s="19"/>
      <c r="AJ124" s="19">
        <v>8.0</v>
      </c>
      <c r="AK124" s="14" t="s">
        <v>74</v>
      </c>
      <c r="AL124" s="19">
        <v>3.0</v>
      </c>
      <c r="AM124" s="19" t="s">
        <v>75</v>
      </c>
      <c r="AN124" s="19" t="s">
        <v>39</v>
      </c>
      <c r="AO124" s="19"/>
      <c r="AP124" s="27"/>
      <c r="BA124" s="28">
        <v>0.4825150650520986</v>
      </c>
      <c r="BB124" s="28">
        <f t="shared" si="3"/>
        <v>0.06202279967</v>
      </c>
      <c r="BC124" s="13">
        <f t="shared" si="1"/>
        <v>0.05870017966</v>
      </c>
      <c r="BD124" s="19" t="s">
        <v>76</v>
      </c>
      <c r="BE124" s="12">
        <f t="shared" si="2"/>
        <v>2.25</v>
      </c>
      <c r="BF124" s="12"/>
    </row>
    <row r="125" ht="15.75" customHeight="1">
      <c r="A125" s="19">
        <v>49.0</v>
      </c>
      <c r="B125" s="26" t="s">
        <v>237</v>
      </c>
      <c r="C125" s="41" t="s">
        <v>238</v>
      </c>
      <c r="D125" s="20" t="s">
        <v>239</v>
      </c>
      <c r="E125" s="19">
        <v>1.0</v>
      </c>
      <c r="F125" s="19">
        <v>3.0</v>
      </c>
      <c r="G125" s="19">
        <v>17.0</v>
      </c>
      <c r="H125" s="19">
        <v>22.65</v>
      </c>
      <c r="I125" s="19"/>
      <c r="J125" s="19" t="s">
        <v>108</v>
      </c>
      <c r="K125" s="28">
        <v>22.65</v>
      </c>
      <c r="L125" s="19" t="s">
        <v>61</v>
      </c>
      <c r="N125" s="19" t="s">
        <v>63</v>
      </c>
      <c r="O125" s="19" t="s">
        <v>64</v>
      </c>
      <c r="P125" s="19" t="s">
        <v>223</v>
      </c>
      <c r="Q125" s="19" t="s">
        <v>65</v>
      </c>
      <c r="R125" s="26" t="s">
        <v>66</v>
      </c>
      <c r="S125" s="19"/>
      <c r="T125" s="19"/>
      <c r="U125" s="19" t="s">
        <v>62</v>
      </c>
      <c r="V125" s="19" t="s">
        <v>67</v>
      </c>
      <c r="W125" s="20" t="s">
        <v>67</v>
      </c>
      <c r="X125" s="20" t="s">
        <v>68</v>
      </c>
      <c r="Y125" s="19" t="s">
        <v>83</v>
      </c>
      <c r="Z125" s="27"/>
      <c r="AA125" s="19" t="s">
        <v>69</v>
      </c>
      <c r="AB125" s="19">
        <v>398.5</v>
      </c>
      <c r="AD125" s="19" t="s">
        <v>146</v>
      </c>
      <c r="AE125" s="19"/>
      <c r="AF125" s="19"/>
      <c r="AG125" s="19" t="s">
        <v>71</v>
      </c>
      <c r="AH125" s="19" t="s">
        <v>72</v>
      </c>
      <c r="AI125" s="19"/>
      <c r="AJ125" s="19">
        <v>8.0</v>
      </c>
      <c r="AK125" s="14" t="s">
        <v>74</v>
      </c>
      <c r="AL125" s="19">
        <v>3.0</v>
      </c>
      <c r="AM125" s="19" t="s">
        <v>75</v>
      </c>
      <c r="AN125" s="19" t="s">
        <v>39</v>
      </c>
      <c r="AO125" s="19"/>
      <c r="AP125" s="27"/>
      <c r="BA125" s="28">
        <v>0.9962742846610299</v>
      </c>
      <c r="BB125" s="28">
        <f t="shared" si="3"/>
        <v>0.08801654266</v>
      </c>
      <c r="BC125" s="13">
        <f t="shared" si="1"/>
        <v>0.07195445563</v>
      </c>
      <c r="BD125" s="19" t="s">
        <v>76</v>
      </c>
      <c r="BE125" s="12">
        <f t="shared" si="2"/>
        <v>2.125</v>
      </c>
      <c r="BF125" s="12"/>
    </row>
    <row r="126" ht="15.75" customHeight="1">
      <c r="A126" s="17">
        <v>51.0</v>
      </c>
      <c r="B126" s="39" t="s">
        <v>240</v>
      </c>
      <c r="D126" s="19" t="s">
        <v>241</v>
      </c>
      <c r="E126" s="19">
        <v>2.0</v>
      </c>
      <c r="F126" s="19">
        <v>1.0</v>
      </c>
      <c r="G126" s="19">
        <v>18.0</v>
      </c>
      <c r="H126" s="19">
        <v>3.0</v>
      </c>
      <c r="I126" s="19"/>
      <c r="J126" s="19" t="s">
        <v>60</v>
      </c>
      <c r="K126" s="28">
        <v>36.0</v>
      </c>
      <c r="L126" s="19" t="s">
        <v>61</v>
      </c>
      <c r="N126" s="19" t="s">
        <v>63</v>
      </c>
      <c r="O126" s="19" t="s">
        <v>64</v>
      </c>
      <c r="P126" s="19" t="s">
        <v>223</v>
      </c>
      <c r="Q126" s="19" t="s">
        <v>145</v>
      </c>
      <c r="R126" s="19" t="s">
        <v>123</v>
      </c>
      <c r="S126" s="19" t="s">
        <v>242</v>
      </c>
      <c r="T126" s="19"/>
      <c r="U126" s="19" t="s">
        <v>62</v>
      </c>
      <c r="V126" s="19" t="s">
        <v>67</v>
      </c>
      <c r="W126" s="20" t="s">
        <v>67</v>
      </c>
      <c r="X126" s="20" t="s">
        <v>68</v>
      </c>
      <c r="Y126" s="19"/>
      <c r="Z126" s="27"/>
      <c r="AA126" s="19" t="s">
        <v>125</v>
      </c>
      <c r="AE126" s="19"/>
      <c r="AF126" s="19"/>
      <c r="AG126" s="20" t="s">
        <v>243</v>
      </c>
      <c r="AH126" s="20" t="s">
        <v>84</v>
      </c>
      <c r="AI126" s="19"/>
      <c r="AJ126" s="19">
        <v>12.0</v>
      </c>
      <c r="AK126" s="14" t="s">
        <v>74</v>
      </c>
      <c r="AL126" s="19">
        <v>3.0</v>
      </c>
      <c r="AM126" s="19" t="s">
        <v>75</v>
      </c>
      <c r="AN126" s="19" t="s">
        <v>39</v>
      </c>
      <c r="AO126" s="19"/>
      <c r="AP126" s="27"/>
      <c r="BA126" s="37">
        <v>0.6600985221674875</v>
      </c>
      <c r="BB126" s="28">
        <f t="shared" si="3"/>
        <v>0.0676591683</v>
      </c>
      <c r="BC126" s="13">
        <f t="shared" si="1"/>
        <v>0.06130940127</v>
      </c>
      <c r="BD126" s="19" t="s">
        <v>88</v>
      </c>
      <c r="BE126" s="12">
        <f t="shared" si="2"/>
        <v>1.5</v>
      </c>
      <c r="BF126" s="12"/>
    </row>
    <row r="127" ht="15.75" customHeight="1">
      <c r="A127" s="17">
        <v>51.0</v>
      </c>
      <c r="B127" s="39" t="s">
        <v>240</v>
      </c>
      <c r="D127" s="19" t="s">
        <v>241</v>
      </c>
      <c r="E127" s="19">
        <v>2.0</v>
      </c>
      <c r="F127" s="19">
        <v>2.0</v>
      </c>
      <c r="G127" s="19">
        <v>15.0</v>
      </c>
      <c r="H127" s="19">
        <v>3.0</v>
      </c>
      <c r="I127" s="19"/>
      <c r="J127" s="19" t="s">
        <v>60</v>
      </c>
      <c r="K127" s="28">
        <v>36.0</v>
      </c>
      <c r="L127" s="19" t="s">
        <v>61</v>
      </c>
      <c r="N127" s="19" t="s">
        <v>63</v>
      </c>
      <c r="O127" s="19" t="s">
        <v>64</v>
      </c>
      <c r="P127" s="19" t="s">
        <v>223</v>
      </c>
      <c r="Q127" s="19" t="s">
        <v>145</v>
      </c>
      <c r="R127" s="19" t="s">
        <v>123</v>
      </c>
      <c r="S127" s="19" t="s">
        <v>242</v>
      </c>
      <c r="T127" s="19"/>
      <c r="U127" s="19" t="s">
        <v>62</v>
      </c>
      <c r="V127" s="19" t="s">
        <v>67</v>
      </c>
      <c r="W127" s="20" t="s">
        <v>67</v>
      </c>
      <c r="X127" s="20" t="s">
        <v>68</v>
      </c>
      <c r="Y127" s="19"/>
      <c r="Z127" s="27"/>
      <c r="AA127" s="19" t="s">
        <v>125</v>
      </c>
      <c r="AE127" s="19"/>
      <c r="AF127" s="19"/>
      <c r="AG127" s="19" t="s">
        <v>202</v>
      </c>
      <c r="AH127" s="19" t="s">
        <v>203</v>
      </c>
      <c r="AI127" s="19"/>
      <c r="AJ127" s="19">
        <v>12.0</v>
      </c>
      <c r="AK127" s="14" t="s">
        <v>74</v>
      </c>
      <c r="AL127" s="19">
        <v>3.0</v>
      </c>
      <c r="AM127" s="19" t="s">
        <v>75</v>
      </c>
      <c r="AN127" s="19" t="s">
        <v>39</v>
      </c>
      <c r="AO127" s="19"/>
      <c r="AP127" s="27"/>
      <c r="BA127" s="37">
        <v>0.37499999999999983</v>
      </c>
      <c r="BB127" s="28">
        <f t="shared" si="3"/>
        <v>0.07135416667</v>
      </c>
      <c r="BC127" s="13">
        <f t="shared" si="1"/>
        <v>0.06897060566</v>
      </c>
      <c r="BD127" s="19" t="s">
        <v>88</v>
      </c>
      <c r="BE127" s="12">
        <f t="shared" si="2"/>
        <v>1.25</v>
      </c>
      <c r="BF127" s="12"/>
    </row>
    <row r="128" ht="15.75" customHeight="1">
      <c r="A128" s="17">
        <v>51.0</v>
      </c>
      <c r="B128" s="39" t="s">
        <v>240</v>
      </c>
      <c r="D128" s="19" t="s">
        <v>241</v>
      </c>
      <c r="E128" s="19">
        <v>2.0</v>
      </c>
      <c r="F128" s="19">
        <v>3.0</v>
      </c>
      <c r="G128" s="19">
        <v>17.0</v>
      </c>
      <c r="H128" s="19">
        <v>5.0</v>
      </c>
      <c r="I128" s="19"/>
      <c r="J128" s="19" t="s">
        <v>60</v>
      </c>
      <c r="K128" s="28">
        <v>60.0</v>
      </c>
      <c r="L128" s="19" t="s">
        <v>61</v>
      </c>
      <c r="N128" s="19" t="s">
        <v>63</v>
      </c>
      <c r="O128" s="19" t="s">
        <v>64</v>
      </c>
      <c r="P128" s="19" t="s">
        <v>223</v>
      </c>
      <c r="Q128" s="19" t="s">
        <v>145</v>
      </c>
      <c r="R128" s="19" t="s">
        <v>123</v>
      </c>
      <c r="S128" s="19" t="s">
        <v>242</v>
      </c>
      <c r="T128" s="19"/>
      <c r="U128" s="19" t="s">
        <v>62</v>
      </c>
      <c r="V128" s="19" t="s">
        <v>67</v>
      </c>
      <c r="W128" s="20" t="s">
        <v>67</v>
      </c>
      <c r="X128" s="20" t="s">
        <v>68</v>
      </c>
      <c r="Y128" s="19"/>
      <c r="Z128" s="27"/>
      <c r="AA128" s="19" t="s">
        <v>125</v>
      </c>
      <c r="AE128" s="19"/>
      <c r="AF128" s="19"/>
      <c r="AG128" s="20" t="s">
        <v>243</v>
      </c>
      <c r="AH128" s="20" t="s">
        <v>84</v>
      </c>
      <c r="AI128" s="19"/>
      <c r="AJ128" s="19">
        <v>12.0</v>
      </c>
      <c r="AK128" s="14" t="s">
        <v>74</v>
      </c>
      <c r="AL128" s="19">
        <v>3.0</v>
      </c>
      <c r="AM128" s="19" t="s">
        <v>75</v>
      </c>
      <c r="AN128" s="19" t="s">
        <v>39</v>
      </c>
      <c r="AO128" s="19"/>
      <c r="AP128" s="27"/>
      <c r="BA128" s="37">
        <v>0.3531249999999999</v>
      </c>
      <c r="BB128" s="28">
        <f t="shared" si="3"/>
        <v>0.06249109605</v>
      </c>
      <c r="BC128" s="13">
        <f t="shared" si="1"/>
        <v>0.06062958705</v>
      </c>
      <c r="BD128" s="19" t="s">
        <v>88</v>
      </c>
      <c r="BE128" s="12">
        <f t="shared" si="2"/>
        <v>1.416666667</v>
      </c>
      <c r="BF128" s="12"/>
    </row>
    <row r="129" ht="15.75" customHeight="1">
      <c r="A129" s="17">
        <v>51.0</v>
      </c>
      <c r="B129" s="39" t="s">
        <v>240</v>
      </c>
      <c r="D129" s="19" t="s">
        <v>241</v>
      </c>
      <c r="E129" s="19">
        <v>2.0</v>
      </c>
      <c r="F129" s="19">
        <v>4.0</v>
      </c>
      <c r="G129" s="19">
        <v>15.0</v>
      </c>
      <c r="H129" s="19">
        <v>5.0</v>
      </c>
      <c r="I129" s="19"/>
      <c r="J129" s="19" t="s">
        <v>60</v>
      </c>
      <c r="K129" s="28">
        <v>60.0</v>
      </c>
      <c r="L129" s="19" t="s">
        <v>61</v>
      </c>
      <c r="N129" s="19" t="s">
        <v>63</v>
      </c>
      <c r="O129" s="19" t="s">
        <v>64</v>
      </c>
      <c r="P129" s="19" t="s">
        <v>223</v>
      </c>
      <c r="Q129" s="19" t="s">
        <v>145</v>
      </c>
      <c r="R129" s="19" t="s">
        <v>123</v>
      </c>
      <c r="S129" s="19" t="s">
        <v>242</v>
      </c>
      <c r="T129" s="19"/>
      <c r="U129" s="19" t="s">
        <v>62</v>
      </c>
      <c r="V129" s="19" t="s">
        <v>67</v>
      </c>
      <c r="W129" s="20" t="s">
        <v>67</v>
      </c>
      <c r="X129" s="20" t="s">
        <v>68</v>
      </c>
      <c r="Y129" s="19"/>
      <c r="Z129" s="27"/>
      <c r="AA129" s="19" t="s">
        <v>125</v>
      </c>
      <c r="AE129" s="19"/>
      <c r="AF129" s="19"/>
      <c r="AG129" s="19" t="s">
        <v>202</v>
      </c>
      <c r="AH129" s="19" t="s">
        <v>203</v>
      </c>
      <c r="AI129" s="19"/>
      <c r="AJ129" s="19">
        <v>12.0</v>
      </c>
      <c r="AK129" s="14" t="s">
        <v>74</v>
      </c>
      <c r="AL129" s="19">
        <v>3.0</v>
      </c>
      <c r="AM129" s="19" t="s">
        <v>75</v>
      </c>
      <c r="AN129" s="19" t="s">
        <v>39</v>
      </c>
      <c r="AO129" s="19"/>
      <c r="AP129" s="27"/>
      <c r="BA129" s="37">
        <v>0.32211538461538475</v>
      </c>
      <c r="BB129" s="28">
        <f t="shared" si="3"/>
        <v>0.07012527737</v>
      </c>
      <c r="BC129" s="13">
        <f t="shared" si="1"/>
        <v>0.06837410688</v>
      </c>
      <c r="BD129" s="19" t="s">
        <v>88</v>
      </c>
      <c r="BE129" s="12">
        <f t="shared" si="2"/>
        <v>1.25</v>
      </c>
      <c r="BF129" s="12"/>
    </row>
    <row r="130" ht="15.75" customHeight="1">
      <c r="A130" s="17">
        <v>52.0</v>
      </c>
      <c r="B130" s="38" t="s">
        <v>244</v>
      </c>
      <c r="C130" s="41" t="s">
        <v>245</v>
      </c>
      <c r="D130" s="20" t="s">
        <v>246</v>
      </c>
      <c r="E130" s="19">
        <v>2.0</v>
      </c>
      <c r="F130" s="19">
        <v>1.0</v>
      </c>
      <c r="G130" s="19">
        <v>10.0</v>
      </c>
      <c r="H130" s="19">
        <v>24.6</v>
      </c>
      <c r="I130" s="19"/>
      <c r="J130" s="19" t="s">
        <v>108</v>
      </c>
      <c r="K130" s="28">
        <v>24.6</v>
      </c>
      <c r="L130" s="19" t="s">
        <v>61</v>
      </c>
      <c r="N130" s="19" t="s">
        <v>63</v>
      </c>
      <c r="O130" s="19" t="s">
        <v>64</v>
      </c>
      <c r="P130" s="19" t="s">
        <v>223</v>
      </c>
      <c r="Q130" s="19" t="s">
        <v>247</v>
      </c>
      <c r="R130" s="19" t="s">
        <v>66</v>
      </c>
      <c r="S130" s="19"/>
      <c r="T130" s="19" t="s">
        <v>248</v>
      </c>
      <c r="U130" s="19" t="s">
        <v>62</v>
      </c>
      <c r="V130" s="19" t="s">
        <v>67</v>
      </c>
      <c r="W130" s="20" t="s">
        <v>67</v>
      </c>
      <c r="X130" s="20" t="s">
        <v>68</v>
      </c>
      <c r="Y130" s="19"/>
      <c r="Z130" s="27"/>
      <c r="AA130" s="19" t="s">
        <v>69</v>
      </c>
      <c r="AD130" s="19" t="s">
        <v>146</v>
      </c>
      <c r="AE130" s="19"/>
      <c r="AF130" s="19"/>
      <c r="AG130" s="19" t="s">
        <v>71</v>
      </c>
      <c r="AH130" s="19" t="s">
        <v>72</v>
      </c>
      <c r="AI130" s="19" t="s">
        <v>109</v>
      </c>
      <c r="AJ130" s="19">
        <v>24.0</v>
      </c>
      <c r="AK130" s="14" t="s">
        <v>74</v>
      </c>
      <c r="AL130" s="19">
        <v>2.0</v>
      </c>
      <c r="AM130" s="19" t="s">
        <v>75</v>
      </c>
      <c r="AN130" s="19" t="s">
        <v>39</v>
      </c>
      <c r="AO130" s="19"/>
      <c r="AP130" s="27"/>
      <c r="AR130" s="19" t="s">
        <v>249</v>
      </c>
      <c r="BA130" s="28">
        <v>1.1617933142792662</v>
      </c>
      <c r="BB130" s="28">
        <f t="shared" si="3"/>
        <v>0.1674881853</v>
      </c>
      <c r="BC130" s="13">
        <f t="shared" si="1"/>
        <v>0.1294172265</v>
      </c>
      <c r="BD130" s="19" t="s">
        <v>76</v>
      </c>
      <c r="BE130" s="12">
        <f t="shared" si="2"/>
        <v>0.4166666667</v>
      </c>
      <c r="BF130" s="12"/>
    </row>
    <row r="131" ht="15.75" customHeight="1">
      <c r="A131" s="17">
        <v>52.0</v>
      </c>
      <c r="B131" s="38" t="s">
        <v>244</v>
      </c>
      <c r="C131" s="41" t="s">
        <v>245</v>
      </c>
      <c r="D131" s="20" t="s">
        <v>246</v>
      </c>
      <c r="E131" s="19">
        <v>2.0</v>
      </c>
      <c r="F131" s="19">
        <v>1.0</v>
      </c>
      <c r="G131" s="19">
        <v>10.0</v>
      </c>
      <c r="H131" s="19">
        <v>24.6</v>
      </c>
      <c r="I131" s="19"/>
      <c r="J131" s="19" t="s">
        <v>108</v>
      </c>
      <c r="K131" s="28">
        <v>24.6</v>
      </c>
      <c r="L131" s="19" t="s">
        <v>61</v>
      </c>
      <c r="N131" s="19" t="s">
        <v>63</v>
      </c>
      <c r="O131" s="19" t="s">
        <v>64</v>
      </c>
      <c r="P131" s="19" t="s">
        <v>223</v>
      </c>
      <c r="Q131" s="19" t="s">
        <v>247</v>
      </c>
      <c r="R131" s="19" t="s">
        <v>66</v>
      </c>
      <c r="S131" s="19"/>
      <c r="T131" s="19" t="s">
        <v>250</v>
      </c>
      <c r="U131" s="19" t="s">
        <v>62</v>
      </c>
      <c r="V131" s="19" t="s">
        <v>67</v>
      </c>
      <c r="W131" s="20" t="s">
        <v>67</v>
      </c>
      <c r="X131" s="20" t="s">
        <v>68</v>
      </c>
      <c r="Y131" s="19"/>
      <c r="Z131" s="27"/>
      <c r="AA131" s="19" t="s">
        <v>69</v>
      </c>
      <c r="AD131" s="19" t="s">
        <v>146</v>
      </c>
      <c r="AE131" s="19"/>
      <c r="AF131" s="19"/>
      <c r="AG131" s="19" t="s">
        <v>71</v>
      </c>
      <c r="AH131" s="19" t="s">
        <v>72</v>
      </c>
      <c r="AI131" s="19" t="s">
        <v>109</v>
      </c>
      <c r="AJ131" s="19">
        <v>24.0</v>
      </c>
      <c r="AK131" s="14" t="s">
        <v>74</v>
      </c>
      <c r="AL131" s="19">
        <v>2.0</v>
      </c>
      <c r="AM131" s="19" t="s">
        <v>75</v>
      </c>
      <c r="AN131" s="19" t="s">
        <v>39</v>
      </c>
      <c r="AO131" s="19"/>
      <c r="AP131" s="27"/>
      <c r="AR131" s="19" t="s">
        <v>249</v>
      </c>
      <c r="BA131" s="28">
        <v>-1.5532363801415168</v>
      </c>
      <c r="BB131" s="28">
        <f t="shared" si="3"/>
        <v>0.2206271626</v>
      </c>
      <c r="BC131" s="13">
        <f t="shared" si="1"/>
        <v>0.1485352358</v>
      </c>
      <c r="BD131" s="19" t="s">
        <v>76</v>
      </c>
      <c r="BE131" s="12">
        <f t="shared" si="2"/>
        <v>0.4166666667</v>
      </c>
      <c r="BF131" s="12"/>
    </row>
    <row r="132" ht="15.75" customHeight="1">
      <c r="A132" s="19">
        <v>57.0</v>
      </c>
      <c r="B132" s="26" t="s">
        <v>251</v>
      </c>
      <c r="D132" s="19" t="s">
        <v>252</v>
      </c>
      <c r="E132" s="19">
        <v>1.0</v>
      </c>
      <c r="F132" s="19">
        <v>1.0</v>
      </c>
      <c r="G132" s="19">
        <v>39.0</v>
      </c>
      <c r="H132" s="19">
        <v>2.0</v>
      </c>
      <c r="I132" s="19">
        <v>7.0</v>
      </c>
      <c r="J132" s="19"/>
      <c r="K132" s="28">
        <v>31.0</v>
      </c>
      <c r="L132" s="19" t="s">
        <v>61</v>
      </c>
      <c r="N132" s="19" t="s">
        <v>63</v>
      </c>
      <c r="O132" s="19" t="s">
        <v>64</v>
      </c>
      <c r="P132" s="19" t="s">
        <v>223</v>
      </c>
      <c r="Q132" s="19" t="s">
        <v>65</v>
      </c>
      <c r="R132" s="19" t="s">
        <v>66</v>
      </c>
      <c r="S132" s="19"/>
      <c r="T132" s="19"/>
      <c r="U132" s="19" t="s">
        <v>62</v>
      </c>
      <c r="V132" s="19" t="s">
        <v>67</v>
      </c>
      <c r="W132" s="20" t="s">
        <v>67</v>
      </c>
      <c r="X132" s="20" t="s">
        <v>68</v>
      </c>
      <c r="Y132" s="19" t="s">
        <v>155</v>
      </c>
      <c r="Z132" s="19">
        <v>6.0</v>
      </c>
      <c r="AA132" s="19" t="s">
        <v>69</v>
      </c>
      <c r="AD132" s="19" t="s">
        <v>146</v>
      </c>
      <c r="AE132" s="19"/>
      <c r="AF132" s="19"/>
      <c r="AG132" s="19" t="s">
        <v>71</v>
      </c>
      <c r="AH132" s="19" t="s">
        <v>72</v>
      </c>
      <c r="AI132" s="19"/>
      <c r="AJ132" s="19">
        <v>2.0</v>
      </c>
      <c r="AK132" s="14" t="s">
        <v>74</v>
      </c>
      <c r="AL132" s="19">
        <v>3.0</v>
      </c>
      <c r="AM132" s="19" t="s">
        <v>75</v>
      </c>
      <c r="AN132" s="19" t="s">
        <v>39</v>
      </c>
      <c r="AO132" s="19"/>
      <c r="AP132" s="27"/>
      <c r="AW132" s="19">
        <v>5.21</v>
      </c>
      <c r="AX132" s="19">
        <v>38.0</v>
      </c>
      <c r="BA132" s="28">
        <v>1.6685</v>
      </c>
      <c r="BB132" s="28">
        <f t="shared" si="3"/>
        <v>0.06133195192</v>
      </c>
      <c r="BC132" s="13">
        <f t="shared" si="1"/>
        <v>0.03965619941</v>
      </c>
      <c r="BD132" s="19" t="s">
        <v>152</v>
      </c>
      <c r="BE132" s="12">
        <f t="shared" si="2"/>
        <v>19.5</v>
      </c>
      <c r="BF132" s="12"/>
    </row>
    <row r="133" ht="15.75" customHeight="1">
      <c r="A133" s="19">
        <v>57.0</v>
      </c>
      <c r="B133" s="26" t="s">
        <v>251</v>
      </c>
      <c r="D133" s="19" t="s">
        <v>252</v>
      </c>
      <c r="E133" s="19">
        <v>1.0</v>
      </c>
      <c r="F133" s="19">
        <v>2.0</v>
      </c>
      <c r="G133" s="19">
        <v>30.0</v>
      </c>
      <c r="H133" s="19">
        <v>2.0</v>
      </c>
      <c r="I133" s="19">
        <v>6.0</v>
      </c>
      <c r="J133" s="19"/>
      <c r="K133" s="28">
        <v>30.0</v>
      </c>
      <c r="L133" s="19" t="s">
        <v>61</v>
      </c>
      <c r="N133" s="19" t="s">
        <v>63</v>
      </c>
      <c r="O133" s="19" t="s">
        <v>64</v>
      </c>
      <c r="P133" s="19" t="s">
        <v>223</v>
      </c>
      <c r="Q133" s="19" t="s">
        <v>65</v>
      </c>
      <c r="R133" s="19" t="s">
        <v>66</v>
      </c>
      <c r="S133" s="19"/>
      <c r="T133" s="19"/>
      <c r="U133" s="19" t="s">
        <v>62</v>
      </c>
      <c r="V133" s="19" t="s">
        <v>67</v>
      </c>
      <c r="W133" s="20" t="s">
        <v>67</v>
      </c>
      <c r="X133" s="20" t="s">
        <v>68</v>
      </c>
      <c r="Y133" s="19" t="s">
        <v>155</v>
      </c>
      <c r="Z133" s="19">
        <v>6.0</v>
      </c>
      <c r="AA133" s="19" t="s">
        <v>69</v>
      </c>
      <c r="AD133" s="19" t="s">
        <v>146</v>
      </c>
      <c r="AE133" s="19"/>
      <c r="AF133" s="19"/>
      <c r="AG133" s="19" t="s">
        <v>160</v>
      </c>
      <c r="AH133" s="19" t="s">
        <v>161</v>
      </c>
      <c r="AI133" s="19"/>
      <c r="AJ133" s="19">
        <v>2.0</v>
      </c>
      <c r="AK133" s="14" t="s">
        <v>74</v>
      </c>
      <c r="AL133" s="19">
        <v>3.0</v>
      </c>
      <c r="AM133" s="19" t="s">
        <v>75</v>
      </c>
      <c r="AN133" s="19" t="s">
        <v>39</v>
      </c>
      <c r="AO133" s="19"/>
      <c r="AP133" s="27"/>
      <c r="AW133" s="19">
        <v>1.27</v>
      </c>
      <c r="AX133" s="19">
        <v>29.0</v>
      </c>
      <c r="BA133" s="28">
        <v>0.4717</v>
      </c>
      <c r="BB133" s="28">
        <f t="shared" si="3"/>
        <v>0.0370416815</v>
      </c>
      <c r="BC133" s="13">
        <f t="shared" si="1"/>
        <v>0.03513862144</v>
      </c>
      <c r="BD133" s="19" t="s">
        <v>152</v>
      </c>
      <c r="BE133" s="12">
        <f t="shared" si="2"/>
        <v>15</v>
      </c>
      <c r="BF133" s="12"/>
    </row>
    <row r="134" ht="15.75" customHeight="1">
      <c r="A134" s="19">
        <v>59.0</v>
      </c>
      <c r="B134" s="26" t="s">
        <v>253</v>
      </c>
      <c r="C134" s="41" t="s">
        <v>254</v>
      </c>
      <c r="D134" s="20" t="s">
        <v>255</v>
      </c>
      <c r="E134" s="19">
        <v>1.0</v>
      </c>
      <c r="F134" s="19">
        <v>1.0</v>
      </c>
      <c r="G134" s="19">
        <v>16.0</v>
      </c>
      <c r="J134" s="19"/>
      <c r="K134" s="28">
        <v>30.26</v>
      </c>
      <c r="L134" s="19" t="s">
        <v>61</v>
      </c>
      <c r="O134" s="19" t="s">
        <v>64</v>
      </c>
      <c r="P134" s="19"/>
      <c r="R134" s="19"/>
      <c r="S134" s="19"/>
      <c r="T134" s="19"/>
      <c r="U134" s="19"/>
      <c r="V134" s="19" t="s">
        <v>67</v>
      </c>
      <c r="W134" s="20" t="s">
        <v>67</v>
      </c>
      <c r="X134" s="20" t="s">
        <v>68</v>
      </c>
      <c r="Y134" s="19"/>
      <c r="Z134" s="27"/>
      <c r="AA134" s="19"/>
      <c r="AD134" s="19" t="s">
        <v>146</v>
      </c>
      <c r="AE134" s="19"/>
      <c r="AF134" s="19"/>
      <c r="AG134" s="19" t="s">
        <v>71</v>
      </c>
      <c r="AH134" s="19" t="s">
        <v>72</v>
      </c>
      <c r="AI134" s="19"/>
      <c r="AK134" s="14" t="s">
        <v>74</v>
      </c>
      <c r="AM134" s="19" t="s">
        <v>75</v>
      </c>
      <c r="AN134" s="19" t="s">
        <v>39</v>
      </c>
      <c r="AO134" s="19"/>
      <c r="AP134" s="27"/>
      <c r="AR134" s="19" t="s">
        <v>256</v>
      </c>
      <c r="AW134" s="19">
        <v>3.61</v>
      </c>
      <c r="AX134" s="19">
        <v>15.0</v>
      </c>
      <c r="BA134" s="28">
        <v>1.805</v>
      </c>
      <c r="BB134" s="28">
        <f t="shared" si="3"/>
        <v>0.1643132813</v>
      </c>
      <c r="BC134" s="13">
        <f t="shared" si="1"/>
        <v>0.1013389366</v>
      </c>
      <c r="BD134" s="19" t="s">
        <v>152</v>
      </c>
      <c r="BE134" s="12" t="str">
        <f t="shared" si="2"/>
        <v>#DIV/0!</v>
      </c>
      <c r="BF134" s="12"/>
    </row>
    <row r="135" ht="15.75" customHeight="1">
      <c r="A135" s="19">
        <v>59.0</v>
      </c>
      <c r="B135" s="26" t="s">
        <v>253</v>
      </c>
      <c r="C135" s="41" t="s">
        <v>254</v>
      </c>
      <c r="D135" s="20" t="s">
        <v>255</v>
      </c>
      <c r="E135" s="19">
        <v>1.0</v>
      </c>
      <c r="F135" s="19">
        <v>1.0</v>
      </c>
      <c r="G135" s="19">
        <v>16.0</v>
      </c>
      <c r="J135" s="19"/>
      <c r="K135" s="28">
        <v>30.26</v>
      </c>
      <c r="L135" s="19" t="s">
        <v>61</v>
      </c>
      <c r="O135" s="19" t="s">
        <v>64</v>
      </c>
      <c r="P135" s="19"/>
      <c r="R135" s="19"/>
      <c r="S135" s="19"/>
      <c r="T135" s="19"/>
      <c r="U135" s="19"/>
      <c r="V135" s="19" t="s">
        <v>67</v>
      </c>
      <c r="W135" s="20" t="s">
        <v>67</v>
      </c>
      <c r="X135" s="20" t="s">
        <v>68</v>
      </c>
      <c r="Y135" s="19"/>
      <c r="Z135" s="27"/>
      <c r="AA135" s="19"/>
      <c r="AD135" s="19" t="s">
        <v>146</v>
      </c>
      <c r="AE135" s="19"/>
      <c r="AF135" s="19"/>
      <c r="AG135" s="19" t="s">
        <v>71</v>
      </c>
      <c r="AH135" s="19" t="s">
        <v>72</v>
      </c>
      <c r="AI135" s="19"/>
      <c r="AK135" s="14" t="s">
        <v>74</v>
      </c>
      <c r="AM135" s="19" t="s">
        <v>75</v>
      </c>
      <c r="AN135" s="19" t="s">
        <v>39</v>
      </c>
      <c r="AO135" s="19"/>
      <c r="AP135" s="27"/>
      <c r="AR135" s="19" t="s">
        <v>257</v>
      </c>
      <c r="AW135" s="19">
        <v>8.03</v>
      </c>
      <c r="AX135" s="19">
        <v>15.0</v>
      </c>
      <c r="BA135" s="28">
        <v>4.015</v>
      </c>
      <c r="BB135" s="28">
        <f t="shared" si="3"/>
        <v>0.5662570313</v>
      </c>
      <c r="BC135" s="13">
        <f t="shared" si="1"/>
        <v>0.1881251298</v>
      </c>
      <c r="BD135" s="19" t="s">
        <v>152</v>
      </c>
      <c r="BE135" s="12" t="str">
        <f t="shared" si="2"/>
        <v>#DIV/0!</v>
      </c>
      <c r="BF135" s="12"/>
    </row>
    <row r="136" ht="15.75" customHeight="1">
      <c r="A136" s="19">
        <v>59.0</v>
      </c>
      <c r="B136" s="26" t="s">
        <v>253</v>
      </c>
      <c r="C136" s="41" t="s">
        <v>254</v>
      </c>
      <c r="D136" s="20" t="s">
        <v>255</v>
      </c>
      <c r="E136" s="19">
        <v>1.0</v>
      </c>
      <c r="F136" s="19">
        <v>1.0</v>
      </c>
      <c r="G136" s="19">
        <v>16.0</v>
      </c>
      <c r="J136" s="19"/>
      <c r="K136" s="28">
        <v>30.26</v>
      </c>
      <c r="L136" s="19" t="s">
        <v>61</v>
      </c>
      <c r="O136" s="19" t="s">
        <v>64</v>
      </c>
      <c r="P136" s="19"/>
      <c r="R136" s="19"/>
      <c r="S136" s="19"/>
      <c r="T136" s="19"/>
      <c r="U136" s="19"/>
      <c r="V136" s="19" t="s">
        <v>67</v>
      </c>
      <c r="W136" s="20" t="s">
        <v>67</v>
      </c>
      <c r="X136" s="20" t="s">
        <v>68</v>
      </c>
      <c r="Y136" s="19"/>
      <c r="Z136" s="27"/>
      <c r="AA136" s="19"/>
      <c r="AD136" s="19" t="s">
        <v>146</v>
      </c>
      <c r="AE136" s="19"/>
      <c r="AF136" s="19"/>
      <c r="AG136" s="19" t="s">
        <v>71</v>
      </c>
      <c r="AH136" s="19" t="s">
        <v>72</v>
      </c>
      <c r="AI136" s="19"/>
      <c r="AK136" s="14" t="s">
        <v>74</v>
      </c>
      <c r="AM136" s="19" t="s">
        <v>75</v>
      </c>
      <c r="AN136" s="19" t="s">
        <v>39</v>
      </c>
      <c r="AO136" s="19"/>
      <c r="AP136" s="27"/>
      <c r="AR136" s="19" t="s">
        <v>258</v>
      </c>
      <c r="AW136" s="19">
        <v>4.12</v>
      </c>
      <c r="AX136" s="19">
        <v>15.0</v>
      </c>
      <c r="BA136" s="28">
        <v>2.06</v>
      </c>
      <c r="BB136" s="28">
        <f t="shared" si="3"/>
        <v>0.1951125</v>
      </c>
      <c r="BC136" s="13">
        <f t="shared" si="1"/>
        <v>0.1104288515</v>
      </c>
      <c r="BD136" s="19" t="s">
        <v>152</v>
      </c>
      <c r="BE136" s="12" t="str">
        <f t="shared" si="2"/>
        <v>#DIV/0!</v>
      </c>
      <c r="BF136" s="12"/>
    </row>
    <row r="137" ht="15.75" customHeight="1">
      <c r="A137" s="19">
        <v>59.0</v>
      </c>
      <c r="B137" s="26" t="s">
        <v>253</v>
      </c>
      <c r="C137" s="41" t="s">
        <v>254</v>
      </c>
      <c r="D137" s="20" t="s">
        <v>255</v>
      </c>
      <c r="E137" s="19">
        <v>1.0</v>
      </c>
      <c r="F137" s="19">
        <v>1.0</v>
      </c>
      <c r="G137" s="19">
        <v>16.0</v>
      </c>
      <c r="J137" s="19"/>
      <c r="K137" s="28">
        <v>30.26</v>
      </c>
      <c r="L137" s="19" t="s">
        <v>61</v>
      </c>
      <c r="O137" s="19" t="s">
        <v>64</v>
      </c>
      <c r="P137" s="19"/>
      <c r="R137" s="19"/>
      <c r="S137" s="19"/>
      <c r="T137" s="19"/>
      <c r="U137" s="19"/>
      <c r="V137" s="19" t="s">
        <v>67</v>
      </c>
      <c r="W137" s="20" t="s">
        <v>67</v>
      </c>
      <c r="X137" s="20" t="s">
        <v>68</v>
      </c>
      <c r="Y137" s="19"/>
      <c r="Z137" s="27"/>
      <c r="AA137" s="19"/>
      <c r="AD137" s="19" t="s">
        <v>146</v>
      </c>
      <c r="AE137" s="19"/>
      <c r="AF137" s="19"/>
      <c r="AG137" s="19" t="s">
        <v>71</v>
      </c>
      <c r="AH137" s="19" t="s">
        <v>72</v>
      </c>
      <c r="AI137" s="19"/>
      <c r="AK137" s="14" t="s">
        <v>74</v>
      </c>
      <c r="AM137" s="19" t="s">
        <v>75</v>
      </c>
      <c r="AN137" s="19" t="s">
        <v>39</v>
      </c>
      <c r="AO137" s="19"/>
      <c r="AP137" s="27"/>
      <c r="AR137" s="19" t="s">
        <v>259</v>
      </c>
      <c r="AW137" s="19">
        <v>3.12</v>
      </c>
      <c r="AX137" s="19">
        <v>15.0</v>
      </c>
      <c r="BA137" s="28">
        <v>1.56</v>
      </c>
      <c r="BB137" s="28">
        <f t="shared" si="3"/>
        <v>0.13855</v>
      </c>
      <c r="BC137" s="13">
        <f t="shared" si="1"/>
        <v>0.09305576285</v>
      </c>
      <c r="BD137" s="19" t="s">
        <v>152</v>
      </c>
      <c r="BE137" s="12" t="str">
        <f t="shared" si="2"/>
        <v>#DIV/0!</v>
      </c>
      <c r="BF137" s="12"/>
    </row>
    <row r="138" ht="15.75" customHeight="1">
      <c r="A138" s="19">
        <v>59.0</v>
      </c>
      <c r="B138" s="26" t="s">
        <v>253</v>
      </c>
      <c r="C138" s="41" t="s">
        <v>254</v>
      </c>
      <c r="D138" s="20" t="s">
        <v>255</v>
      </c>
      <c r="E138" s="19">
        <v>1.0</v>
      </c>
      <c r="F138" s="19">
        <v>1.0</v>
      </c>
      <c r="G138" s="19">
        <v>16.0</v>
      </c>
      <c r="J138" s="19"/>
      <c r="K138" s="28">
        <v>29.87</v>
      </c>
      <c r="L138" s="19" t="s">
        <v>61</v>
      </c>
      <c r="O138" s="19" t="s">
        <v>64</v>
      </c>
      <c r="P138" s="19"/>
      <c r="R138" s="19"/>
      <c r="S138" s="19"/>
      <c r="T138" s="19"/>
      <c r="U138" s="19"/>
      <c r="V138" s="19" t="s">
        <v>67</v>
      </c>
      <c r="W138" s="20" t="s">
        <v>67</v>
      </c>
      <c r="X138" s="20" t="s">
        <v>68</v>
      </c>
      <c r="Y138" s="19"/>
      <c r="Z138" s="27"/>
      <c r="AA138" s="19"/>
      <c r="AE138" s="19"/>
      <c r="AF138" s="19"/>
      <c r="AG138" s="19" t="s">
        <v>71</v>
      </c>
      <c r="AH138" s="19" t="s">
        <v>72</v>
      </c>
      <c r="AI138" s="19"/>
      <c r="AK138" s="14" t="s">
        <v>74</v>
      </c>
      <c r="AM138" s="19" t="s">
        <v>75</v>
      </c>
      <c r="AN138" s="19" t="s">
        <v>209</v>
      </c>
      <c r="AO138" s="19"/>
      <c r="AP138" s="27"/>
      <c r="AR138" s="19" t="s">
        <v>256</v>
      </c>
      <c r="AW138" s="19">
        <v>2.83</v>
      </c>
      <c r="AX138" s="19">
        <v>15.0</v>
      </c>
      <c r="BA138" s="28">
        <v>1.415</v>
      </c>
      <c r="BB138" s="28">
        <f t="shared" si="3"/>
        <v>0.1250695313</v>
      </c>
      <c r="BC138" s="13">
        <f t="shared" si="1"/>
        <v>0.08841292724</v>
      </c>
      <c r="BD138" s="19" t="s">
        <v>152</v>
      </c>
      <c r="BE138" s="12" t="str">
        <f t="shared" si="2"/>
        <v>#DIV/0!</v>
      </c>
      <c r="BF138" s="12"/>
    </row>
    <row r="139" ht="15.75" customHeight="1">
      <c r="A139" s="19">
        <v>59.0</v>
      </c>
      <c r="B139" s="26" t="s">
        <v>253</v>
      </c>
      <c r="C139" s="41" t="s">
        <v>254</v>
      </c>
      <c r="D139" s="20" t="s">
        <v>255</v>
      </c>
      <c r="E139" s="19">
        <v>1.0</v>
      </c>
      <c r="F139" s="19">
        <v>1.0</v>
      </c>
      <c r="G139" s="19">
        <v>16.0</v>
      </c>
      <c r="J139" s="19"/>
      <c r="K139" s="28">
        <v>29.87</v>
      </c>
      <c r="L139" s="19" t="s">
        <v>61</v>
      </c>
      <c r="O139" s="19" t="s">
        <v>64</v>
      </c>
      <c r="P139" s="19"/>
      <c r="R139" s="19"/>
      <c r="S139" s="19"/>
      <c r="T139" s="19"/>
      <c r="U139" s="19"/>
      <c r="V139" s="19" t="s">
        <v>67</v>
      </c>
      <c r="W139" s="20" t="s">
        <v>67</v>
      </c>
      <c r="X139" s="20" t="s">
        <v>68</v>
      </c>
      <c r="Y139" s="19"/>
      <c r="Z139" s="27"/>
      <c r="AA139" s="19"/>
      <c r="AE139" s="19"/>
      <c r="AF139" s="19"/>
      <c r="AG139" s="19" t="s">
        <v>71</v>
      </c>
      <c r="AH139" s="19" t="s">
        <v>72</v>
      </c>
      <c r="AI139" s="19"/>
      <c r="AK139" s="14" t="s">
        <v>74</v>
      </c>
      <c r="AM139" s="19" t="s">
        <v>75</v>
      </c>
      <c r="AN139" s="19" t="s">
        <v>209</v>
      </c>
      <c r="AO139" s="19"/>
      <c r="AP139" s="27"/>
      <c r="AR139" s="19" t="s">
        <v>257</v>
      </c>
      <c r="AW139" s="19">
        <v>2.75</v>
      </c>
      <c r="AX139" s="19">
        <v>15.0</v>
      </c>
      <c r="BA139" s="28">
        <v>1.375</v>
      </c>
      <c r="BB139" s="28">
        <f t="shared" si="3"/>
        <v>0.1215820313</v>
      </c>
      <c r="BC139" s="13">
        <f t="shared" si="1"/>
        <v>0.08717153752</v>
      </c>
      <c r="BD139" s="19" t="s">
        <v>152</v>
      </c>
      <c r="BE139" s="12" t="str">
        <f t="shared" si="2"/>
        <v>#DIV/0!</v>
      </c>
      <c r="BF139" s="12"/>
    </row>
    <row r="140" ht="15.75" customHeight="1">
      <c r="A140" s="19">
        <v>59.0</v>
      </c>
      <c r="B140" s="26" t="s">
        <v>253</v>
      </c>
      <c r="C140" s="41" t="s">
        <v>254</v>
      </c>
      <c r="D140" s="20" t="s">
        <v>255</v>
      </c>
      <c r="E140" s="19">
        <v>1.0</v>
      </c>
      <c r="F140" s="19">
        <v>1.0</v>
      </c>
      <c r="G140" s="19">
        <v>16.0</v>
      </c>
      <c r="J140" s="19"/>
      <c r="K140" s="28">
        <v>29.87</v>
      </c>
      <c r="L140" s="19" t="s">
        <v>61</v>
      </c>
      <c r="O140" s="19" t="s">
        <v>64</v>
      </c>
      <c r="P140" s="19"/>
      <c r="R140" s="19"/>
      <c r="S140" s="19"/>
      <c r="T140" s="19"/>
      <c r="U140" s="19"/>
      <c r="V140" s="19" t="s">
        <v>67</v>
      </c>
      <c r="W140" s="20" t="s">
        <v>67</v>
      </c>
      <c r="X140" s="20" t="s">
        <v>68</v>
      </c>
      <c r="Y140" s="19"/>
      <c r="Z140" s="27"/>
      <c r="AA140" s="19"/>
      <c r="AE140" s="19"/>
      <c r="AF140" s="19"/>
      <c r="AG140" s="19" t="s">
        <v>71</v>
      </c>
      <c r="AH140" s="19" t="s">
        <v>72</v>
      </c>
      <c r="AI140" s="19"/>
      <c r="AK140" s="14" t="s">
        <v>74</v>
      </c>
      <c r="AM140" s="19" t="s">
        <v>75</v>
      </c>
      <c r="AN140" s="19" t="s">
        <v>209</v>
      </c>
      <c r="AO140" s="19"/>
      <c r="AP140" s="27"/>
      <c r="AR140" s="19" t="s">
        <v>258</v>
      </c>
      <c r="AW140" s="19">
        <v>1.45</v>
      </c>
      <c r="AX140" s="19">
        <v>15.0</v>
      </c>
      <c r="BA140" s="28">
        <v>0.725</v>
      </c>
      <c r="BB140" s="28">
        <f t="shared" si="3"/>
        <v>0.07892578125</v>
      </c>
      <c r="BC140" s="13">
        <f t="shared" si="1"/>
        <v>0.07023433155</v>
      </c>
      <c r="BD140" s="19" t="s">
        <v>152</v>
      </c>
      <c r="BE140" s="12" t="str">
        <f t="shared" si="2"/>
        <v>#DIV/0!</v>
      </c>
      <c r="BF140" s="12"/>
    </row>
    <row r="141" ht="15.75" customHeight="1">
      <c r="A141" s="19">
        <v>59.0</v>
      </c>
      <c r="B141" s="26" t="s">
        <v>253</v>
      </c>
      <c r="C141" s="41" t="s">
        <v>254</v>
      </c>
      <c r="D141" s="20" t="s">
        <v>255</v>
      </c>
      <c r="E141" s="19">
        <v>1.0</v>
      </c>
      <c r="F141" s="19">
        <v>1.0</v>
      </c>
      <c r="G141" s="19">
        <v>16.0</v>
      </c>
      <c r="J141" s="19"/>
      <c r="K141" s="28">
        <v>29.87</v>
      </c>
      <c r="L141" s="19" t="s">
        <v>61</v>
      </c>
      <c r="O141" s="19" t="s">
        <v>64</v>
      </c>
      <c r="P141" s="19"/>
      <c r="R141" s="19"/>
      <c r="S141" s="19"/>
      <c r="T141" s="19"/>
      <c r="U141" s="19"/>
      <c r="V141" s="19" t="s">
        <v>67</v>
      </c>
      <c r="W141" s="20" t="s">
        <v>67</v>
      </c>
      <c r="X141" s="20" t="s">
        <v>68</v>
      </c>
      <c r="Y141" s="19"/>
      <c r="Z141" s="27"/>
      <c r="AA141" s="19"/>
      <c r="AE141" s="19"/>
      <c r="AF141" s="19"/>
      <c r="AG141" s="19" t="s">
        <v>71</v>
      </c>
      <c r="AH141" s="19" t="s">
        <v>72</v>
      </c>
      <c r="AI141" s="19"/>
      <c r="AK141" s="14" t="s">
        <v>74</v>
      </c>
      <c r="AM141" s="19" t="s">
        <v>75</v>
      </c>
      <c r="AN141" s="19" t="s">
        <v>209</v>
      </c>
      <c r="AO141" s="19"/>
      <c r="AP141" s="27"/>
      <c r="AR141" s="19" t="s">
        <v>259</v>
      </c>
      <c r="AW141" s="19">
        <v>0.67</v>
      </c>
      <c r="AX141" s="19">
        <v>15.0</v>
      </c>
      <c r="BA141" s="28">
        <v>0.335</v>
      </c>
      <c r="BB141" s="28">
        <f t="shared" si="3"/>
        <v>0.06600703125</v>
      </c>
      <c r="BC141" s="13">
        <f t="shared" si="1"/>
        <v>0.06422958394</v>
      </c>
      <c r="BD141" s="19" t="s">
        <v>152</v>
      </c>
      <c r="BE141" s="12" t="str">
        <f t="shared" si="2"/>
        <v>#DIV/0!</v>
      </c>
      <c r="BF141" s="12"/>
    </row>
    <row r="142" ht="15.75" customHeight="1">
      <c r="A142" s="42">
        <v>64.0</v>
      </c>
      <c r="B142" s="18" t="s">
        <v>260</v>
      </c>
      <c r="C142" s="23"/>
      <c r="D142" s="23" t="s">
        <v>261</v>
      </c>
      <c r="E142" s="23">
        <v>1.0</v>
      </c>
      <c r="F142" s="23">
        <v>1.0</v>
      </c>
      <c r="G142" s="23">
        <v>20.0</v>
      </c>
      <c r="H142" s="23" t="s">
        <v>262</v>
      </c>
      <c r="I142" s="23"/>
      <c r="J142" s="23"/>
      <c r="K142" s="32">
        <v>44.0</v>
      </c>
      <c r="L142" s="23" t="s">
        <v>61</v>
      </c>
      <c r="M142" s="23"/>
      <c r="N142" s="23"/>
      <c r="O142" s="19" t="s">
        <v>64</v>
      </c>
      <c r="P142" s="23"/>
      <c r="Q142" s="23"/>
      <c r="R142" s="23"/>
      <c r="S142" s="23"/>
      <c r="T142" s="23"/>
      <c r="U142" s="23"/>
      <c r="V142" s="19" t="s">
        <v>67</v>
      </c>
      <c r="W142" s="20" t="s">
        <v>263</v>
      </c>
      <c r="X142" s="20" t="s">
        <v>68</v>
      </c>
      <c r="Y142" s="23"/>
      <c r="Z142" s="23"/>
      <c r="AA142" s="23"/>
      <c r="AB142" s="23"/>
      <c r="AC142" s="23"/>
      <c r="AD142" s="23"/>
      <c r="AE142" s="23"/>
      <c r="AF142" s="23"/>
      <c r="AG142" s="23" t="s">
        <v>202</v>
      </c>
      <c r="AH142" s="23" t="s">
        <v>203</v>
      </c>
      <c r="AI142" s="23"/>
      <c r="AJ142" s="23"/>
      <c r="AK142" s="14" t="s">
        <v>74</v>
      </c>
      <c r="AL142" s="23"/>
      <c r="AM142" s="19" t="s">
        <v>75</v>
      </c>
      <c r="AN142" s="19" t="s">
        <v>39</v>
      </c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32">
        <v>0.84</v>
      </c>
      <c r="BB142" s="32">
        <f t="shared" si="3"/>
        <v>0.06764</v>
      </c>
      <c r="BC142" s="13">
        <f t="shared" si="1"/>
        <v>0.05815496539</v>
      </c>
      <c r="BD142" s="23" t="s">
        <v>264</v>
      </c>
      <c r="BE142" s="12" t="str">
        <f t="shared" si="2"/>
        <v>#DIV/0!</v>
      </c>
      <c r="BF142" s="12"/>
    </row>
    <row r="143" ht="15.75" customHeight="1">
      <c r="A143" s="17">
        <v>64.0</v>
      </c>
      <c r="B143" s="38" t="s">
        <v>260</v>
      </c>
      <c r="D143" s="19" t="s">
        <v>261</v>
      </c>
      <c r="E143" s="19">
        <v>1.0</v>
      </c>
      <c r="F143" s="19">
        <v>2.0</v>
      </c>
      <c r="G143" s="19">
        <v>19.0</v>
      </c>
      <c r="H143" s="19" t="s">
        <v>265</v>
      </c>
      <c r="J143" s="19"/>
      <c r="K143" s="28">
        <v>44.0</v>
      </c>
      <c r="L143" s="19" t="s">
        <v>61</v>
      </c>
      <c r="O143" s="19" t="s">
        <v>64</v>
      </c>
      <c r="P143" s="19"/>
      <c r="R143" s="19"/>
      <c r="S143" s="19"/>
      <c r="T143" s="19"/>
      <c r="U143" s="19"/>
      <c r="V143" s="19" t="s">
        <v>67</v>
      </c>
      <c r="W143" s="20" t="s">
        <v>263</v>
      </c>
      <c r="X143" s="20" t="s">
        <v>68</v>
      </c>
      <c r="Y143" s="19"/>
      <c r="Z143" s="27"/>
      <c r="AA143" s="19"/>
      <c r="AE143" s="19"/>
      <c r="AF143" s="19"/>
      <c r="AG143" s="19" t="s">
        <v>202</v>
      </c>
      <c r="AH143" s="19" t="s">
        <v>203</v>
      </c>
      <c r="AI143" s="19"/>
      <c r="AK143" s="14" t="s">
        <v>74</v>
      </c>
      <c r="AM143" s="19" t="s">
        <v>75</v>
      </c>
      <c r="AN143" s="19" t="s">
        <v>39</v>
      </c>
      <c r="AO143" s="19"/>
      <c r="AP143" s="27"/>
      <c r="BA143" s="28">
        <v>-0.3026819923</v>
      </c>
      <c r="BB143" s="28">
        <f t="shared" si="3"/>
        <v>0.05504253654</v>
      </c>
      <c r="BC143" s="13">
        <f t="shared" si="1"/>
        <v>0.05382355996</v>
      </c>
      <c r="BD143" s="19" t="s">
        <v>88</v>
      </c>
      <c r="BE143" s="12" t="str">
        <f t="shared" si="2"/>
        <v>#DIV/0!</v>
      </c>
      <c r="BF143" s="12"/>
    </row>
    <row r="144" ht="15.75" customHeight="1">
      <c r="A144" s="17">
        <v>64.0</v>
      </c>
      <c r="B144" s="38" t="s">
        <v>260</v>
      </c>
      <c r="D144" s="19" t="s">
        <v>261</v>
      </c>
      <c r="E144" s="19">
        <v>3.0</v>
      </c>
      <c r="F144" s="19">
        <v>3.0</v>
      </c>
      <c r="G144" s="19">
        <v>17.0</v>
      </c>
      <c r="H144" s="19" t="s">
        <v>266</v>
      </c>
      <c r="J144" s="19"/>
      <c r="K144" s="28">
        <v>43.0</v>
      </c>
      <c r="L144" s="19" t="s">
        <v>61</v>
      </c>
      <c r="O144" s="19" t="s">
        <v>64</v>
      </c>
      <c r="P144" s="19"/>
      <c r="R144" s="19"/>
      <c r="S144" s="19"/>
      <c r="T144" s="19"/>
      <c r="U144" s="19"/>
      <c r="V144" s="19" t="s">
        <v>67</v>
      </c>
      <c r="W144" s="20" t="s">
        <v>263</v>
      </c>
      <c r="X144" s="20" t="s">
        <v>68</v>
      </c>
      <c r="Y144" s="19"/>
      <c r="Z144" s="27"/>
      <c r="AA144" s="19"/>
      <c r="AE144" s="19"/>
      <c r="AF144" s="19"/>
      <c r="AG144" s="19" t="s">
        <v>202</v>
      </c>
      <c r="AH144" s="19" t="s">
        <v>203</v>
      </c>
      <c r="AI144" s="19"/>
      <c r="AK144" s="14" t="s">
        <v>74</v>
      </c>
      <c r="AM144" s="19" t="s">
        <v>75</v>
      </c>
      <c r="AN144" s="19" t="s">
        <v>39</v>
      </c>
      <c r="AO144" s="19"/>
      <c r="AP144" s="27"/>
      <c r="BA144" s="28">
        <v>0.02732240437</v>
      </c>
      <c r="BB144" s="28">
        <f t="shared" si="3"/>
        <v>0.0588454857</v>
      </c>
      <c r="BC144" s="13">
        <f t="shared" si="1"/>
        <v>0.05883450653</v>
      </c>
      <c r="BD144" s="19" t="s">
        <v>88</v>
      </c>
      <c r="BE144" s="12" t="str">
        <f t="shared" si="2"/>
        <v>#DIV/0!</v>
      </c>
      <c r="BF144" s="12"/>
    </row>
    <row r="145" ht="15.75" customHeight="1">
      <c r="A145" s="42">
        <v>69.0</v>
      </c>
      <c r="B145" s="43" t="s">
        <v>267</v>
      </c>
      <c r="C145" s="23"/>
      <c r="D145" s="23" t="s">
        <v>268</v>
      </c>
      <c r="E145" s="23"/>
      <c r="F145" s="23"/>
      <c r="G145" s="23"/>
      <c r="H145" s="23"/>
      <c r="I145" s="23"/>
      <c r="J145" s="23"/>
      <c r="K145" s="32"/>
      <c r="L145" s="23" t="s">
        <v>61</v>
      </c>
      <c r="M145" s="23"/>
      <c r="N145" s="23"/>
      <c r="O145" s="19" t="s">
        <v>64</v>
      </c>
      <c r="P145" s="23"/>
      <c r="Q145" s="23"/>
      <c r="R145" s="23"/>
      <c r="S145" s="23"/>
      <c r="T145" s="23"/>
      <c r="U145" s="23"/>
      <c r="V145" s="19" t="s">
        <v>67</v>
      </c>
      <c r="W145" s="20" t="s">
        <v>263</v>
      </c>
      <c r="X145" s="20" t="s">
        <v>68</v>
      </c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14" t="s">
        <v>74</v>
      </c>
      <c r="AL145" s="23"/>
      <c r="AM145" s="19" t="s">
        <v>75</v>
      </c>
      <c r="AN145" s="19" t="s">
        <v>39</v>
      </c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32"/>
      <c r="BB145" s="32"/>
      <c r="BC145" s="13" t="str">
        <f t="shared" si="1"/>
        <v>#DIV/0!</v>
      </c>
      <c r="BD145" s="23"/>
      <c r="BE145" s="12" t="str">
        <f t="shared" si="2"/>
        <v>#DIV/0!</v>
      </c>
      <c r="BF145" s="12"/>
    </row>
    <row r="146" ht="15.75" customHeight="1">
      <c r="A146" s="17">
        <v>71.0</v>
      </c>
      <c r="B146" s="39" t="s">
        <v>269</v>
      </c>
      <c r="D146" s="19" t="s">
        <v>270</v>
      </c>
      <c r="E146" s="19">
        <v>1.0</v>
      </c>
      <c r="F146" s="19">
        <v>1.0</v>
      </c>
      <c r="G146" s="19">
        <v>35.0</v>
      </c>
      <c r="J146" s="19"/>
      <c r="K146" s="28">
        <v>20.3</v>
      </c>
      <c r="L146" s="19" t="s">
        <v>61</v>
      </c>
      <c r="O146" s="19" t="s">
        <v>64</v>
      </c>
      <c r="P146" s="19"/>
      <c r="R146" s="19"/>
      <c r="S146" s="19"/>
      <c r="T146" s="19"/>
      <c r="U146" s="19"/>
      <c r="V146" s="19" t="s">
        <v>67</v>
      </c>
      <c r="W146" s="20" t="s">
        <v>67</v>
      </c>
      <c r="X146" s="20" t="s">
        <v>68</v>
      </c>
      <c r="Y146" s="19"/>
      <c r="Z146" s="27"/>
      <c r="AA146" s="19"/>
      <c r="AE146" s="19"/>
      <c r="AF146" s="19"/>
      <c r="AG146" s="19" t="s">
        <v>71</v>
      </c>
      <c r="AH146" s="19" t="s">
        <v>72</v>
      </c>
      <c r="AI146" s="19"/>
      <c r="AK146" s="20" t="s">
        <v>74</v>
      </c>
      <c r="AM146" s="19" t="s">
        <v>75</v>
      </c>
      <c r="AN146" s="19" t="s">
        <v>39</v>
      </c>
      <c r="AO146" s="19"/>
      <c r="AP146" s="27"/>
      <c r="BA146" s="28">
        <v>0.55</v>
      </c>
      <c r="BB146" s="28">
        <f t="shared" ref="BB146:BB224" si="7"> (1/G146) + (BA146^2)/(2*G146)</f>
        <v>0.03289285714</v>
      </c>
      <c r="BC146" s="13">
        <f t="shared" si="1"/>
        <v>0.03065609105</v>
      </c>
      <c r="BD146" s="19" t="s">
        <v>264</v>
      </c>
      <c r="BE146" s="12" t="str">
        <f t="shared" si="2"/>
        <v>#DIV/0!</v>
      </c>
      <c r="BF146" s="12"/>
    </row>
    <row r="147" ht="15.75" customHeight="1">
      <c r="A147" s="17">
        <v>71.0</v>
      </c>
      <c r="B147" s="39" t="s">
        <v>269</v>
      </c>
      <c r="D147" s="19" t="s">
        <v>270</v>
      </c>
      <c r="E147" s="19">
        <v>1.0</v>
      </c>
      <c r="F147" s="19">
        <v>1.0</v>
      </c>
      <c r="G147" s="19">
        <v>35.0</v>
      </c>
      <c r="J147" s="19"/>
      <c r="K147" s="28">
        <v>24.3</v>
      </c>
      <c r="L147" s="19" t="s">
        <v>61</v>
      </c>
      <c r="O147" s="19" t="s">
        <v>64</v>
      </c>
      <c r="P147" s="19"/>
      <c r="R147" s="19"/>
      <c r="S147" s="19"/>
      <c r="T147" s="19"/>
      <c r="U147" s="19"/>
      <c r="V147" s="19" t="s">
        <v>67</v>
      </c>
      <c r="W147" s="20" t="s">
        <v>67</v>
      </c>
      <c r="X147" s="20" t="s">
        <v>68</v>
      </c>
      <c r="Y147" s="19"/>
      <c r="Z147" s="27"/>
      <c r="AA147" s="19"/>
      <c r="AE147" s="19"/>
      <c r="AF147" s="19"/>
      <c r="AG147" s="19" t="s">
        <v>71</v>
      </c>
      <c r="AH147" s="19" t="s">
        <v>72</v>
      </c>
      <c r="AI147" s="19"/>
      <c r="AK147" s="20" t="s">
        <v>74</v>
      </c>
      <c r="AM147" s="19" t="s">
        <v>75</v>
      </c>
      <c r="AN147" s="19" t="s">
        <v>39</v>
      </c>
      <c r="AO147" s="19"/>
      <c r="AP147" s="27"/>
      <c r="BA147" s="28">
        <v>0.66</v>
      </c>
      <c r="BB147" s="28">
        <f t="shared" si="7"/>
        <v>0.03479428571</v>
      </c>
      <c r="BC147" s="13">
        <f t="shared" si="1"/>
        <v>0.0315297074</v>
      </c>
      <c r="BD147" s="19" t="s">
        <v>264</v>
      </c>
      <c r="BE147" s="12" t="str">
        <f t="shared" si="2"/>
        <v>#DIV/0!</v>
      </c>
      <c r="BF147" s="12"/>
    </row>
    <row r="148" ht="15.75" customHeight="1">
      <c r="A148" s="17">
        <v>71.0</v>
      </c>
      <c r="B148" s="39" t="s">
        <v>269</v>
      </c>
      <c r="D148" s="19" t="s">
        <v>270</v>
      </c>
      <c r="E148" s="19">
        <v>1.0</v>
      </c>
      <c r="F148" s="19">
        <v>1.0</v>
      </c>
      <c r="G148" s="19">
        <v>35.0</v>
      </c>
      <c r="J148" s="19"/>
      <c r="K148" s="28">
        <v>28.3</v>
      </c>
      <c r="L148" s="19" t="s">
        <v>61</v>
      </c>
      <c r="O148" s="19" t="s">
        <v>64</v>
      </c>
      <c r="P148" s="19"/>
      <c r="R148" s="19"/>
      <c r="S148" s="19"/>
      <c r="T148" s="19"/>
      <c r="U148" s="19"/>
      <c r="V148" s="19" t="s">
        <v>67</v>
      </c>
      <c r="W148" s="20" t="s">
        <v>67</v>
      </c>
      <c r="X148" s="20" t="s">
        <v>68</v>
      </c>
      <c r="Y148" s="19"/>
      <c r="Z148" s="27"/>
      <c r="AA148" s="19"/>
      <c r="AE148" s="19"/>
      <c r="AF148" s="19"/>
      <c r="AG148" s="19" t="s">
        <v>71</v>
      </c>
      <c r="AH148" s="19" t="s">
        <v>72</v>
      </c>
      <c r="AI148" s="19"/>
      <c r="AK148" s="20" t="s">
        <v>74</v>
      </c>
      <c r="AM148" s="19" t="s">
        <v>75</v>
      </c>
      <c r="AN148" s="19" t="s">
        <v>39</v>
      </c>
      <c r="AO148" s="19"/>
      <c r="AP148" s="27"/>
      <c r="BA148" s="28">
        <v>0.83</v>
      </c>
      <c r="BB148" s="28">
        <f t="shared" si="7"/>
        <v>0.03841285714</v>
      </c>
      <c r="BC148" s="13">
        <f t="shared" si="1"/>
        <v>0.03312869155</v>
      </c>
      <c r="BD148" s="19" t="s">
        <v>264</v>
      </c>
      <c r="BE148" s="12" t="str">
        <f t="shared" si="2"/>
        <v>#DIV/0!</v>
      </c>
      <c r="BF148" s="12"/>
    </row>
    <row r="149" ht="15.75" customHeight="1">
      <c r="A149" s="17">
        <v>71.0</v>
      </c>
      <c r="B149" s="39" t="s">
        <v>269</v>
      </c>
      <c r="D149" s="19" t="s">
        <v>270</v>
      </c>
      <c r="E149" s="19">
        <v>1.0</v>
      </c>
      <c r="F149" s="19">
        <v>1.0</v>
      </c>
      <c r="G149" s="19">
        <v>35.0</v>
      </c>
      <c r="J149" s="19"/>
      <c r="K149" s="28">
        <v>32.3</v>
      </c>
      <c r="L149" s="19" t="s">
        <v>61</v>
      </c>
      <c r="O149" s="19" t="s">
        <v>64</v>
      </c>
      <c r="P149" s="19"/>
      <c r="R149" s="19"/>
      <c r="S149" s="19"/>
      <c r="T149" s="19"/>
      <c r="U149" s="19"/>
      <c r="V149" s="19" t="s">
        <v>67</v>
      </c>
      <c r="W149" s="20" t="s">
        <v>67</v>
      </c>
      <c r="X149" s="20" t="s">
        <v>68</v>
      </c>
      <c r="Y149" s="19"/>
      <c r="Z149" s="27"/>
      <c r="AA149" s="19"/>
      <c r="AE149" s="19"/>
      <c r="AF149" s="19"/>
      <c r="AG149" s="19" t="s">
        <v>71</v>
      </c>
      <c r="AH149" s="19" t="s">
        <v>72</v>
      </c>
      <c r="AI149" s="19"/>
      <c r="AK149" s="20" t="s">
        <v>74</v>
      </c>
      <c r="AM149" s="19" t="s">
        <v>75</v>
      </c>
      <c r="AN149" s="19" t="s">
        <v>39</v>
      </c>
      <c r="AO149" s="19"/>
      <c r="AP149" s="27"/>
      <c r="BA149" s="28">
        <v>0.75</v>
      </c>
      <c r="BB149" s="28">
        <f t="shared" si="7"/>
        <v>0.03660714286</v>
      </c>
      <c r="BC149" s="13">
        <f t="shared" si="1"/>
        <v>0.03234066121</v>
      </c>
      <c r="BD149" s="19" t="s">
        <v>264</v>
      </c>
      <c r="BE149" s="12" t="str">
        <f t="shared" si="2"/>
        <v>#DIV/0!</v>
      </c>
      <c r="BF149" s="12"/>
    </row>
    <row r="150" ht="15.75" customHeight="1">
      <c r="A150" s="17">
        <v>71.0</v>
      </c>
      <c r="B150" s="39" t="s">
        <v>269</v>
      </c>
      <c r="D150" s="19" t="s">
        <v>270</v>
      </c>
      <c r="E150" s="19">
        <v>1.0</v>
      </c>
      <c r="F150" s="19">
        <v>2.0</v>
      </c>
      <c r="G150" s="19">
        <v>32.0</v>
      </c>
      <c r="J150" s="19"/>
      <c r="K150" s="28">
        <v>32.8</v>
      </c>
      <c r="L150" s="19" t="s">
        <v>61</v>
      </c>
      <c r="O150" s="19" t="s">
        <v>64</v>
      </c>
      <c r="P150" s="19"/>
      <c r="R150" s="19"/>
      <c r="S150" s="19"/>
      <c r="T150" s="19"/>
      <c r="U150" s="19"/>
      <c r="V150" s="19" t="s">
        <v>67</v>
      </c>
      <c r="W150" s="20" t="s">
        <v>67</v>
      </c>
      <c r="X150" s="20" t="s">
        <v>68</v>
      </c>
      <c r="Y150" s="19"/>
      <c r="Z150" s="27"/>
      <c r="AA150" s="19"/>
      <c r="AE150" s="19"/>
      <c r="AF150" s="19"/>
      <c r="AG150" s="19" t="s">
        <v>71</v>
      </c>
      <c r="AH150" s="19" t="s">
        <v>72</v>
      </c>
      <c r="AI150" s="19"/>
      <c r="AK150" s="20" t="s">
        <v>74</v>
      </c>
      <c r="AM150" s="19" t="s">
        <v>110</v>
      </c>
      <c r="AN150" s="19" t="s">
        <v>39</v>
      </c>
      <c r="AO150" s="19"/>
      <c r="AP150" s="27"/>
      <c r="BA150" s="28">
        <v>0.06</v>
      </c>
      <c r="BB150" s="28">
        <f t="shared" si="7"/>
        <v>0.03130625</v>
      </c>
      <c r="BC150" s="13">
        <f t="shared" si="1"/>
        <v>0.03127811236</v>
      </c>
      <c r="BD150" s="19" t="s">
        <v>264</v>
      </c>
      <c r="BE150" s="12" t="str">
        <f t="shared" si="2"/>
        <v>#DIV/0!</v>
      </c>
      <c r="BF150" s="12"/>
    </row>
    <row r="151" ht="15.75" customHeight="1">
      <c r="A151" s="44">
        <v>71.0</v>
      </c>
      <c r="B151" s="45" t="s">
        <v>269</v>
      </c>
      <c r="C151" s="46"/>
      <c r="D151" s="46" t="s">
        <v>270</v>
      </c>
      <c r="E151" s="46">
        <v>1.0</v>
      </c>
      <c r="F151" s="46">
        <v>2.0</v>
      </c>
      <c r="G151" s="46">
        <v>32.0</v>
      </c>
      <c r="H151" s="46"/>
      <c r="I151" s="46"/>
      <c r="J151" s="46"/>
      <c r="K151" s="47">
        <v>36.8</v>
      </c>
      <c r="L151" s="19" t="s">
        <v>61</v>
      </c>
      <c r="M151" s="46"/>
      <c r="N151" s="46"/>
      <c r="O151" s="19" t="s">
        <v>64</v>
      </c>
      <c r="P151" s="46"/>
      <c r="Q151" s="46"/>
      <c r="R151" s="46"/>
      <c r="S151" s="46"/>
      <c r="T151" s="46"/>
      <c r="U151" s="46"/>
      <c r="V151" s="46" t="s">
        <v>67</v>
      </c>
      <c r="W151" s="20" t="s">
        <v>67</v>
      </c>
      <c r="X151" s="20" t="s">
        <v>68</v>
      </c>
      <c r="Y151" s="46"/>
      <c r="Z151" s="46"/>
      <c r="AA151" s="46"/>
      <c r="AB151" s="46"/>
      <c r="AC151" s="46"/>
      <c r="AD151" s="46"/>
      <c r="AE151" s="46"/>
      <c r="AF151" s="46"/>
      <c r="AG151" s="46" t="s">
        <v>71</v>
      </c>
      <c r="AH151" s="46" t="s">
        <v>72</v>
      </c>
      <c r="AI151" s="46"/>
      <c r="AJ151" s="46"/>
      <c r="AK151" s="20" t="s">
        <v>74</v>
      </c>
      <c r="AL151" s="46"/>
      <c r="AM151" s="46" t="s">
        <v>110</v>
      </c>
      <c r="AN151" s="46" t="s">
        <v>39</v>
      </c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7">
        <v>0.15</v>
      </c>
      <c r="BB151" s="47">
        <f t="shared" si="7"/>
        <v>0.0316015625</v>
      </c>
      <c r="BC151" s="13">
        <f t="shared" si="1"/>
        <v>0.03142528963</v>
      </c>
      <c r="BD151" s="19" t="s">
        <v>264</v>
      </c>
      <c r="BE151" s="12" t="str">
        <f t="shared" si="2"/>
        <v>#DIV/0!</v>
      </c>
      <c r="BF151" s="12"/>
    </row>
    <row r="152" ht="15.75" customHeight="1">
      <c r="A152" s="17">
        <v>71.0</v>
      </c>
      <c r="B152" s="39" t="s">
        <v>269</v>
      </c>
      <c r="D152" s="19" t="s">
        <v>270</v>
      </c>
      <c r="E152" s="19">
        <v>1.0</v>
      </c>
      <c r="F152" s="19">
        <v>2.0</v>
      </c>
      <c r="G152" s="19">
        <v>32.0</v>
      </c>
      <c r="J152" s="19"/>
      <c r="K152" s="28">
        <v>40.8</v>
      </c>
      <c r="L152" s="19" t="s">
        <v>61</v>
      </c>
      <c r="O152" s="19" t="s">
        <v>64</v>
      </c>
      <c r="P152" s="19"/>
      <c r="R152" s="19"/>
      <c r="S152" s="19"/>
      <c r="T152" s="19"/>
      <c r="U152" s="19"/>
      <c r="V152" s="19" t="s">
        <v>67</v>
      </c>
      <c r="W152" s="20" t="s">
        <v>67</v>
      </c>
      <c r="X152" s="20" t="s">
        <v>68</v>
      </c>
      <c r="Y152" s="19"/>
      <c r="Z152" s="27"/>
      <c r="AA152" s="19"/>
      <c r="AE152" s="19"/>
      <c r="AF152" s="19"/>
      <c r="AG152" s="19" t="s">
        <v>71</v>
      </c>
      <c r="AH152" s="19" t="s">
        <v>72</v>
      </c>
      <c r="AI152" s="19"/>
      <c r="AK152" s="20" t="s">
        <v>74</v>
      </c>
      <c r="AM152" s="19" t="s">
        <v>110</v>
      </c>
      <c r="AN152" s="19" t="s">
        <v>39</v>
      </c>
      <c r="AO152" s="19"/>
      <c r="AP152" s="27"/>
      <c r="BA152" s="28">
        <v>0.0</v>
      </c>
      <c r="BB152" s="28">
        <f t="shared" si="7"/>
        <v>0.03125</v>
      </c>
      <c r="BC152" s="13">
        <f t="shared" si="1"/>
        <v>0.03125</v>
      </c>
      <c r="BD152" s="19" t="s">
        <v>264</v>
      </c>
      <c r="BE152" s="12" t="str">
        <f t="shared" si="2"/>
        <v>#DIV/0!</v>
      </c>
      <c r="BF152" s="12"/>
    </row>
    <row r="153" ht="15.75" customHeight="1">
      <c r="A153" s="17">
        <v>71.0</v>
      </c>
      <c r="B153" s="39" t="s">
        <v>269</v>
      </c>
      <c r="D153" s="19" t="s">
        <v>270</v>
      </c>
      <c r="E153" s="19">
        <v>1.0</v>
      </c>
      <c r="F153" s="19">
        <v>2.0</v>
      </c>
      <c r="G153" s="19">
        <v>32.0</v>
      </c>
      <c r="J153" s="19"/>
      <c r="K153" s="28">
        <v>44.8</v>
      </c>
      <c r="L153" s="19" t="s">
        <v>61</v>
      </c>
      <c r="O153" s="19" t="s">
        <v>64</v>
      </c>
      <c r="P153" s="19"/>
      <c r="R153" s="19"/>
      <c r="S153" s="19"/>
      <c r="T153" s="19"/>
      <c r="U153" s="19"/>
      <c r="V153" s="19" t="s">
        <v>67</v>
      </c>
      <c r="W153" s="20" t="s">
        <v>67</v>
      </c>
      <c r="X153" s="20" t="s">
        <v>68</v>
      </c>
      <c r="Y153" s="19"/>
      <c r="Z153" s="27"/>
      <c r="AA153" s="19"/>
      <c r="AE153" s="19"/>
      <c r="AF153" s="19"/>
      <c r="AG153" s="19" t="s">
        <v>71</v>
      </c>
      <c r="AH153" s="19" t="s">
        <v>72</v>
      </c>
      <c r="AI153" s="19"/>
      <c r="AK153" s="20" t="s">
        <v>74</v>
      </c>
      <c r="AM153" s="19" t="s">
        <v>110</v>
      </c>
      <c r="AN153" s="19" t="s">
        <v>39</v>
      </c>
      <c r="AO153" s="19"/>
      <c r="AP153" s="27"/>
      <c r="BA153" s="28">
        <v>0.37</v>
      </c>
      <c r="BB153" s="28">
        <f t="shared" si="7"/>
        <v>0.0333890625</v>
      </c>
      <c r="BC153" s="13">
        <f t="shared" si="1"/>
        <v>0.03230182972</v>
      </c>
      <c r="BD153" s="19" t="s">
        <v>264</v>
      </c>
      <c r="BE153" s="12" t="str">
        <f t="shared" si="2"/>
        <v>#DIV/0!</v>
      </c>
      <c r="BF153" s="12"/>
    </row>
    <row r="154" ht="15.75" customHeight="1">
      <c r="A154" s="17">
        <v>71.0</v>
      </c>
      <c r="B154" s="39" t="s">
        <v>269</v>
      </c>
      <c r="D154" s="19" t="s">
        <v>270</v>
      </c>
      <c r="E154" s="19">
        <v>1.0</v>
      </c>
      <c r="F154" s="19">
        <v>2.0</v>
      </c>
      <c r="G154" s="19">
        <v>32.0</v>
      </c>
      <c r="J154" s="19"/>
      <c r="K154" s="28">
        <v>48.8</v>
      </c>
      <c r="L154" s="19" t="s">
        <v>61</v>
      </c>
      <c r="O154" s="19" t="s">
        <v>64</v>
      </c>
      <c r="P154" s="19"/>
      <c r="R154" s="19"/>
      <c r="S154" s="19"/>
      <c r="T154" s="19"/>
      <c r="U154" s="19"/>
      <c r="V154" s="19" t="s">
        <v>67</v>
      </c>
      <c r="W154" s="20" t="s">
        <v>67</v>
      </c>
      <c r="X154" s="20" t="s">
        <v>68</v>
      </c>
      <c r="Y154" s="19"/>
      <c r="Z154" s="27"/>
      <c r="AA154" s="19"/>
      <c r="AE154" s="19"/>
      <c r="AF154" s="19"/>
      <c r="AG154" s="19" t="s">
        <v>71</v>
      </c>
      <c r="AH154" s="19" t="s">
        <v>72</v>
      </c>
      <c r="AI154" s="19"/>
      <c r="AK154" s="20" t="s">
        <v>74</v>
      </c>
      <c r="AM154" s="19" t="s">
        <v>110</v>
      </c>
      <c r="AN154" s="19" t="s">
        <v>39</v>
      </c>
      <c r="AO154" s="19"/>
      <c r="AP154" s="27"/>
      <c r="BA154" s="28">
        <v>0.09</v>
      </c>
      <c r="BB154" s="28">
        <f t="shared" si="7"/>
        <v>0.0313765625</v>
      </c>
      <c r="BC154" s="13">
        <f t="shared" si="1"/>
        <v>0.03131321731</v>
      </c>
      <c r="BD154" s="19" t="s">
        <v>264</v>
      </c>
      <c r="BE154" s="12" t="str">
        <f t="shared" si="2"/>
        <v>#DIV/0!</v>
      </c>
      <c r="BF154" s="12"/>
    </row>
    <row r="155" ht="15.75" customHeight="1">
      <c r="A155" s="17">
        <v>71.0</v>
      </c>
      <c r="B155" s="39" t="s">
        <v>269</v>
      </c>
      <c r="D155" s="19" t="s">
        <v>270</v>
      </c>
      <c r="E155" s="19">
        <v>1.0</v>
      </c>
      <c r="F155" s="19">
        <v>2.0</v>
      </c>
      <c r="G155" s="19">
        <v>32.0</v>
      </c>
      <c r="J155" s="19"/>
      <c r="K155" s="28">
        <v>52.8</v>
      </c>
      <c r="L155" s="19" t="s">
        <v>61</v>
      </c>
      <c r="O155" s="19" t="s">
        <v>64</v>
      </c>
      <c r="P155" s="19"/>
      <c r="R155" s="19"/>
      <c r="S155" s="19"/>
      <c r="T155" s="19"/>
      <c r="U155" s="19"/>
      <c r="V155" s="19" t="s">
        <v>67</v>
      </c>
      <c r="W155" s="20" t="s">
        <v>67</v>
      </c>
      <c r="X155" s="20" t="s">
        <v>68</v>
      </c>
      <c r="Y155" s="19"/>
      <c r="Z155" s="27"/>
      <c r="AA155" s="19"/>
      <c r="AE155" s="19"/>
      <c r="AF155" s="19"/>
      <c r="AG155" s="19" t="s">
        <v>71</v>
      </c>
      <c r="AH155" s="19" t="s">
        <v>72</v>
      </c>
      <c r="AI155" s="19"/>
      <c r="AK155" s="20" t="s">
        <v>74</v>
      </c>
      <c r="AM155" s="19" t="s">
        <v>110</v>
      </c>
      <c r="AN155" s="19" t="s">
        <v>39</v>
      </c>
      <c r="AO155" s="19"/>
      <c r="AP155" s="27"/>
      <c r="BA155" s="28">
        <v>0.38</v>
      </c>
      <c r="BB155" s="28">
        <f t="shared" si="7"/>
        <v>0.03350625</v>
      </c>
      <c r="BC155" s="13">
        <f t="shared" si="1"/>
        <v>0.03235846586</v>
      </c>
      <c r="BD155" s="19" t="s">
        <v>264</v>
      </c>
      <c r="BE155" s="12" t="str">
        <f t="shared" si="2"/>
        <v>#DIV/0!</v>
      </c>
      <c r="BF155" s="12"/>
    </row>
    <row r="156" ht="15.75" customHeight="1">
      <c r="A156" s="15">
        <v>74.0</v>
      </c>
      <c r="B156" s="25" t="s">
        <v>271</v>
      </c>
      <c r="D156" s="19" t="s">
        <v>272</v>
      </c>
      <c r="E156" s="19">
        <v>1.0</v>
      </c>
      <c r="F156" s="19">
        <v>1.0</v>
      </c>
      <c r="G156" s="19">
        <v>30.0</v>
      </c>
      <c r="J156" s="19"/>
      <c r="K156" s="28">
        <v>29.59</v>
      </c>
      <c r="L156" s="19" t="s">
        <v>174</v>
      </c>
      <c r="O156" s="19" t="s">
        <v>174</v>
      </c>
      <c r="P156" s="19"/>
      <c r="R156" s="19"/>
      <c r="S156" s="19"/>
      <c r="T156" s="19"/>
      <c r="U156" s="19" t="s">
        <v>62</v>
      </c>
      <c r="V156" s="19" t="s">
        <v>67</v>
      </c>
      <c r="W156" s="20" t="s">
        <v>67</v>
      </c>
      <c r="X156" s="20" t="s">
        <v>68</v>
      </c>
      <c r="Y156" s="19"/>
      <c r="Z156" s="27"/>
      <c r="AA156" s="19"/>
      <c r="AE156" s="19"/>
      <c r="AF156" s="19"/>
      <c r="AG156" s="19" t="s">
        <v>273</v>
      </c>
      <c r="AH156" s="19" t="s">
        <v>274</v>
      </c>
      <c r="AI156" s="19"/>
      <c r="AK156" s="27"/>
      <c r="AM156" s="19" t="s">
        <v>75</v>
      </c>
      <c r="AN156" s="19" t="s">
        <v>39</v>
      </c>
      <c r="AO156" s="19"/>
      <c r="AP156" s="27"/>
      <c r="AW156" s="19">
        <v>4.514</v>
      </c>
      <c r="AX156" s="19">
        <v>19.0</v>
      </c>
      <c r="BA156" s="28">
        <v>2.0187</v>
      </c>
      <c r="BB156" s="28">
        <f t="shared" si="7"/>
        <v>0.1012524948</v>
      </c>
      <c r="BC156" s="13">
        <f t="shared" si="1"/>
        <v>0.05809546593</v>
      </c>
      <c r="BD156" s="19" t="s">
        <v>152</v>
      </c>
      <c r="BE156" s="12" t="str">
        <f t="shared" si="2"/>
        <v>#DIV/0!</v>
      </c>
      <c r="BF156" s="12"/>
    </row>
    <row r="157" ht="15.75" customHeight="1">
      <c r="A157" s="15">
        <v>74.0</v>
      </c>
      <c r="B157" s="25" t="s">
        <v>271</v>
      </c>
      <c r="D157" s="19" t="s">
        <v>272</v>
      </c>
      <c r="E157" s="19">
        <v>1.0</v>
      </c>
      <c r="F157" s="19">
        <v>1.0</v>
      </c>
      <c r="G157" s="19">
        <v>30.0</v>
      </c>
      <c r="J157" s="19"/>
      <c r="K157" s="28">
        <v>29.59</v>
      </c>
      <c r="L157" s="19" t="s">
        <v>174</v>
      </c>
      <c r="O157" s="19" t="s">
        <v>174</v>
      </c>
      <c r="P157" s="19"/>
      <c r="R157" s="19"/>
      <c r="S157" s="19"/>
      <c r="T157" s="19"/>
      <c r="U157" s="19"/>
      <c r="V157" s="19" t="s">
        <v>89</v>
      </c>
      <c r="W157" s="19" t="s">
        <v>89</v>
      </c>
      <c r="X157" s="20" t="s">
        <v>68</v>
      </c>
      <c r="Y157" s="19"/>
      <c r="Z157" s="27"/>
      <c r="AA157" s="19"/>
      <c r="AE157" s="19"/>
      <c r="AF157" s="19"/>
      <c r="AG157" s="19" t="s">
        <v>273</v>
      </c>
      <c r="AH157" s="19" t="s">
        <v>274</v>
      </c>
      <c r="AI157" s="19"/>
      <c r="AK157" s="27"/>
      <c r="AM157" s="19" t="s">
        <v>75</v>
      </c>
      <c r="AN157" s="19" t="s">
        <v>39</v>
      </c>
      <c r="AO157" s="19"/>
      <c r="AP157" s="27"/>
      <c r="AW157" s="19">
        <v>-1.468</v>
      </c>
      <c r="AX157" s="19">
        <v>19.0</v>
      </c>
      <c r="BA157" s="28">
        <v>-0.6565</v>
      </c>
      <c r="BB157" s="28">
        <f t="shared" si="7"/>
        <v>0.0405165375</v>
      </c>
      <c r="BC157" s="13">
        <f t="shared" si="1"/>
        <v>0.03674984694</v>
      </c>
      <c r="BD157" s="19" t="s">
        <v>152</v>
      </c>
      <c r="BE157" s="12" t="str">
        <f t="shared" si="2"/>
        <v>#DIV/0!</v>
      </c>
      <c r="BF157" s="12"/>
    </row>
    <row r="158" ht="15.75" customHeight="1">
      <c r="A158" s="15">
        <v>74.0</v>
      </c>
      <c r="B158" s="25" t="s">
        <v>271</v>
      </c>
      <c r="C158" s="38"/>
      <c r="D158" s="38" t="s">
        <v>272</v>
      </c>
      <c r="E158" s="38">
        <v>1.0</v>
      </c>
      <c r="F158" s="38">
        <v>2.0</v>
      </c>
      <c r="G158" s="38">
        <v>9.0</v>
      </c>
      <c r="H158" s="38"/>
      <c r="I158" s="38"/>
      <c r="J158" s="38"/>
      <c r="K158" s="13">
        <v>31.72</v>
      </c>
      <c r="L158" s="19" t="s">
        <v>174</v>
      </c>
      <c r="M158" s="38"/>
      <c r="N158" s="38"/>
      <c r="O158" s="19" t="s">
        <v>174</v>
      </c>
      <c r="P158" s="38"/>
      <c r="Q158" s="38"/>
      <c r="R158" s="38"/>
      <c r="S158" s="38"/>
      <c r="T158" s="38"/>
      <c r="U158" s="38" t="s">
        <v>62</v>
      </c>
      <c r="V158" s="38" t="s">
        <v>67</v>
      </c>
      <c r="W158" s="40" t="s">
        <v>67</v>
      </c>
      <c r="X158" s="20" t="s">
        <v>68</v>
      </c>
      <c r="Y158" s="38"/>
      <c r="Z158" s="38"/>
      <c r="AA158" s="38"/>
      <c r="AB158" s="38"/>
      <c r="AC158" s="38"/>
      <c r="AD158" s="38"/>
      <c r="AE158" s="38"/>
      <c r="AF158" s="38"/>
      <c r="AG158" s="38" t="s">
        <v>177</v>
      </c>
      <c r="AH158" s="38" t="s">
        <v>178</v>
      </c>
      <c r="AI158" s="38"/>
      <c r="AJ158" s="38"/>
      <c r="AK158" s="38"/>
      <c r="AL158" s="38"/>
      <c r="AM158" s="19" t="s">
        <v>75</v>
      </c>
      <c r="AN158" s="19" t="s">
        <v>39</v>
      </c>
      <c r="AO158" s="38"/>
      <c r="AP158" s="38"/>
      <c r="AQ158" s="38"/>
      <c r="AR158" s="38"/>
      <c r="AS158" s="38"/>
      <c r="AT158" s="38"/>
      <c r="AU158" s="38"/>
      <c r="AV158" s="38"/>
      <c r="AW158" s="38">
        <v>1.225</v>
      </c>
      <c r="AX158" s="38">
        <v>7.0</v>
      </c>
      <c r="AY158" s="38"/>
      <c r="AZ158" s="38"/>
      <c r="BA158" s="35">
        <v>0.8662</v>
      </c>
      <c r="BB158" s="28">
        <f t="shared" si="7"/>
        <v>0.15279458</v>
      </c>
      <c r="BC158" s="13">
        <f t="shared" si="1"/>
        <v>0.130296491</v>
      </c>
      <c r="BD158" s="19" t="s">
        <v>152</v>
      </c>
      <c r="BE158" s="12" t="str">
        <f t="shared" si="2"/>
        <v>#DIV/0!</v>
      </c>
      <c r="BF158" s="12"/>
    </row>
    <row r="159" ht="15.75" customHeight="1">
      <c r="A159" s="15">
        <v>74.0</v>
      </c>
      <c r="B159" s="25" t="s">
        <v>271</v>
      </c>
      <c r="C159" s="38"/>
      <c r="D159" s="38" t="s">
        <v>272</v>
      </c>
      <c r="E159" s="38">
        <v>1.0</v>
      </c>
      <c r="F159" s="38">
        <v>2.0</v>
      </c>
      <c r="G159" s="38">
        <v>9.0</v>
      </c>
      <c r="H159" s="38"/>
      <c r="I159" s="38"/>
      <c r="J159" s="38"/>
      <c r="K159" s="13">
        <v>31.72</v>
      </c>
      <c r="L159" s="19" t="s">
        <v>174</v>
      </c>
      <c r="M159" s="38"/>
      <c r="N159" s="38"/>
      <c r="O159" s="19" t="s">
        <v>174</v>
      </c>
      <c r="P159" s="38"/>
      <c r="Q159" s="38"/>
      <c r="R159" s="38"/>
      <c r="S159" s="38"/>
      <c r="T159" s="38"/>
      <c r="U159" s="38"/>
      <c r="V159" s="38" t="s">
        <v>89</v>
      </c>
      <c r="W159" s="38" t="s">
        <v>89</v>
      </c>
      <c r="X159" s="20" t="s">
        <v>68</v>
      </c>
      <c r="Y159" s="38"/>
      <c r="Z159" s="38"/>
      <c r="AA159" s="38"/>
      <c r="AB159" s="38"/>
      <c r="AC159" s="38"/>
      <c r="AD159" s="38"/>
      <c r="AE159" s="38"/>
      <c r="AF159" s="38"/>
      <c r="AG159" s="38" t="s">
        <v>177</v>
      </c>
      <c r="AH159" s="38" t="s">
        <v>178</v>
      </c>
      <c r="AI159" s="38"/>
      <c r="AJ159" s="38"/>
      <c r="AK159" s="38"/>
      <c r="AL159" s="38"/>
      <c r="AM159" s="19" t="s">
        <v>75</v>
      </c>
      <c r="AN159" s="19" t="s">
        <v>39</v>
      </c>
      <c r="AO159" s="38"/>
      <c r="AP159" s="38"/>
      <c r="AQ159" s="38"/>
      <c r="AR159" s="38"/>
      <c r="AS159" s="38"/>
      <c r="AT159" s="38"/>
      <c r="AU159" s="38"/>
      <c r="AV159" s="38"/>
      <c r="AW159" s="38">
        <v>3.666</v>
      </c>
      <c r="AX159" s="38">
        <v>7.0</v>
      </c>
      <c r="AY159" s="38"/>
      <c r="AZ159" s="38"/>
      <c r="BA159" s="35">
        <v>2.5923</v>
      </c>
      <c r="BB159" s="28">
        <f t="shared" si="7"/>
        <v>0.4844455161</v>
      </c>
      <c r="BC159" s="13">
        <f t="shared" si="1"/>
        <v>0.2320070679</v>
      </c>
      <c r="BD159" s="19" t="s">
        <v>152</v>
      </c>
      <c r="BE159" s="12" t="str">
        <f t="shared" si="2"/>
        <v>#DIV/0!</v>
      </c>
      <c r="BF159" s="12"/>
    </row>
    <row r="160" ht="15.75" customHeight="1">
      <c r="A160" s="15">
        <v>75.0</v>
      </c>
      <c r="B160" s="12" t="s">
        <v>275</v>
      </c>
      <c r="D160" s="19" t="s">
        <v>276</v>
      </c>
      <c r="E160" s="19">
        <v>2.0</v>
      </c>
      <c r="F160" s="19">
        <v>1.0</v>
      </c>
      <c r="G160" s="38">
        <v>88.0</v>
      </c>
      <c r="J160" s="19"/>
      <c r="K160" s="28">
        <v>52.3</v>
      </c>
      <c r="L160" s="19" t="s">
        <v>174</v>
      </c>
      <c r="O160" s="19" t="s">
        <v>174</v>
      </c>
      <c r="P160" s="19"/>
      <c r="R160" s="19"/>
      <c r="S160" s="19"/>
      <c r="T160" s="19"/>
      <c r="U160" s="19"/>
      <c r="V160" s="19" t="s">
        <v>67</v>
      </c>
      <c r="W160" s="20" t="s">
        <v>67</v>
      </c>
      <c r="X160" s="20" t="s">
        <v>68</v>
      </c>
      <c r="Y160" s="19"/>
      <c r="Z160" s="27"/>
      <c r="AA160" s="19"/>
      <c r="AE160" s="19"/>
      <c r="AF160" s="19"/>
      <c r="AG160" s="19" t="s">
        <v>71</v>
      </c>
      <c r="AH160" s="38" t="s">
        <v>72</v>
      </c>
      <c r="AI160" s="19"/>
      <c r="AK160" s="27"/>
      <c r="AM160" s="19" t="s">
        <v>75</v>
      </c>
      <c r="AN160" s="19" t="s">
        <v>39</v>
      </c>
      <c r="AO160" s="19"/>
      <c r="AP160" s="27"/>
      <c r="BA160" s="28">
        <v>0.5728086433351802</v>
      </c>
      <c r="BB160" s="28">
        <f t="shared" si="7"/>
        <v>0.01322789626</v>
      </c>
      <c r="BC160" s="13">
        <f t="shared" si="1"/>
        <v>0.01226038348</v>
      </c>
      <c r="BD160" s="19" t="s">
        <v>76</v>
      </c>
      <c r="BE160" s="12" t="str">
        <f t="shared" si="2"/>
        <v>#DIV/0!</v>
      </c>
      <c r="BF160" s="12"/>
    </row>
    <row r="161" ht="15.75" customHeight="1">
      <c r="A161" s="15">
        <v>75.0</v>
      </c>
      <c r="B161" s="12" t="s">
        <v>275</v>
      </c>
      <c r="D161" s="26" t="s">
        <v>276</v>
      </c>
      <c r="E161" s="19">
        <v>2.0</v>
      </c>
      <c r="F161" s="19">
        <v>1.0</v>
      </c>
      <c r="G161" s="38">
        <v>88.0</v>
      </c>
      <c r="J161" s="19"/>
      <c r="K161" s="28">
        <v>52.3</v>
      </c>
      <c r="L161" s="19" t="s">
        <v>174</v>
      </c>
      <c r="O161" s="19" t="s">
        <v>174</v>
      </c>
      <c r="P161" s="19"/>
      <c r="R161" s="19"/>
      <c r="S161" s="19"/>
      <c r="T161" s="19"/>
      <c r="U161" s="19"/>
      <c r="V161" s="19" t="s">
        <v>67</v>
      </c>
      <c r="W161" s="20" t="s">
        <v>67</v>
      </c>
      <c r="X161" s="20" t="s">
        <v>68</v>
      </c>
      <c r="Y161" s="19"/>
      <c r="Z161" s="27"/>
      <c r="AA161" s="19"/>
      <c r="AE161" s="19"/>
      <c r="AF161" s="19"/>
      <c r="AG161" s="19" t="s">
        <v>71</v>
      </c>
      <c r="AH161" s="38" t="s">
        <v>72</v>
      </c>
      <c r="AI161" s="19"/>
      <c r="AK161" s="27"/>
      <c r="AM161" s="19" t="s">
        <v>75</v>
      </c>
      <c r="AN161" s="19" t="s">
        <v>39</v>
      </c>
      <c r="AO161" s="19"/>
      <c r="AP161" s="27"/>
      <c r="BA161" s="28">
        <v>0.33027095917018917</v>
      </c>
      <c r="BB161" s="28">
        <f t="shared" si="7"/>
        <v>0.01198340288</v>
      </c>
      <c r="BC161" s="13">
        <f t="shared" si="1"/>
        <v>0.01166940584</v>
      </c>
      <c r="BD161" s="19" t="s">
        <v>76</v>
      </c>
      <c r="BE161" s="12" t="str">
        <f t="shared" si="2"/>
        <v>#DIV/0!</v>
      </c>
      <c r="BF161" s="12"/>
    </row>
    <row r="162" ht="15.75" customHeight="1">
      <c r="A162" s="15">
        <v>75.0</v>
      </c>
      <c r="B162" s="25" t="s">
        <v>275</v>
      </c>
      <c r="D162" s="26" t="s">
        <v>276</v>
      </c>
      <c r="E162" s="19">
        <v>2.0</v>
      </c>
      <c r="F162" s="19">
        <v>1.0</v>
      </c>
      <c r="G162" s="38">
        <v>88.0</v>
      </c>
      <c r="J162" s="19"/>
      <c r="K162" s="28">
        <v>52.3</v>
      </c>
      <c r="L162" s="19" t="s">
        <v>174</v>
      </c>
      <c r="O162" s="19" t="s">
        <v>174</v>
      </c>
      <c r="P162" s="19"/>
      <c r="R162" s="19"/>
      <c r="S162" s="19"/>
      <c r="T162" s="19"/>
      <c r="U162" s="19"/>
      <c r="V162" s="19" t="s">
        <v>67</v>
      </c>
      <c r="W162" s="20" t="s">
        <v>67</v>
      </c>
      <c r="X162" s="20" t="s">
        <v>68</v>
      </c>
      <c r="Y162" s="19"/>
      <c r="Z162" s="27"/>
      <c r="AA162" s="19"/>
      <c r="AE162" s="19"/>
      <c r="AF162" s="19"/>
      <c r="AG162" s="19" t="s">
        <v>71</v>
      </c>
      <c r="AH162" s="38" t="s">
        <v>72</v>
      </c>
      <c r="AI162" s="19"/>
      <c r="AK162" s="27"/>
      <c r="AM162" s="19" t="s">
        <v>75</v>
      </c>
      <c r="AN162" s="19" t="s">
        <v>39</v>
      </c>
      <c r="AO162" s="19"/>
      <c r="AP162" s="27"/>
      <c r="BA162" s="28">
        <v>0.11314335350303402</v>
      </c>
      <c r="BB162" s="28">
        <f t="shared" si="7"/>
        <v>0.0114363717</v>
      </c>
      <c r="BC162" s="13">
        <f t="shared" si="1"/>
        <v>0.01139994602</v>
      </c>
      <c r="BD162" s="19" t="s">
        <v>76</v>
      </c>
      <c r="BE162" s="12" t="str">
        <f t="shared" si="2"/>
        <v>#DIV/0!</v>
      </c>
      <c r="BF162" s="12"/>
    </row>
    <row r="163" ht="15.75" customHeight="1">
      <c r="A163" s="15">
        <v>75.0</v>
      </c>
      <c r="B163" s="25" t="s">
        <v>275</v>
      </c>
      <c r="D163" s="19" t="s">
        <v>276</v>
      </c>
      <c r="E163" s="19">
        <v>2.0</v>
      </c>
      <c r="F163" s="19">
        <v>1.0</v>
      </c>
      <c r="G163" s="38">
        <v>88.0</v>
      </c>
      <c r="J163" s="19"/>
      <c r="K163" s="28">
        <v>52.3</v>
      </c>
      <c r="L163" s="19" t="s">
        <v>174</v>
      </c>
      <c r="O163" s="19" t="s">
        <v>174</v>
      </c>
      <c r="P163" s="19"/>
      <c r="R163" s="19"/>
      <c r="S163" s="19"/>
      <c r="T163" s="19"/>
      <c r="U163" s="19"/>
      <c r="V163" s="19" t="s">
        <v>67</v>
      </c>
      <c r="W163" s="20" t="s">
        <v>67</v>
      </c>
      <c r="X163" s="20" t="s">
        <v>68</v>
      </c>
      <c r="Y163" s="19"/>
      <c r="Z163" s="27"/>
      <c r="AA163" s="19"/>
      <c r="AE163" s="19"/>
      <c r="AF163" s="19"/>
      <c r="AG163" s="19" t="s">
        <v>71</v>
      </c>
      <c r="AH163" s="38" t="s">
        <v>72</v>
      </c>
      <c r="AI163" s="19"/>
      <c r="AK163" s="27"/>
      <c r="AM163" s="19" t="s">
        <v>75</v>
      </c>
      <c r="AN163" s="19" t="s">
        <v>39</v>
      </c>
      <c r="AO163" s="19"/>
      <c r="AP163" s="27"/>
      <c r="BA163" s="28">
        <v>0.13129474069880173</v>
      </c>
      <c r="BB163" s="28">
        <f t="shared" si="7"/>
        <v>0.0114615813</v>
      </c>
      <c r="BC163" s="13">
        <f t="shared" si="1"/>
        <v>0.01141250376</v>
      </c>
      <c r="BD163" s="19" t="s">
        <v>76</v>
      </c>
      <c r="BE163" s="12" t="str">
        <f t="shared" si="2"/>
        <v>#DIV/0!</v>
      </c>
      <c r="BF163" s="12"/>
    </row>
    <row r="164" ht="15.75" customHeight="1">
      <c r="A164" s="15">
        <v>75.0</v>
      </c>
      <c r="B164" s="25" t="s">
        <v>275</v>
      </c>
      <c r="D164" s="26" t="s">
        <v>276</v>
      </c>
      <c r="E164" s="19">
        <v>2.0</v>
      </c>
      <c r="F164" s="19">
        <v>1.0</v>
      </c>
      <c r="G164" s="38">
        <v>88.0</v>
      </c>
      <c r="J164" s="19"/>
      <c r="K164" s="28">
        <v>52.3</v>
      </c>
      <c r="L164" s="19" t="s">
        <v>174</v>
      </c>
      <c r="O164" s="19" t="s">
        <v>174</v>
      </c>
      <c r="P164" s="19"/>
      <c r="R164" s="19"/>
      <c r="S164" s="19"/>
      <c r="T164" s="19"/>
      <c r="U164" s="19"/>
      <c r="V164" s="19" t="s">
        <v>67</v>
      </c>
      <c r="W164" s="20" t="s">
        <v>67</v>
      </c>
      <c r="X164" s="20" t="s">
        <v>68</v>
      </c>
      <c r="Y164" s="19"/>
      <c r="Z164" s="27"/>
      <c r="AA164" s="19"/>
      <c r="AE164" s="19"/>
      <c r="AF164" s="19"/>
      <c r="AG164" s="19" t="s">
        <v>71</v>
      </c>
      <c r="AH164" s="38" t="s">
        <v>72</v>
      </c>
      <c r="AI164" s="19"/>
      <c r="AK164" s="27"/>
      <c r="AM164" s="19" t="s">
        <v>75</v>
      </c>
      <c r="AN164" s="19" t="s">
        <v>39</v>
      </c>
      <c r="AO164" s="19"/>
      <c r="AP164" s="27"/>
      <c r="BA164" s="28">
        <v>-0.5202659817313433</v>
      </c>
      <c r="BB164" s="28">
        <f t="shared" si="7"/>
        <v>0.01290157211</v>
      </c>
      <c r="BC164" s="13">
        <f t="shared" si="1"/>
        <v>0.01210821102</v>
      </c>
      <c r="BD164" s="19" t="s">
        <v>76</v>
      </c>
      <c r="BE164" s="12" t="str">
        <f t="shared" si="2"/>
        <v>#DIV/0!</v>
      </c>
      <c r="BF164" s="12"/>
    </row>
    <row r="165" ht="15.75" customHeight="1">
      <c r="A165" s="15">
        <v>75.0</v>
      </c>
      <c r="B165" s="25" t="s">
        <v>275</v>
      </c>
      <c r="D165" s="26" t="s">
        <v>276</v>
      </c>
      <c r="E165" s="19">
        <v>2.0</v>
      </c>
      <c r="F165" s="19">
        <v>1.0</v>
      </c>
      <c r="G165" s="38">
        <v>88.0</v>
      </c>
      <c r="J165" s="19"/>
      <c r="K165" s="28">
        <v>52.3</v>
      </c>
      <c r="L165" s="19" t="s">
        <v>174</v>
      </c>
      <c r="O165" s="19" t="s">
        <v>174</v>
      </c>
      <c r="P165" s="19"/>
      <c r="R165" s="19"/>
      <c r="S165" s="19"/>
      <c r="T165" s="19"/>
      <c r="U165" s="19"/>
      <c r="V165" s="19" t="s">
        <v>67</v>
      </c>
      <c r="W165" s="20" t="s">
        <v>67</v>
      </c>
      <c r="X165" s="20" t="s">
        <v>68</v>
      </c>
      <c r="Y165" s="19"/>
      <c r="Z165" s="27"/>
      <c r="AA165" s="19"/>
      <c r="AE165" s="19"/>
      <c r="AF165" s="19"/>
      <c r="AG165" s="19" t="s">
        <v>71</v>
      </c>
      <c r="AH165" s="38" t="s">
        <v>72</v>
      </c>
      <c r="AI165" s="19"/>
      <c r="AK165" s="27"/>
      <c r="AM165" s="19" t="s">
        <v>75</v>
      </c>
      <c r="AN165" s="19" t="s">
        <v>39</v>
      </c>
      <c r="AO165" s="19"/>
      <c r="AP165" s="27"/>
      <c r="BA165" s="28">
        <v>-0.5549033738659289</v>
      </c>
      <c r="BB165" s="28">
        <f t="shared" si="7"/>
        <v>0.01311316906</v>
      </c>
      <c r="BC165" s="13">
        <f t="shared" si="1"/>
        <v>0.01220709977</v>
      </c>
      <c r="BD165" s="19" t="s">
        <v>76</v>
      </c>
      <c r="BE165" s="12" t="str">
        <f t="shared" si="2"/>
        <v>#DIV/0!</v>
      </c>
      <c r="BF165" s="12"/>
    </row>
    <row r="166" ht="15.75" customHeight="1">
      <c r="A166" s="15">
        <v>75.0</v>
      </c>
      <c r="B166" s="25" t="s">
        <v>275</v>
      </c>
      <c r="D166" s="19" t="s">
        <v>276</v>
      </c>
      <c r="E166" s="19">
        <v>2.0</v>
      </c>
      <c r="F166" s="19">
        <v>2.0</v>
      </c>
      <c r="G166" s="38">
        <v>43.0</v>
      </c>
      <c r="J166" s="19"/>
      <c r="K166" s="28">
        <v>51.1</v>
      </c>
      <c r="L166" s="19" t="s">
        <v>174</v>
      </c>
      <c r="O166" s="19" t="s">
        <v>174</v>
      </c>
      <c r="P166" s="19"/>
      <c r="R166" s="19"/>
      <c r="S166" s="19"/>
      <c r="T166" s="19"/>
      <c r="U166" s="19"/>
      <c r="V166" s="19" t="s">
        <v>67</v>
      </c>
      <c r="W166" s="20" t="s">
        <v>67</v>
      </c>
      <c r="X166" s="20" t="s">
        <v>68</v>
      </c>
      <c r="Y166" s="19"/>
      <c r="Z166" s="27"/>
      <c r="AA166" s="19"/>
      <c r="AE166" s="19"/>
      <c r="AF166" s="19"/>
      <c r="AG166" s="19" t="s">
        <v>177</v>
      </c>
      <c r="AH166" s="38" t="s">
        <v>178</v>
      </c>
      <c r="AI166" s="19"/>
      <c r="AK166" s="27"/>
      <c r="AM166" s="19" t="s">
        <v>75</v>
      </c>
      <c r="AN166" s="19" t="s">
        <v>39</v>
      </c>
      <c r="AO166" s="19"/>
      <c r="AP166" s="27"/>
      <c r="BA166" s="28">
        <v>0.2895283311265991</v>
      </c>
      <c r="BB166" s="28">
        <f t="shared" si="7"/>
        <v>0.02423054249</v>
      </c>
      <c r="BC166" s="13">
        <f t="shared" si="1"/>
        <v>0.02373817576</v>
      </c>
      <c r="BD166" s="19" t="s">
        <v>76</v>
      </c>
      <c r="BE166" s="12" t="str">
        <f t="shared" si="2"/>
        <v>#DIV/0!</v>
      </c>
      <c r="BF166" s="12"/>
    </row>
    <row r="167" ht="15.75" customHeight="1">
      <c r="A167" s="15">
        <v>75.0</v>
      </c>
      <c r="B167" s="25" t="s">
        <v>275</v>
      </c>
      <c r="D167" s="26" t="s">
        <v>276</v>
      </c>
      <c r="E167" s="19">
        <v>2.0</v>
      </c>
      <c r="F167" s="19">
        <v>2.0</v>
      </c>
      <c r="G167" s="38">
        <v>43.0</v>
      </c>
      <c r="J167" s="19"/>
      <c r="K167" s="28">
        <v>51.1</v>
      </c>
      <c r="L167" s="19" t="s">
        <v>174</v>
      </c>
      <c r="O167" s="19" t="s">
        <v>174</v>
      </c>
      <c r="P167" s="19"/>
      <c r="R167" s="19"/>
      <c r="S167" s="19"/>
      <c r="T167" s="19"/>
      <c r="U167" s="19"/>
      <c r="V167" s="19" t="s">
        <v>67</v>
      </c>
      <c r="W167" s="20" t="s">
        <v>67</v>
      </c>
      <c r="X167" s="20" t="s">
        <v>68</v>
      </c>
      <c r="Y167" s="19"/>
      <c r="Z167" s="27"/>
      <c r="AA167" s="19"/>
      <c r="AE167" s="19"/>
      <c r="AF167" s="19"/>
      <c r="AG167" s="19" t="s">
        <v>177</v>
      </c>
      <c r="AH167" s="38" t="s">
        <v>178</v>
      </c>
      <c r="AI167" s="19"/>
      <c r="AK167" s="27"/>
      <c r="AM167" s="19" t="s">
        <v>75</v>
      </c>
      <c r="AN167" s="19" t="s">
        <v>39</v>
      </c>
      <c r="AO167" s="19"/>
      <c r="AP167" s="27"/>
      <c r="BA167" s="28">
        <v>0.1495746163877082</v>
      </c>
      <c r="BB167" s="28">
        <f t="shared" si="7"/>
        <v>0.02351596007</v>
      </c>
      <c r="BC167" s="13">
        <f t="shared" si="1"/>
        <v>0.02338552527</v>
      </c>
      <c r="BD167" s="19" t="s">
        <v>76</v>
      </c>
      <c r="BE167" s="12" t="str">
        <f t="shared" si="2"/>
        <v>#DIV/0!</v>
      </c>
      <c r="BF167" s="12"/>
    </row>
    <row r="168" ht="15.75" customHeight="1">
      <c r="A168" s="15">
        <v>75.0</v>
      </c>
      <c r="B168" s="25" t="s">
        <v>275</v>
      </c>
      <c r="D168" s="26" t="s">
        <v>276</v>
      </c>
      <c r="E168" s="19">
        <v>2.0</v>
      </c>
      <c r="F168" s="19">
        <v>2.0</v>
      </c>
      <c r="G168" s="38">
        <v>43.0</v>
      </c>
      <c r="J168" s="19"/>
      <c r="K168" s="28">
        <v>51.1</v>
      </c>
      <c r="L168" s="19" t="s">
        <v>174</v>
      </c>
      <c r="O168" s="19" t="s">
        <v>174</v>
      </c>
      <c r="P168" s="19"/>
      <c r="R168" s="19"/>
      <c r="S168" s="19"/>
      <c r="T168" s="19"/>
      <c r="U168" s="19"/>
      <c r="V168" s="19" t="s">
        <v>67</v>
      </c>
      <c r="W168" s="20" t="s">
        <v>67</v>
      </c>
      <c r="X168" s="20" t="s">
        <v>68</v>
      </c>
      <c r="Y168" s="19"/>
      <c r="Z168" s="27"/>
      <c r="AA168" s="19"/>
      <c r="AE168" s="19"/>
      <c r="AF168" s="19"/>
      <c r="AG168" s="19" t="s">
        <v>177</v>
      </c>
      <c r="AH168" s="38" t="s">
        <v>178</v>
      </c>
      <c r="AI168" s="19"/>
      <c r="AK168" s="27"/>
      <c r="AM168" s="19" t="s">
        <v>75</v>
      </c>
      <c r="AN168" s="19" t="s">
        <v>39</v>
      </c>
      <c r="AO168" s="19"/>
      <c r="AP168" s="27"/>
      <c r="BA168" s="28">
        <v>-0.005917263354520588</v>
      </c>
      <c r="BB168" s="28">
        <f t="shared" si="7"/>
        <v>0.02325622109</v>
      </c>
      <c r="BC168" s="13">
        <f t="shared" si="1"/>
        <v>0.02325601752</v>
      </c>
      <c r="BD168" s="19" t="s">
        <v>76</v>
      </c>
      <c r="BE168" s="12" t="str">
        <f t="shared" si="2"/>
        <v>#DIV/0!</v>
      </c>
      <c r="BF168" s="12"/>
    </row>
    <row r="169" ht="15.75" customHeight="1">
      <c r="A169" s="15">
        <v>75.0</v>
      </c>
      <c r="B169" s="25" t="s">
        <v>275</v>
      </c>
      <c r="D169" s="19" t="s">
        <v>276</v>
      </c>
      <c r="E169" s="19">
        <v>2.0</v>
      </c>
      <c r="F169" s="19">
        <v>2.0</v>
      </c>
      <c r="G169" s="38">
        <v>43.0</v>
      </c>
      <c r="J169" s="19"/>
      <c r="K169" s="28">
        <v>51.1</v>
      </c>
      <c r="L169" s="19" t="s">
        <v>174</v>
      </c>
      <c r="O169" s="19" t="s">
        <v>174</v>
      </c>
      <c r="P169" s="19"/>
      <c r="R169" s="19"/>
      <c r="S169" s="19"/>
      <c r="T169" s="19"/>
      <c r="U169" s="19"/>
      <c r="V169" s="19" t="s">
        <v>67</v>
      </c>
      <c r="W169" s="20" t="s">
        <v>67</v>
      </c>
      <c r="X169" s="20" t="s">
        <v>68</v>
      </c>
      <c r="Y169" s="19"/>
      <c r="Z169" s="27"/>
      <c r="AA169" s="19"/>
      <c r="AE169" s="19"/>
      <c r="AF169" s="19"/>
      <c r="AG169" s="19" t="s">
        <v>177</v>
      </c>
      <c r="AH169" s="38" t="s">
        <v>178</v>
      </c>
      <c r="AI169" s="19"/>
      <c r="AK169" s="27"/>
      <c r="AM169" s="19" t="s">
        <v>75</v>
      </c>
      <c r="AN169" s="19" t="s">
        <v>39</v>
      </c>
      <c r="AO169" s="19"/>
      <c r="AP169" s="27"/>
      <c r="BA169" s="28">
        <v>-0.2500743936922498</v>
      </c>
      <c r="BB169" s="28">
        <f t="shared" si="7"/>
        <v>0.02398299073</v>
      </c>
      <c r="BC169" s="13">
        <f t="shared" si="1"/>
        <v>0.0236166037</v>
      </c>
      <c r="BD169" s="19" t="s">
        <v>76</v>
      </c>
      <c r="BE169" s="12" t="str">
        <f t="shared" si="2"/>
        <v>#DIV/0!</v>
      </c>
      <c r="BF169" s="12"/>
    </row>
    <row r="170" ht="15.75" customHeight="1">
      <c r="A170" s="15">
        <v>75.0</v>
      </c>
      <c r="B170" s="25" t="s">
        <v>275</v>
      </c>
      <c r="D170" s="26" t="s">
        <v>276</v>
      </c>
      <c r="E170" s="19">
        <v>2.0</v>
      </c>
      <c r="F170" s="19">
        <v>2.0</v>
      </c>
      <c r="G170" s="38">
        <v>43.0</v>
      </c>
      <c r="J170" s="19"/>
      <c r="K170" s="28">
        <v>51.1</v>
      </c>
      <c r="L170" s="19" t="s">
        <v>174</v>
      </c>
      <c r="O170" s="19" t="s">
        <v>174</v>
      </c>
      <c r="P170" s="19"/>
      <c r="R170" s="19"/>
      <c r="S170" s="19"/>
      <c r="T170" s="19"/>
      <c r="U170" s="19"/>
      <c r="V170" s="19" t="s">
        <v>67</v>
      </c>
      <c r="W170" s="20" t="s">
        <v>67</v>
      </c>
      <c r="X170" s="20" t="s">
        <v>68</v>
      </c>
      <c r="Y170" s="19"/>
      <c r="Z170" s="27"/>
      <c r="AA170" s="19"/>
      <c r="AE170" s="19"/>
      <c r="AF170" s="19"/>
      <c r="AG170" s="19" t="s">
        <v>177</v>
      </c>
      <c r="AH170" s="38" t="s">
        <v>178</v>
      </c>
      <c r="AI170" s="19"/>
      <c r="AK170" s="27"/>
      <c r="AM170" s="19" t="s">
        <v>75</v>
      </c>
      <c r="AN170" s="19" t="s">
        <v>39</v>
      </c>
      <c r="AO170" s="19"/>
      <c r="AP170" s="27"/>
      <c r="BA170" s="28">
        <v>-0.44876158764246993</v>
      </c>
      <c r="BB170" s="28">
        <f t="shared" si="7"/>
        <v>0.02559752282</v>
      </c>
      <c r="BC170" s="13">
        <f t="shared" si="1"/>
        <v>0.0243985907</v>
      </c>
      <c r="BD170" s="19" t="s">
        <v>76</v>
      </c>
      <c r="BE170" s="12" t="str">
        <f t="shared" si="2"/>
        <v>#DIV/0!</v>
      </c>
      <c r="BF170" s="12"/>
    </row>
    <row r="171" ht="15.75" customHeight="1">
      <c r="A171" s="15">
        <v>75.0</v>
      </c>
      <c r="B171" s="25" t="s">
        <v>275</v>
      </c>
      <c r="D171" s="19" t="s">
        <v>276</v>
      </c>
      <c r="E171" s="19">
        <v>2.0</v>
      </c>
      <c r="F171" s="19">
        <v>2.0</v>
      </c>
      <c r="G171" s="38">
        <v>43.0</v>
      </c>
      <c r="J171" s="19"/>
      <c r="K171" s="28">
        <v>51.1</v>
      </c>
      <c r="L171" s="19" t="s">
        <v>174</v>
      </c>
      <c r="O171" s="19" t="s">
        <v>174</v>
      </c>
      <c r="P171" s="19"/>
      <c r="R171" s="19"/>
      <c r="S171" s="19"/>
      <c r="T171" s="19"/>
      <c r="U171" s="19"/>
      <c r="V171" s="19" t="s">
        <v>67</v>
      </c>
      <c r="W171" s="20" t="s">
        <v>67</v>
      </c>
      <c r="X171" s="20" t="s">
        <v>68</v>
      </c>
      <c r="Y171" s="19"/>
      <c r="Z171" s="27"/>
      <c r="AA171" s="19"/>
      <c r="AE171" s="19"/>
      <c r="AF171" s="19"/>
      <c r="AG171" s="19" t="s">
        <v>177</v>
      </c>
      <c r="AH171" s="38" t="s">
        <v>178</v>
      </c>
      <c r="AI171" s="19"/>
      <c r="AK171" s="27"/>
      <c r="AM171" s="19" t="s">
        <v>75</v>
      </c>
      <c r="AN171" s="19" t="s">
        <v>39</v>
      </c>
      <c r="AO171" s="19"/>
      <c r="AP171" s="27"/>
      <c r="BA171" s="28">
        <v>-0.30972371957998623</v>
      </c>
      <c r="BB171" s="28">
        <f t="shared" si="7"/>
        <v>0.02437126491</v>
      </c>
      <c r="BC171" s="13">
        <f t="shared" si="1"/>
        <v>0.02380700743</v>
      </c>
      <c r="BD171" s="19" t="s">
        <v>76</v>
      </c>
      <c r="BE171" s="12" t="str">
        <f t="shared" si="2"/>
        <v>#DIV/0!</v>
      </c>
      <c r="BF171" s="12"/>
    </row>
    <row r="172" ht="15.75" customHeight="1">
      <c r="A172" s="15">
        <v>75.0</v>
      </c>
      <c r="B172" s="25" t="s">
        <v>275</v>
      </c>
      <c r="D172" s="19" t="s">
        <v>276</v>
      </c>
      <c r="E172" s="19">
        <v>2.0</v>
      </c>
      <c r="F172" s="19">
        <v>3.0</v>
      </c>
      <c r="G172" s="38">
        <v>77.0</v>
      </c>
      <c r="J172" s="19"/>
      <c r="K172" s="28">
        <v>54.3</v>
      </c>
      <c r="L172" s="19" t="s">
        <v>174</v>
      </c>
      <c r="O172" s="19" t="s">
        <v>174</v>
      </c>
      <c r="P172" s="19"/>
      <c r="R172" s="19"/>
      <c r="S172" s="19"/>
      <c r="T172" s="19"/>
      <c r="U172" s="19"/>
      <c r="V172" s="19" t="s">
        <v>67</v>
      </c>
      <c r="W172" s="20" t="s">
        <v>67</v>
      </c>
      <c r="X172" s="20" t="s">
        <v>68</v>
      </c>
      <c r="Y172" s="19"/>
      <c r="Z172" s="27"/>
      <c r="AA172" s="19"/>
      <c r="AE172" s="19"/>
      <c r="AF172" s="19"/>
      <c r="AG172" s="19" t="s">
        <v>277</v>
      </c>
      <c r="AH172" s="38" t="s">
        <v>161</v>
      </c>
      <c r="AI172" s="19"/>
      <c r="AK172" s="27"/>
      <c r="AM172" s="19" t="s">
        <v>75</v>
      </c>
      <c r="AN172" s="19" t="s">
        <v>39</v>
      </c>
      <c r="AO172" s="19"/>
      <c r="AP172" s="27"/>
      <c r="BA172" s="28">
        <v>0.4789382915071929</v>
      </c>
      <c r="BB172" s="28">
        <f t="shared" si="7"/>
        <v>0.01447650576</v>
      </c>
      <c r="BC172" s="13">
        <f t="shared" si="1"/>
        <v>0.01371154872</v>
      </c>
      <c r="BD172" s="19" t="s">
        <v>76</v>
      </c>
      <c r="BE172" s="12" t="str">
        <f t="shared" si="2"/>
        <v>#DIV/0!</v>
      </c>
      <c r="BF172" s="12"/>
    </row>
    <row r="173" ht="15.75" customHeight="1">
      <c r="A173" s="15">
        <v>75.0</v>
      </c>
      <c r="B173" s="25" t="s">
        <v>275</v>
      </c>
      <c r="D173" s="26" t="s">
        <v>276</v>
      </c>
      <c r="E173" s="19">
        <v>2.0</v>
      </c>
      <c r="F173" s="19">
        <v>3.0</v>
      </c>
      <c r="G173" s="38">
        <v>77.0</v>
      </c>
      <c r="J173" s="19"/>
      <c r="K173" s="28">
        <v>54.3</v>
      </c>
      <c r="L173" s="19" t="s">
        <v>174</v>
      </c>
      <c r="O173" s="19" t="s">
        <v>174</v>
      </c>
      <c r="P173" s="19"/>
      <c r="R173" s="19"/>
      <c r="S173" s="19"/>
      <c r="T173" s="19"/>
      <c r="U173" s="19"/>
      <c r="V173" s="19" t="s">
        <v>67</v>
      </c>
      <c r="W173" s="20" t="s">
        <v>67</v>
      </c>
      <c r="X173" s="20" t="s">
        <v>68</v>
      </c>
      <c r="Y173" s="19"/>
      <c r="Z173" s="27"/>
      <c r="AA173" s="19"/>
      <c r="AE173" s="19"/>
      <c r="AF173" s="19"/>
      <c r="AG173" s="19" t="s">
        <v>277</v>
      </c>
      <c r="AH173" s="38" t="s">
        <v>161</v>
      </c>
      <c r="AI173" s="19"/>
      <c r="AK173" s="27"/>
      <c r="AM173" s="19" t="s">
        <v>75</v>
      </c>
      <c r="AN173" s="19" t="s">
        <v>39</v>
      </c>
      <c r="AO173" s="19"/>
      <c r="AP173" s="27"/>
      <c r="BA173" s="28">
        <v>0.4395153555380042</v>
      </c>
      <c r="BB173" s="28">
        <f t="shared" si="7"/>
        <v>0.01424138797</v>
      </c>
      <c r="BC173" s="13">
        <f t="shared" si="1"/>
        <v>0.01359974597</v>
      </c>
      <c r="BD173" s="19" t="s">
        <v>76</v>
      </c>
      <c r="BE173" s="12" t="str">
        <f t="shared" si="2"/>
        <v>#DIV/0!</v>
      </c>
      <c r="BF173" s="12"/>
    </row>
    <row r="174" ht="15.75" customHeight="1">
      <c r="A174" s="15">
        <v>75.0</v>
      </c>
      <c r="B174" s="25" t="s">
        <v>275</v>
      </c>
      <c r="D174" s="26" t="s">
        <v>276</v>
      </c>
      <c r="E174" s="19">
        <v>2.0</v>
      </c>
      <c r="F174" s="19">
        <v>3.0</v>
      </c>
      <c r="G174" s="38">
        <v>77.0</v>
      </c>
      <c r="J174" s="19"/>
      <c r="K174" s="28">
        <v>54.3</v>
      </c>
      <c r="L174" s="19" t="s">
        <v>174</v>
      </c>
      <c r="O174" s="19" t="s">
        <v>174</v>
      </c>
      <c r="P174" s="19"/>
      <c r="R174" s="19"/>
      <c r="S174" s="19"/>
      <c r="T174" s="19"/>
      <c r="U174" s="19"/>
      <c r="V174" s="19" t="s">
        <v>67</v>
      </c>
      <c r="W174" s="20" t="s">
        <v>67</v>
      </c>
      <c r="X174" s="20" t="s">
        <v>68</v>
      </c>
      <c r="Y174" s="19"/>
      <c r="Z174" s="27"/>
      <c r="AA174" s="19"/>
      <c r="AE174" s="19"/>
      <c r="AF174" s="19"/>
      <c r="AG174" s="19" t="s">
        <v>277</v>
      </c>
      <c r="AH174" s="38" t="s">
        <v>161</v>
      </c>
      <c r="AI174" s="19"/>
      <c r="AK174" s="27"/>
      <c r="AM174" s="19" t="s">
        <v>75</v>
      </c>
      <c r="AN174" s="19" t="s">
        <v>39</v>
      </c>
      <c r="AO174" s="19"/>
      <c r="AP174" s="27"/>
      <c r="BA174" s="28">
        <v>0.02959875583745861</v>
      </c>
      <c r="BB174" s="28">
        <f t="shared" si="7"/>
        <v>0.01299270186</v>
      </c>
      <c r="BC174" s="13">
        <f t="shared" si="1"/>
        <v>0.01298985711</v>
      </c>
      <c r="BD174" s="19" t="s">
        <v>76</v>
      </c>
      <c r="BE174" s="12" t="str">
        <f t="shared" si="2"/>
        <v>#DIV/0!</v>
      </c>
      <c r="BF174" s="12"/>
    </row>
    <row r="175" ht="15.75" customHeight="1">
      <c r="A175" s="15">
        <v>75.0</v>
      </c>
      <c r="B175" s="25" t="s">
        <v>275</v>
      </c>
      <c r="D175" s="19" t="s">
        <v>276</v>
      </c>
      <c r="E175" s="19">
        <v>2.0</v>
      </c>
      <c r="F175" s="19">
        <v>3.0</v>
      </c>
      <c r="G175" s="38">
        <v>77.0</v>
      </c>
      <c r="J175" s="19"/>
      <c r="K175" s="28">
        <v>54.3</v>
      </c>
      <c r="L175" s="19" t="s">
        <v>174</v>
      </c>
      <c r="O175" s="19" t="s">
        <v>174</v>
      </c>
      <c r="P175" s="19"/>
      <c r="R175" s="19"/>
      <c r="S175" s="19"/>
      <c r="T175" s="19"/>
      <c r="U175" s="19"/>
      <c r="V175" s="19" t="s">
        <v>67</v>
      </c>
      <c r="W175" s="20" t="s">
        <v>67</v>
      </c>
      <c r="X175" s="20" t="s">
        <v>68</v>
      </c>
      <c r="Y175" s="19"/>
      <c r="Z175" s="27"/>
      <c r="AA175" s="19"/>
      <c r="AE175" s="19"/>
      <c r="AF175" s="19"/>
      <c r="AG175" s="19" t="s">
        <v>277</v>
      </c>
      <c r="AH175" s="38" t="s">
        <v>161</v>
      </c>
      <c r="AI175" s="19"/>
      <c r="AK175" s="27"/>
      <c r="AM175" s="19" t="s">
        <v>75</v>
      </c>
      <c r="AN175" s="19" t="s">
        <v>39</v>
      </c>
      <c r="AO175" s="19"/>
      <c r="AP175" s="27"/>
      <c r="BA175" s="28">
        <v>-0.07118559713062772</v>
      </c>
      <c r="BB175" s="28">
        <f t="shared" si="7"/>
        <v>0.01301991811</v>
      </c>
      <c r="BC175" s="13">
        <f t="shared" si="1"/>
        <v>0.01300345514</v>
      </c>
      <c r="BD175" s="19" t="s">
        <v>76</v>
      </c>
      <c r="BE175" s="12" t="str">
        <f t="shared" si="2"/>
        <v>#DIV/0!</v>
      </c>
      <c r="BF175" s="12"/>
    </row>
    <row r="176" ht="15.75" customHeight="1">
      <c r="A176" s="15">
        <v>75.0</v>
      </c>
      <c r="B176" s="25" t="s">
        <v>275</v>
      </c>
      <c r="D176" s="26" t="s">
        <v>276</v>
      </c>
      <c r="E176" s="19">
        <v>2.0</v>
      </c>
      <c r="F176" s="19">
        <v>3.0</v>
      </c>
      <c r="G176" s="38">
        <v>77.0</v>
      </c>
      <c r="J176" s="19"/>
      <c r="K176" s="28">
        <v>54.3</v>
      </c>
      <c r="L176" s="19" t="s">
        <v>174</v>
      </c>
      <c r="O176" s="19" t="s">
        <v>174</v>
      </c>
      <c r="P176" s="19"/>
      <c r="R176" s="19"/>
      <c r="S176" s="19"/>
      <c r="T176" s="19"/>
      <c r="U176" s="19"/>
      <c r="V176" s="19" t="s">
        <v>67</v>
      </c>
      <c r="W176" s="20" t="s">
        <v>67</v>
      </c>
      <c r="X176" s="20" t="s">
        <v>68</v>
      </c>
      <c r="Y176" s="19"/>
      <c r="Z176" s="27"/>
      <c r="AA176" s="19"/>
      <c r="AE176" s="19"/>
      <c r="AF176" s="19"/>
      <c r="AG176" s="19" t="s">
        <v>277</v>
      </c>
      <c r="AH176" s="38" t="s">
        <v>161</v>
      </c>
      <c r="AI176" s="19"/>
      <c r="AK176" s="27"/>
      <c r="AM176" s="19" t="s">
        <v>75</v>
      </c>
      <c r="AN176" s="19" t="s">
        <v>39</v>
      </c>
      <c r="AO176" s="19"/>
      <c r="AP176" s="27"/>
      <c r="BA176" s="28">
        <v>-0.42422024657061486</v>
      </c>
      <c r="BB176" s="28">
        <f t="shared" si="7"/>
        <v>0.01415560271</v>
      </c>
      <c r="BC176" s="13">
        <f t="shared" si="1"/>
        <v>0.01355872399</v>
      </c>
      <c r="BD176" s="19" t="s">
        <v>76</v>
      </c>
      <c r="BE176" s="12" t="str">
        <f t="shared" si="2"/>
        <v>#DIV/0!</v>
      </c>
      <c r="BF176" s="12"/>
    </row>
    <row r="177" ht="15.75" customHeight="1">
      <c r="A177" s="15">
        <v>75.0</v>
      </c>
      <c r="B177" s="25" t="s">
        <v>275</v>
      </c>
      <c r="D177" s="19" t="s">
        <v>276</v>
      </c>
      <c r="E177" s="19">
        <v>2.0</v>
      </c>
      <c r="F177" s="19">
        <v>3.0</v>
      </c>
      <c r="G177" s="38">
        <v>77.0</v>
      </c>
      <c r="J177" s="19"/>
      <c r="K177" s="28">
        <v>54.3</v>
      </c>
      <c r="L177" s="19" t="s">
        <v>174</v>
      </c>
      <c r="O177" s="19" t="s">
        <v>174</v>
      </c>
      <c r="P177" s="19"/>
      <c r="R177" s="19"/>
      <c r="S177" s="19"/>
      <c r="T177" s="19"/>
      <c r="U177" s="19"/>
      <c r="V177" s="19" t="s">
        <v>67</v>
      </c>
      <c r="W177" s="20" t="s">
        <v>67</v>
      </c>
      <c r="X177" s="20" t="s">
        <v>68</v>
      </c>
      <c r="Y177" s="19"/>
      <c r="Z177" s="27"/>
      <c r="AA177" s="19"/>
      <c r="AE177" s="19"/>
      <c r="AF177" s="19"/>
      <c r="AG177" s="19" t="s">
        <v>277</v>
      </c>
      <c r="AH177" s="38" t="s">
        <v>161</v>
      </c>
      <c r="AI177" s="19"/>
      <c r="AK177" s="27"/>
      <c r="AM177" s="19" t="s">
        <v>75</v>
      </c>
      <c r="AN177" s="19" t="s">
        <v>39</v>
      </c>
      <c r="AO177" s="19"/>
      <c r="AP177" s="27"/>
      <c r="BA177" s="28">
        <v>-0.42422024657061486</v>
      </c>
      <c r="BB177" s="28">
        <f t="shared" si="7"/>
        <v>0.01415560271</v>
      </c>
      <c r="BC177" s="13">
        <f t="shared" si="1"/>
        <v>0.01355872399</v>
      </c>
      <c r="BD177" s="19" t="s">
        <v>76</v>
      </c>
      <c r="BE177" s="12" t="str">
        <f t="shared" si="2"/>
        <v>#DIV/0!</v>
      </c>
      <c r="BF177" s="12"/>
    </row>
    <row r="178" ht="15.75" customHeight="1">
      <c r="A178" s="15">
        <v>75.0</v>
      </c>
      <c r="B178" s="25" t="s">
        <v>275</v>
      </c>
      <c r="D178" s="19" t="s">
        <v>276</v>
      </c>
      <c r="E178" s="19">
        <v>3.0</v>
      </c>
      <c r="F178" s="19">
        <v>4.0</v>
      </c>
      <c r="G178" s="19">
        <v>135.0</v>
      </c>
      <c r="J178" s="19"/>
      <c r="K178" s="28">
        <v>54.1</v>
      </c>
      <c r="L178" s="19" t="s">
        <v>174</v>
      </c>
      <c r="O178" s="19" t="s">
        <v>174</v>
      </c>
      <c r="P178" s="19"/>
      <c r="R178" s="19"/>
      <c r="S178" s="19"/>
      <c r="T178" s="19"/>
      <c r="U178" s="19"/>
      <c r="V178" s="19" t="s">
        <v>67</v>
      </c>
      <c r="W178" s="20" t="s">
        <v>67</v>
      </c>
      <c r="X178" s="20" t="s">
        <v>68</v>
      </c>
      <c r="Y178" s="19"/>
      <c r="Z178" s="27"/>
      <c r="AA178" s="19"/>
      <c r="AE178" s="19"/>
      <c r="AF178" s="19"/>
      <c r="AG178" s="19" t="s">
        <v>71</v>
      </c>
      <c r="AH178" s="19" t="s">
        <v>72</v>
      </c>
      <c r="AI178" s="19"/>
      <c r="AK178" s="27"/>
      <c r="AM178" s="19" t="s">
        <v>75</v>
      </c>
      <c r="AN178" s="19" t="s">
        <v>39</v>
      </c>
      <c r="AO178" s="19"/>
      <c r="AP178" s="27"/>
      <c r="BA178" s="28">
        <v>0.6073123317543354</v>
      </c>
      <c r="BB178" s="28">
        <f t="shared" si="7"/>
        <v>0.008773438031</v>
      </c>
      <c r="BC178" s="13">
        <f t="shared" si="1"/>
        <v>0.008061540167</v>
      </c>
      <c r="BD178" s="19" t="s">
        <v>76</v>
      </c>
      <c r="BE178" s="12" t="str">
        <f t="shared" si="2"/>
        <v>#DIV/0!</v>
      </c>
      <c r="BF178" s="12"/>
    </row>
    <row r="179" ht="15.75" customHeight="1">
      <c r="A179" s="15">
        <v>75.0</v>
      </c>
      <c r="B179" s="25" t="s">
        <v>275</v>
      </c>
      <c r="D179" s="26" t="s">
        <v>276</v>
      </c>
      <c r="E179" s="19">
        <v>3.0</v>
      </c>
      <c r="F179" s="19">
        <v>4.0</v>
      </c>
      <c r="G179" s="19">
        <v>135.0</v>
      </c>
      <c r="J179" s="19"/>
      <c r="K179" s="28">
        <v>54.1</v>
      </c>
      <c r="L179" s="19" t="s">
        <v>174</v>
      </c>
      <c r="O179" s="19" t="s">
        <v>174</v>
      </c>
      <c r="P179" s="19"/>
      <c r="R179" s="19"/>
      <c r="S179" s="19"/>
      <c r="T179" s="19"/>
      <c r="U179" s="19"/>
      <c r="V179" s="19" t="s">
        <v>67</v>
      </c>
      <c r="W179" s="20" t="s">
        <v>67</v>
      </c>
      <c r="X179" s="20" t="s">
        <v>68</v>
      </c>
      <c r="Y179" s="19"/>
      <c r="Z179" s="27"/>
      <c r="AA179" s="19"/>
      <c r="AE179" s="19"/>
      <c r="AF179" s="19"/>
      <c r="AG179" s="19" t="s">
        <v>71</v>
      </c>
      <c r="AH179" s="19" t="s">
        <v>72</v>
      </c>
      <c r="AI179" s="19"/>
      <c r="AK179" s="27"/>
      <c r="AM179" s="19" t="s">
        <v>75</v>
      </c>
      <c r="AN179" s="19" t="s">
        <v>39</v>
      </c>
      <c r="AO179" s="19"/>
      <c r="AP179" s="27"/>
      <c r="BA179" s="28">
        <v>0.7867415484177115</v>
      </c>
      <c r="BB179" s="28">
        <f t="shared" si="7"/>
        <v>0.009699860237</v>
      </c>
      <c r="BC179" s="13">
        <f t="shared" si="1"/>
        <v>0.008476486098</v>
      </c>
      <c r="BD179" s="19" t="s">
        <v>76</v>
      </c>
      <c r="BE179" s="12" t="str">
        <f t="shared" si="2"/>
        <v>#DIV/0!</v>
      </c>
      <c r="BF179" s="12"/>
    </row>
    <row r="180" ht="15.75" customHeight="1">
      <c r="A180" s="15">
        <v>75.0</v>
      </c>
      <c r="B180" s="25" t="s">
        <v>275</v>
      </c>
      <c r="D180" s="26" t="s">
        <v>276</v>
      </c>
      <c r="E180" s="19">
        <v>3.0</v>
      </c>
      <c r="F180" s="19">
        <v>4.0</v>
      </c>
      <c r="G180" s="19">
        <v>135.0</v>
      </c>
      <c r="J180" s="19"/>
      <c r="K180" s="28">
        <v>54.1</v>
      </c>
      <c r="L180" s="19" t="s">
        <v>174</v>
      </c>
      <c r="O180" s="19" t="s">
        <v>174</v>
      </c>
      <c r="P180" s="19"/>
      <c r="R180" s="19"/>
      <c r="S180" s="19"/>
      <c r="T180" s="19"/>
      <c r="U180" s="19"/>
      <c r="V180" s="19" t="s">
        <v>67</v>
      </c>
      <c r="W180" s="20" t="s">
        <v>67</v>
      </c>
      <c r="X180" s="20" t="s">
        <v>68</v>
      </c>
      <c r="Y180" s="19"/>
      <c r="Z180" s="27"/>
      <c r="AA180" s="19"/>
      <c r="AE180" s="19"/>
      <c r="AF180" s="19"/>
      <c r="AG180" s="19" t="s">
        <v>71</v>
      </c>
      <c r="AH180" s="19" t="s">
        <v>72</v>
      </c>
      <c r="AI180" s="19"/>
      <c r="AK180" s="27"/>
      <c r="AM180" s="19" t="s">
        <v>75</v>
      </c>
      <c r="AN180" s="19" t="s">
        <v>39</v>
      </c>
      <c r="AO180" s="19"/>
      <c r="AP180" s="27"/>
      <c r="BA180" s="28">
        <v>0.19441276493287263</v>
      </c>
      <c r="BB180" s="28">
        <f t="shared" si="7"/>
        <v>0.00754739379</v>
      </c>
      <c r="BC180" s="13">
        <f t="shared" si="1"/>
        <v>0.007477073001</v>
      </c>
      <c r="BD180" s="19" t="s">
        <v>76</v>
      </c>
      <c r="BE180" s="12" t="str">
        <f t="shared" si="2"/>
        <v>#DIV/0!</v>
      </c>
      <c r="BF180" s="12"/>
    </row>
    <row r="181" ht="15.75" customHeight="1">
      <c r="A181" s="15">
        <v>75.0</v>
      </c>
      <c r="B181" s="25" t="s">
        <v>275</v>
      </c>
      <c r="D181" s="19" t="s">
        <v>276</v>
      </c>
      <c r="E181" s="19">
        <v>3.0</v>
      </c>
      <c r="F181" s="19">
        <v>4.0</v>
      </c>
      <c r="G181" s="19">
        <v>135.0</v>
      </c>
      <c r="J181" s="19"/>
      <c r="K181" s="28">
        <v>54.1</v>
      </c>
      <c r="L181" s="19" t="s">
        <v>174</v>
      </c>
      <c r="O181" s="19" t="s">
        <v>174</v>
      </c>
      <c r="P181" s="19"/>
      <c r="R181" s="19"/>
      <c r="S181" s="19"/>
      <c r="T181" s="19"/>
      <c r="U181" s="19"/>
      <c r="V181" s="19" t="s">
        <v>67</v>
      </c>
      <c r="W181" s="20" t="s">
        <v>67</v>
      </c>
      <c r="X181" s="20" t="s">
        <v>68</v>
      </c>
      <c r="Y181" s="19"/>
      <c r="Z181" s="27"/>
      <c r="AA181" s="19"/>
      <c r="AE181" s="19"/>
      <c r="AF181" s="19"/>
      <c r="AG181" s="19" t="s">
        <v>71</v>
      </c>
      <c r="AH181" s="19" t="s">
        <v>72</v>
      </c>
      <c r="AI181" s="19"/>
      <c r="AK181" s="27"/>
      <c r="AM181" s="19" t="s">
        <v>75</v>
      </c>
      <c r="AN181" s="19" t="s">
        <v>39</v>
      </c>
      <c r="AO181" s="19"/>
      <c r="AP181" s="27"/>
      <c r="BA181" s="28">
        <v>0.15448276451040455</v>
      </c>
      <c r="BB181" s="28">
        <f t="shared" si="7"/>
        <v>0.007495796017</v>
      </c>
      <c r="BC181" s="13">
        <f t="shared" si="1"/>
        <v>0.007451470656</v>
      </c>
      <c r="BD181" s="19" t="s">
        <v>76</v>
      </c>
      <c r="BE181" s="12" t="str">
        <f t="shared" si="2"/>
        <v>#DIV/0!</v>
      </c>
      <c r="BF181" s="12"/>
    </row>
    <row r="182" ht="15.75" customHeight="1">
      <c r="A182" s="15">
        <v>75.0</v>
      </c>
      <c r="B182" s="25" t="s">
        <v>275</v>
      </c>
      <c r="D182" s="26" t="s">
        <v>276</v>
      </c>
      <c r="E182" s="19">
        <v>3.0</v>
      </c>
      <c r="F182" s="19">
        <v>4.0</v>
      </c>
      <c r="G182" s="19">
        <v>135.0</v>
      </c>
      <c r="J182" s="19"/>
      <c r="K182" s="28">
        <v>54.1</v>
      </c>
      <c r="L182" s="19" t="s">
        <v>174</v>
      </c>
      <c r="O182" s="19" t="s">
        <v>174</v>
      </c>
      <c r="P182" s="19"/>
      <c r="R182" s="19"/>
      <c r="S182" s="19"/>
      <c r="T182" s="19"/>
      <c r="U182" s="19"/>
      <c r="V182" s="19" t="s">
        <v>67</v>
      </c>
      <c r="W182" s="20" t="s">
        <v>67</v>
      </c>
      <c r="X182" s="20" t="s">
        <v>68</v>
      </c>
      <c r="Y182" s="19"/>
      <c r="Z182" s="27"/>
      <c r="AA182" s="19"/>
      <c r="AE182" s="19"/>
      <c r="AF182" s="19"/>
      <c r="AG182" s="19" t="s">
        <v>71</v>
      </c>
      <c r="AH182" s="19" t="s">
        <v>72</v>
      </c>
      <c r="AI182" s="19"/>
      <c r="AK182" s="27"/>
      <c r="AM182" s="19" t="s">
        <v>75</v>
      </c>
      <c r="AN182" s="19" t="s">
        <v>39</v>
      </c>
      <c r="AO182" s="19"/>
      <c r="AP182" s="27"/>
      <c r="BA182" s="28">
        <v>0.1703584643011524</v>
      </c>
      <c r="BB182" s="28">
        <f t="shared" si="7"/>
        <v>0.00751489632</v>
      </c>
      <c r="BC182" s="13">
        <f t="shared" si="1"/>
        <v>0.007460958294</v>
      </c>
      <c r="BD182" s="19" t="s">
        <v>76</v>
      </c>
      <c r="BE182" s="12" t="str">
        <f t="shared" si="2"/>
        <v>#DIV/0!</v>
      </c>
      <c r="BF182" s="12"/>
    </row>
    <row r="183" ht="15.75" customHeight="1">
      <c r="A183" s="15">
        <v>75.0</v>
      </c>
      <c r="B183" s="25" t="s">
        <v>275</v>
      </c>
      <c r="D183" s="26" t="s">
        <v>276</v>
      </c>
      <c r="E183" s="19">
        <v>3.0</v>
      </c>
      <c r="F183" s="19">
        <v>4.0</v>
      </c>
      <c r="G183" s="19">
        <v>135.0</v>
      </c>
      <c r="J183" s="19"/>
      <c r="K183" s="28">
        <v>54.1</v>
      </c>
      <c r="L183" s="19" t="s">
        <v>174</v>
      </c>
      <c r="O183" s="19" t="s">
        <v>174</v>
      </c>
      <c r="P183" s="19"/>
      <c r="R183" s="19"/>
      <c r="S183" s="19"/>
      <c r="T183" s="19"/>
      <c r="U183" s="19"/>
      <c r="V183" s="19" t="s">
        <v>67</v>
      </c>
      <c r="W183" s="20" t="s">
        <v>67</v>
      </c>
      <c r="X183" s="20" t="s">
        <v>68</v>
      </c>
      <c r="Y183" s="19"/>
      <c r="Z183" s="27"/>
      <c r="AA183" s="19"/>
      <c r="AE183" s="19"/>
      <c r="AF183" s="19"/>
      <c r="AG183" s="19" t="s">
        <v>71</v>
      </c>
      <c r="AH183" s="19" t="s">
        <v>72</v>
      </c>
      <c r="AI183" s="19"/>
      <c r="AK183" s="27"/>
      <c r="AM183" s="19" t="s">
        <v>75</v>
      </c>
      <c r="AN183" s="19" t="s">
        <v>39</v>
      </c>
      <c r="AO183" s="19"/>
      <c r="AP183" s="27"/>
      <c r="BA183" s="28">
        <v>-0.07655926554960216</v>
      </c>
      <c r="BB183" s="28">
        <f t="shared" si="7"/>
        <v>0.007429116004</v>
      </c>
      <c r="BC183" s="13">
        <f t="shared" si="1"/>
        <v>0.007418253765</v>
      </c>
      <c r="BD183" s="19" t="s">
        <v>76</v>
      </c>
      <c r="BE183" s="12" t="str">
        <f t="shared" si="2"/>
        <v>#DIV/0!</v>
      </c>
      <c r="BF183" s="12"/>
    </row>
    <row r="184" ht="15.75" customHeight="1">
      <c r="A184" s="17">
        <v>85.0</v>
      </c>
      <c r="B184" s="38" t="s">
        <v>278</v>
      </c>
      <c r="D184" s="19" t="s">
        <v>279</v>
      </c>
      <c r="E184" s="19">
        <v>1.0</v>
      </c>
      <c r="F184" s="19">
        <v>1.0</v>
      </c>
      <c r="G184" s="19">
        <v>32.0</v>
      </c>
      <c r="J184" s="19"/>
      <c r="K184" s="28">
        <v>54.84</v>
      </c>
      <c r="L184" s="19" t="s">
        <v>61</v>
      </c>
      <c r="O184" s="19" t="s">
        <v>64</v>
      </c>
      <c r="P184" s="19"/>
      <c r="R184" s="19"/>
      <c r="S184" s="19"/>
      <c r="T184" s="19"/>
      <c r="U184" s="19"/>
      <c r="V184" s="19" t="s">
        <v>67</v>
      </c>
      <c r="W184" s="20" t="s">
        <v>67</v>
      </c>
      <c r="X184" s="20" t="s">
        <v>68</v>
      </c>
      <c r="Y184" s="19"/>
      <c r="Z184" s="27"/>
      <c r="AA184" s="19"/>
      <c r="AE184" s="19"/>
      <c r="AF184" s="19"/>
      <c r="AG184" s="19" t="s">
        <v>71</v>
      </c>
      <c r="AH184" s="19" t="s">
        <v>72</v>
      </c>
      <c r="AI184" s="19"/>
      <c r="AK184" s="27"/>
      <c r="AM184" s="19" t="s">
        <v>75</v>
      </c>
      <c r="AN184" s="19" t="s">
        <v>39</v>
      </c>
      <c r="AO184" s="19"/>
      <c r="AP184" s="27"/>
      <c r="BA184" s="28">
        <v>-0.6530801346420195</v>
      </c>
      <c r="BB184" s="28">
        <f t="shared" si="7"/>
        <v>0.03791427597</v>
      </c>
      <c r="BC184" s="13">
        <f t="shared" si="1"/>
        <v>0.03442123072</v>
      </c>
      <c r="BD184" s="19" t="s">
        <v>88</v>
      </c>
      <c r="BE184" s="12" t="str">
        <f t="shared" si="2"/>
        <v>#DIV/0!</v>
      </c>
      <c r="BF184" s="12"/>
    </row>
    <row r="185" ht="15.75" customHeight="1">
      <c r="A185" s="17">
        <v>85.0</v>
      </c>
      <c r="B185" s="38" t="s">
        <v>278</v>
      </c>
      <c r="D185" s="19" t="s">
        <v>279</v>
      </c>
      <c r="E185" s="19">
        <v>1.0</v>
      </c>
      <c r="F185" s="19">
        <v>2.0</v>
      </c>
      <c r="G185" s="19">
        <v>32.0</v>
      </c>
      <c r="J185" s="19"/>
      <c r="K185" s="28">
        <v>54.72</v>
      </c>
      <c r="L185" s="19" t="s">
        <v>61</v>
      </c>
      <c r="O185" s="19" t="s">
        <v>64</v>
      </c>
      <c r="P185" s="19"/>
      <c r="R185" s="19"/>
      <c r="S185" s="19"/>
      <c r="T185" s="19"/>
      <c r="U185" s="19"/>
      <c r="V185" s="19" t="s">
        <v>67</v>
      </c>
      <c r="W185" s="20" t="s">
        <v>67</v>
      </c>
      <c r="X185" s="20" t="s">
        <v>68</v>
      </c>
      <c r="Y185" s="19"/>
      <c r="Z185" s="27"/>
      <c r="AA185" s="19"/>
      <c r="AE185" s="19"/>
      <c r="AF185" s="19"/>
      <c r="AG185" s="19" t="s">
        <v>71</v>
      </c>
      <c r="AH185" s="19" t="s">
        <v>72</v>
      </c>
      <c r="AI185" s="19"/>
      <c r="AK185" s="27"/>
      <c r="AM185" s="19" t="s">
        <v>75</v>
      </c>
      <c r="AN185" s="19" t="s">
        <v>39</v>
      </c>
      <c r="AO185" s="19"/>
      <c r="AP185" s="27"/>
      <c r="BA185" s="28">
        <v>1.6808009144830227</v>
      </c>
      <c r="BB185" s="28">
        <f t="shared" si="7"/>
        <v>0.07539205803</v>
      </c>
      <c r="BC185" s="13">
        <f t="shared" si="1"/>
        <v>0.04853866308</v>
      </c>
      <c r="BD185" s="19" t="s">
        <v>88</v>
      </c>
      <c r="BE185" s="12" t="str">
        <f t="shared" si="2"/>
        <v>#DIV/0!</v>
      </c>
      <c r="BF185" s="12"/>
    </row>
    <row r="186" ht="15.75" customHeight="1">
      <c r="A186" s="17">
        <v>86.0</v>
      </c>
      <c r="B186" s="39" t="s">
        <v>280</v>
      </c>
      <c r="D186" s="19" t="s">
        <v>281</v>
      </c>
      <c r="E186" s="19">
        <v>1.0</v>
      </c>
      <c r="F186" s="19">
        <v>1.0</v>
      </c>
      <c r="G186" s="19">
        <v>80.0</v>
      </c>
      <c r="J186" s="19"/>
      <c r="K186" s="28">
        <v>50.0</v>
      </c>
      <c r="L186" s="19" t="s">
        <v>61</v>
      </c>
      <c r="O186" s="19" t="s">
        <v>282</v>
      </c>
      <c r="P186" s="19"/>
      <c r="R186" s="19"/>
      <c r="S186" s="19"/>
      <c r="T186" s="19"/>
      <c r="U186" s="19" t="s">
        <v>62</v>
      </c>
      <c r="V186" s="19" t="s">
        <v>67</v>
      </c>
      <c r="W186" s="20" t="s">
        <v>67</v>
      </c>
      <c r="X186" s="20" t="s">
        <v>68</v>
      </c>
      <c r="Y186" s="19"/>
      <c r="Z186" s="27"/>
      <c r="AA186" s="19"/>
      <c r="AE186" s="19"/>
      <c r="AF186" s="19"/>
      <c r="AG186" s="19" t="s">
        <v>71</v>
      </c>
      <c r="AH186" s="19" t="s">
        <v>72</v>
      </c>
      <c r="AI186" s="19"/>
      <c r="AK186" s="27"/>
      <c r="AM186" s="19" t="s">
        <v>75</v>
      </c>
      <c r="AN186" s="19" t="s">
        <v>39</v>
      </c>
      <c r="AO186" s="19"/>
      <c r="AP186" s="27"/>
      <c r="BA186" s="28">
        <v>0.32352941176470584</v>
      </c>
      <c r="BB186" s="28">
        <f t="shared" si="7"/>
        <v>0.0131541955</v>
      </c>
      <c r="BC186" s="13">
        <f t="shared" si="1"/>
        <v>0.01282292649</v>
      </c>
      <c r="BD186" s="19" t="s">
        <v>88</v>
      </c>
      <c r="BE186" s="12" t="str">
        <f t="shared" si="2"/>
        <v>#DIV/0!</v>
      </c>
      <c r="BF186" s="12"/>
    </row>
    <row r="187" ht="15.75" customHeight="1">
      <c r="A187" s="17">
        <v>86.0</v>
      </c>
      <c r="B187" s="39" t="s">
        <v>280</v>
      </c>
      <c r="D187" s="19" t="s">
        <v>281</v>
      </c>
      <c r="E187" s="19">
        <v>1.0</v>
      </c>
      <c r="F187" s="19">
        <v>2.0</v>
      </c>
      <c r="G187" s="19">
        <v>80.0</v>
      </c>
      <c r="J187" s="19"/>
      <c r="K187" s="28">
        <v>69.0</v>
      </c>
      <c r="L187" s="19" t="s">
        <v>61</v>
      </c>
      <c r="O187" s="19" t="s">
        <v>282</v>
      </c>
      <c r="P187" s="19"/>
      <c r="R187" s="19"/>
      <c r="S187" s="19"/>
      <c r="T187" s="19"/>
      <c r="U187" s="19" t="s">
        <v>283</v>
      </c>
      <c r="V187" s="19" t="s">
        <v>67</v>
      </c>
      <c r="W187" s="20" t="s">
        <v>67</v>
      </c>
      <c r="X187" s="20" t="s">
        <v>68</v>
      </c>
      <c r="Y187" s="19"/>
      <c r="Z187" s="27"/>
      <c r="AA187" s="19"/>
      <c r="AE187" s="19"/>
      <c r="AF187" s="19"/>
      <c r="AG187" s="19" t="s">
        <v>71</v>
      </c>
      <c r="AH187" s="19" t="s">
        <v>72</v>
      </c>
      <c r="AI187" s="19"/>
      <c r="AK187" s="27"/>
      <c r="AM187" s="19" t="s">
        <v>75</v>
      </c>
      <c r="AN187" s="19" t="s">
        <v>39</v>
      </c>
      <c r="AO187" s="19"/>
      <c r="AP187" s="27"/>
      <c r="BA187" s="28">
        <v>0.5625000000000001</v>
      </c>
      <c r="BB187" s="28">
        <f t="shared" si="7"/>
        <v>0.01447753906</v>
      </c>
      <c r="BC187" s="13">
        <f t="shared" si="1"/>
        <v>0.01345248075</v>
      </c>
      <c r="BD187" s="19" t="s">
        <v>88</v>
      </c>
      <c r="BE187" s="12" t="str">
        <f t="shared" si="2"/>
        <v>#DIV/0!</v>
      </c>
      <c r="BF187" s="12"/>
    </row>
    <row r="188" ht="15.75" customHeight="1">
      <c r="A188" s="17">
        <v>86.0</v>
      </c>
      <c r="B188" s="39" t="s">
        <v>280</v>
      </c>
      <c r="D188" s="19" t="s">
        <v>281</v>
      </c>
      <c r="E188" s="19">
        <v>1.0</v>
      </c>
      <c r="F188" s="19">
        <v>1.0</v>
      </c>
      <c r="G188" s="19">
        <v>80.0</v>
      </c>
      <c r="J188" s="19"/>
      <c r="K188" s="28">
        <v>50.0</v>
      </c>
      <c r="L188" s="19" t="s">
        <v>61</v>
      </c>
      <c r="O188" s="19" t="s">
        <v>282</v>
      </c>
      <c r="P188" s="19"/>
      <c r="R188" s="19"/>
      <c r="S188" s="19"/>
      <c r="T188" s="19"/>
      <c r="U188" s="19" t="s">
        <v>62</v>
      </c>
      <c r="V188" s="19" t="s">
        <v>67</v>
      </c>
      <c r="W188" s="20" t="s">
        <v>67</v>
      </c>
      <c r="X188" s="20" t="s">
        <v>68</v>
      </c>
      <c r="Y188" s="19"/>
      <c r="Z188" s="27"/>
      <c r="AA188" s="19"/>
      <c r="AE188" s="19"/>
      <c r="AF188" s="19"/>
      <c r="AG188" s="19" t="s">
        <v>71</v>
      </c>
      <c r="AH188" s="19" t="s">
        <v>72</v>
      </c>
      <c r="AI188" s="19"/>
      <c r="AK188" s="27"/>
      <c r="AM188" s="19" t="s">
        <v>75</v>
      </c>
      <c r="AN188" s="19" t="s">
        <v>39</v>
      </c>
      <c r="AO188" s="19"/>
      <c r="AP188" s="27"/>
      <c r="BA188" s="28">
        <v>0.16666666666666682</v>
      </c>
      <c r="BB188" s="28">
        <f t="shared" si="7"/>
        <v>0.01267361111</v>
      </c>
      <c r="BC188" s="13">
        <f t="shared" si="1"/>
        <v>0.01258650622</v>
      </c>
      <c r="BD188" s="19" t="s">
        <v>88</v>
      </c>
      <c r="BE188" s="12" t="str">
        <f t="shared" si="2"/>
        <v>#DIV/0!</v>
      </c>
      <c r="BF188" s="12"/>
    </row>
    <row r="189" ht="15.75" customHeight="1">
      <c r="A189" s="17">
        <v>86.0</v>
      </c>
      <c r="B189" s="39" t="s">
        <v>280</v>
      </c>
      <c r="D189" s="19" t="s">
        <v>281</v>
      </c>
      <c r="E189" s="19">
        <v>1.0</v>
      </c>
      <c r="F189" s="19">
        <v>2.0</v>
      </c>
      <c r="G189" s="19">
        <v>80.0</v>
      </c>
      <c r="J189" s="19"/>
      <c r="K189" s="28">
        <v>69.0</v>
      </c>
      <c r="L189" s="19" t="s">
        <v>61</v>
      </c>
      <c r="O189" s="19" t="s">
        <v>282</v>
      </c>
      <c r="P189" s="19"/>
      <c r="R189" s="19"/>
      <c r="S189" s="19"/>
      <c r="T189" s="19"/>
      <c r="U189" s="19" t="s">
        <v>283</v>
      </c>
      <c r="V189" s="19" t="s">
        <v>67</v>
      </c>
      <c r="W189" s="20" t="s">
        <v>67</v>
      </c>
      <c r="X189" s="20" t="s">
        <v>68</v>
      </c>
      <c r="Y189" s="19"/>
      <c r="Z189" s="27"/>
      <c r="AA189" s="19"/>
      <c r="AE189" s="19"/>
      <c r="AF189" s="19"/>
      <c r="AG189" s="19" t="s">
        <v>71</v>
      </c>
      <c r="AH189" s="19" t="s">
        <v>72</v>
      </c>
      <c r="AI189" s="19"/>
      <c r="AK189" s="27"/>
      <c r="AM189" s="19" t="s">
        <v>75</v>
      </c>
      <c r="AN189" s="19" t="s">
        <v>39</v>
      </c>
      <c r="AO189" s="19"/>
      <c r="AP189" s="27"/>
      <c r="BA189" s="28">
        <v>-0.14634146341463414</v>
      </c>
      <c r="BB189" s="28">
        <f t="shared" si="7"/>
        <v>0.0126338489</v>
      </c>
      <c r="BC189" s="13">
        <f t="shared" si="1"/>
        <v>0.01256674625</v>
      </c>
      <c r="BD189" s="19" t="s">
        <v>88</v>
      </c>
      <c r="BE189" s="12" t="str">
        <f t="shared" si="2"/>
        <v>#DIV/0!</v>
      </c>
      <c r="BF189" s="12"/>
    </row>
    <row r="190" ht="15.75" customHeight="1">
      <c r="A190" s="17">
        <v>88.0</v>
      </c>
      <c r="B190" s="38" t="s">
        <v>284</v>
      </c>
      <c r="D190" s="19" t="s">
        <v>285</v>
      </c>
      <c r="E190" s="19">
        <v>1.0</v>
      </c>
      <c r="F190" s="19">
        <v>1.0</v>
      </c>
      <c r="G190" s="19">
        <v>46.0</v>
      </c>
      <c r="J190" s="19"/>
      <c r="K190" s="28">
        <v>56.16</v>
      </c>
      <c r="L190" s="19" t="s">
        <v>61</v>
      </c>
      <c r="O190" s="19" t="s">
        <v>64</v>
      </c>
      <c r="P190" s="19"/>
      <c r="R190" s="19"/>
      <c r="S190" s="19"/>
      <c r="T190" s="19"/>
      <c r="U190" s="19"/>
      <c r="V190" s="19" t="s">
        <v>67</v>
      </c>
      <c r="W190" s="20" t="s">
        <v>67</v>
      </c>
      <c r="X190" s="20" t="s">
        <v>68</v>
      </c>
      <c r="Y190" s="19"/>
      <c r="Z190" s="27"/>
      <c r="AA190" s="19"/>
      <c r="AE190" s="19"/>
      <c r="AF190" s="19"/>
      <c r="AG190" s="19" t="s">
        <v>71</v>
      </c>
      <c r="AH190" s="19" t="s">
        <v>72</v>
      </c>
      <c r="AI190" s="19"/>
      <c r="AK190" s="27"/>
      <c r="AM190" s="19" t="s">
        <v>75</v>
      </c>
      <c r="AN190" s="19" t="s">
        <v>39</v>
      </c>
      <c r="AO190" s="19"/>
      <c r="AP190" s="27"/>
      <c r="BA190" s="37">
        <v>0.6865555583563029</v>
      </c>
      <c r="BB190" s="28">
        <f t="shared" si="7"/>
        <v>0.02686259277</v>
      </c>
      <c r="BC190" s="13">
        <f t="shared" si="1"/>
        <v>0.02416545899</v>
      </c>
      <c r="BD190" s="19" t="s">
        <v>88</v>
      </c>
      <c r="BE190" s="12" t="str">
        <f t="shared" si="2"/>
        <v>#DIV/0!</v>
      </c>
      <c r="BF190" s="12"/>
    </row>
    <row r="191" ht="15.75" customHeight="1">
      <c r="A191" s="17">
        <v>88.0</v>
      </c>
      <c r="B191" s="38" t="s">
        <v>284</v>
      </c>
      <c r="D191" s="19" t="s">
        <v>286</v>
      </c>
      <c r="E191" s="19">
        <v>1.0</v>
      </c>
      <c r="F191" s="19">
        <v>1.0</v>
      </c>
      <c r="G191" s="19">
        <v>46.0</v>
      </c>
      <c r="J191" s="19"/>
      <c r="K191" s="28">
        <v>56.16</v>
      </c>
      <c r="L191" s="19" t="s">
        <v>61</v>
      </c>
      <c r="O191" s="19" t="s">
        <v>64</v>
      </c>
      <c r="P191" s="19"/>
      <c r="R191" s="19"/>
      <c r="S191" s="19"/>
      <c r="T191" s="19"/>
      <c r="U191" s="19"/>
      <c r="V191" s="19" t="s">
        <v>67</v>
      </c>
      <c r="W191" s="20" t="s">
        <v>67</v>
      </c>
      <c r="X191" s="20" t="s">
        <v>68</v>
      </c>
      <c r="Y191" s="19"/>
      <c r="Z191" s="27"/>
      <c r="AA191" s="19"/>
      <c r="AE191" s="19"/>
      <c r="AF191" s="19"/>
      <c r="AG191" s="19" t="s">
        <v>71</v>
      </c>
      <c r="AH191" s="19" t="s">
        <v>72</v>
      </c>
      <c r="AI191" s="19"/>
      <c r="AK191" s="27"/>
      <c r="AM191" s="19" t="s">
        <v>75</v>
      </c>
      <c r="AN191" s="19" t="s">
        <v>39</v>
      </c>
      <c r="AO191" s="19"/>
      <c r="AP191" s="27"/>
      <c r="BA191" s="37">
        <v>0.37120216451888843</v>
      </c>
      <c r="BB191" s="28">
        <f t="shared" si="7"/>
        <v>0.02323685921</v>
      </c>
      <c r="BC191" s="13">
        <f t="shared" si="1"/>
        <v>0.02247552253</v>
      </c>
      <c r="BD191" s="19" t="s">
        <v>88</v>
      </c>
      <c r="BE191" s="12" t="str">
        <f t="shared" si="2"/>
        <v>#DIV/0!</v>
      </c>
      <c r="BF191" s="12"/>
    </row>
    <row r="192" ht="15.75" customHeight="1">
      <c r="A192" s="17">
        <v>88.0</v>
      </c>
      <c r="B192" s="38" t="s">
        <v>284</v>
      </c>
      <c r="D192" s="19" t="s">
        <v>286</v>
      </c>
      <c r="E192" s="19">
        <v>1.0</v>
      </c>
      <c r="F192" s="19">
        <v>1.0</v>
      </c>
      <c r="G192" s="19">
        <v>46.0</v>
      </c>
      <c r="J192" s="19"/>
      <c r="K192" s="28">
        <v>56.16</v>
      </c>
      <c r="L192" s="19" t="s">
        <v>61</v>
      </c>
      <c r="O192" s="19" t="s">
        <v>64</v>
      </c>
      <c r="P192" s="19"/>
      <c r="R192" s="19"/>
      <c r="S192" s="19"/>
      <c r="T192" s="19"/>
      <c r="U192" s="19"/>
      <c r="V192" s="19" t="s">
        <v>67</v>
      </c>
      <c r="W192" s="20" t="s">
        <v>67</v>
      </c>
      <c r="X192" s="20" t="s">
        <v>68</v>
      </c>
      <c r="Y192" s="19"/>
      <c r="Z192" s="27"/>
      <c r="AA192" s="19"/>
      <c r="AE192" s="19"/>
      <c r="AF192" s="19"/>
      <c r="AG192" s="19" t="s">
        <v>71</v>
      </c>
      <c r="AH192" s="19" t="s">
        <v>72</v>
      </c>
      <c r="AI192" s="19"/>
      <c r="AK192" s="27"/>
      <c r="AM192" s="19" t="s">
        <v>75</v>
      </c>
      <c r="AN192" s="19" t="s">
        <v>39</v>
      </c>
      <c r="AO192" s="19"/>
      <c r="AP192" s="27"/>
      <c r="BA192" s="37">
        <v>1.1001969119248853</v>
      </c>
      <c r="BB192" s="28">
        <f t="shared" si="7"/>
        <v>0.03489601353</v>
      </c>
      <c r="BC192" s="13">
        <f t="shared" si="1"/>
        <v>0.02754285733</v>
      </c>
      <c r="BD192" s="19" t="s">
        <v>88</v>
      </c>
      <c r="BE192" s="12" t="str">
        <f t="shared" si="2"/>
        <v>#DIV/0!</v>
      </c>
      <c r="BF192" s="12"/>
    </row>
    <row r="193" ht="15.75" customHeight="1">
      <c r="A193" s="17">
        <v>88.0</v>
      </c>
      <c r="B193" s="38" t="s">
        <v>284</v>
      </c>
      <c r="D193" s="19" t="s">
        <v>286</v>
      </c>
      <c r="E193" s="19">
        <v>2.0</v>
      </c>
      <c r="F193" s="19">
        <v>1.0</v>
      </c>
      <c r="G193" s="19">
        <v>37.0</v>
      </c>
      <c r="J193" s="19"/>
      <c r="K193" s="28">
        <v>52.92</v>
      </c>
      <c r="L193" s="19" t="s">
        <v>61</v>
      </c>
      <c r="O193" s="19" t="s">
        <v>64</v>
      </c>
      <c r="P193" s="19"/>
      <c r="R193" s="19"/>
      <c r="S193" s="19"/>
      <c r="T193" s="19"/>
      <c r="U193" s="19"/>
      <c r="V193" s="19" t="s">
        <v>67</v>
      </c>
      <c r="W193" s="20" t="s">
        <v>67</v>
      </c>
      <c r="X193" s="20" t="s">
        <v>68</v>
      </c>
      <c r="Y193" s="19"/>
      <c r="Z193" s="27"/>
      <c r="AA193" s="19"/>
      <c r="AE193" s="19"/>
      <c r="AF193" s="19"/>
      <c r="AG193" s="19" t="s">
        <v>71</v>
      </c>
      <c r="AH193" s="19" t="s">
        <v>72</v>
      </c>
      <c r="AI193" s="19"/>
      <c r="AK193" s="27"/>
      <c r="AM193" s="19" t="s">
        <v>75</v>
      </c>
      <c r="AN193" s="19" t="s">
        <v>39</v>
      </c>
      <c r="AO193" s="19"/>
      <c r="AP193" s="27"/>
      <c r="BA193" s="37">
        <v>0.4442630059317978</v>
      </c>
      <c r="BB193" s="28">
        <f t="shared" si="7"/>
        <v>0.02969418403</v>
      </c>
      <c r="BC193" s="13">
        <f t="shared" si="1"/>
        <v>0.02832923427</v>
      </c>
      <c r="BD193" s="19" t="s">
        <v>88</v>
      </c>
      <c r="BE193" s="12" t="str">
        <f t="shared" si="2"/>
        <v>#DIV/0!</v>
      </c>
      <c r="BF193" s="12"/>
    </row>
    <row r="194" ht="15.75" customHeight="1">
      <c r="A194" s="17">
        <v>88.0</v>
      </c>
      <c r="B194" s="38" t="s">
        <v>284</v>
      </c>
      <c r="D194" s="19" t="s">
        <v>286</v>
      </c>
      <c r="E194" s="19">
        <v>2.0</v>
      </c>
      <c r="F194" s="19">
        <v>1.0</v>
      </c>
      <c r="G194" s="19">
        <v>37.0</v>
      </c>
      <c r="J194" s="19"/>
      <c r="K194" s="28">
        <v>52.92</v>
      </c>
      <c r="L194" s="19" t="s">
        <v>61</v>
      </c>
      <c r="O194" s="19" t="s">
        <v>64</v>
      </c>
      <c r="P194" s="19" t="s">
        <v>223</v>
      </c>
      <c r="Q194" s="19" t="s">
        <v>287</v>
      </c>
      <c r="R194" s="19"/>
      <c r="S194" s="19"/>
      <c r="T194" s="19"/>
      <c r="U194" s="19"/>
      <c r="V194" s="19" t="s">
        <v>67</v>
      </c>
      <c r="W194" s="20" t="s">
        <v>67</v>
      </c>
      <c r="X194" s="20" t="s">
        <v>68</v>
      </c>
      <c r="Y194" s="19"/>
      <c r="Z194" s="27"/>
      <c r="AA194" s="19"/>
      <c r="AE194" s="19"/>
      <c r="AF194" s="19"/>
      <c r="AG194" s="19" t="s">
        <v>71</v>
      </c>
      <c r="AH194" s="19" t="s">
        <v>72</v>
      </c>
      <c r="AI194" s="19"/>
      <c r="AK194" s="27"/>
      <c r="AM194" s="19" t="s">
        <v>75</v>
      </c>
      <c r="AN194" s="19" t="s">
        <v>39</v>
      </c>
      <c r="AO194" s="19"/>
      <c r="AP194" s="27"/>
      <c r="BA194" s="37">
        <v>1.0681147844517083</v>
      </c>
      <c r="BB194" s="28">
        <f t="shared" si="7"/>
        <v>0.04244417828</v>
      </c>
      <c r="BC194" s="13">
        <f t="shared" si="1"/>
        <v>0.03386945458</v>
      </c>
      <c r="BD194" s="19" t="s">
        <v>88</v>
      </c>
      <c r="BE194" s="12" t="str">
        <f t="shared" si="2"/>
        <v>#DIV/0!</v>
      </c>
      <c r="BF194" s="12"/>
    </row>
    <row r="195" ht="15.75" customHeight="1">
      <c r="A195" s="19">
        <v>91.0</v>
      </c>
      <c r="B195" s="19" t="s">
        <v>288</v>
      </c>
      <c r="C195" s="19" t="s">
        <v>289</v>
      </c>
      <c r="D195" s="19" t="s">
        <v>289</v>
      </c>
      <c r="E195" s="19">
        <v>2.0</v>
      </c>
      <c r="F195" s="19">
        <v>1.0</v>
      </c>
      <c r="G195" s="19">
        <v>12.0</v>
      </c>
      <c r="J195" s="19"/>
      <c r="K195" s="28">
        <v>25.0</v>
      </c>
      <c r="L195" s="19" t="s">
        <v>174</v>
      </c>
      <c r="N195" s="19" t="s">
        <v>63</v>
      </c>
      <c r="O195" s="19" t="s">
        <v>174</v>
      </c>
      <c r="P195" s="19" t="s">
        <v>223</v>
      </c>
      <c r="Q195" s="19" t="s">
        <v>65</v>
      </c>
      <c r="R195" s="19"/>
      <c r="S195" s="19"/>
      <c r="T195" s="19"/>
      <c r="U195" s="19"/>
      <c r="V195" s="19" t="s">
        <v>67</v>
      </c>
      <c r="W195" s="20" t="s">
        <v>67</v>
      </c>
      <c r="X195" s="20" t="s">
        <v>68</v>
      </c>
      <c r="Y195" s="19"/>
      <c r="Z195" s="27"/>
      <c r="AA195" s="19"/>
      <c r="AE195" s="19"/>
      <c r="AF195" s="19"/>
      <c r="AG195" s="19" t="s">
        <v>71</v>
      </c>
      <c r="AH195" s="19" t="s">
        <v>72</v>
      </c>
      <c r="AI195" s="19"/>
      <c r="AJ195" s="19">
        <v>4.0</v>
      </c>
      <c r="AK195" s="27"/>
      <c r="AL195" s="19">
        <v>4.0</v>
      </c>
      <c r="AM195" s="19" t="s">
        <v>75</v>
      </c>
      <c r="AN195" s="19" t="s">
        <v>39</v>
      </c>
      <c r="AO195" s="19"/>
      <c r="AP195" s="27"/>
      <c r="BA195" s="28">
        <v>0.3157384284630767</v>
      </c>
      <c r="BB195" s="28">
        <f t="shared" si="7"/>
        <v>0.0874871148</v>
      </c>
      <c r="BC195" s="13">
        <f t="shared" si="1"/>
        <v>0.08538496882</v>
      </c>
      <c r="BD195" s="19" t="s">
        <v>76</v>
      </c>
      <c r="BE195" s="12">
        <f t="shared" si="2"/>
        <v>3</v>
      </c>
      <c r="BF195" s="12"/>
    </row>
    <row r="196" ht="15.75" customHeight="1">
      <c r="A196" s="19">
        <v>91.0</v>
      </c>
      <c r="B196" s="19" t="s">
        <v>288</v>
      </c>
      <c r="C196" s="19" t="s">
        <v>289</v>
      </c>
      <c r="D196" s="19" t="s">
        <v>289</v>
      </c>
      <c r="E196" s="19">
        <v>2.0</v>
      </c>
      <c r="F196" s="19">
        <v>1.0</v>
      </c>
      <c r="G196" s="19">
        <v>12.0</v>
      </c>
      <c r="J196" s="19"/>
      <c r="K196" s="28">
        <v>25.0</v>
      </c>
      <c r="L196" s="19" t="s">
        <v>174</v>
      </c>
      <c r="N196" s="19" t="s">
        <v>63</v>
      </c>
      <c r="O196" s="19" t="s">
        <v>174</v>
      </c>
      <c r="P196" s="19" t="s">
        <v>223</v>
      </c>
      <c r="Q196" s="19" t="s">
        <v>65</v>
      </c>
      <c r="R196" s="19"/>
      <c r="S196" s="19"/>
      <c r="T196" s="19"/>
      <c r="U196" s="19"/>
      <c r="V196" s="19" t="s">
        <v>89</v>
      </c>
      <c r="W196" s="20" t="s">
        <v>89</v>
      </c>
      <c r="X196" s="20" t="s">
        <v>68</v>
      </c>
      <c r="Y196" s="19"/>
      <c r="Z196" s="27"/>
      <c r="AA196" s="19"/>
      <c r="AE196" s="19"/>
      <c r="AF196" s="19"/>
      <c r="AG196" s="19" t="s">
        <v>71</v>
      </c>
      <c r="AH196" s="19" t="s">
        <v>72</v>
      </c>
      <c r="AI196" s="19"/>
      <c r="AJ196" s="19">
        <v>4.0</v>
      </c>
      <c r="AK196" s="27"/>
      <c r="AL196" s="19">
        <v>4.0</v>
      </c>
      <c r="AM196" s="19" t="s">
        <v>75</v>
      </c>
      <c r="AN196" s="19" t="s">
        <v>39</v>
      </c>
      <c r="AO196" s="19"/>
      <c r="AP196" s="27"/>
      <c r="BA196" s="28">
        <v>-0.6052865725375113</v>
      </c>
      <c r="BB196" s="28">
        <f t="shared" si="7"/>
        <v>0.09859882645</v>
      </c>
      <c r="BC196" s="13">
        <f t="shared" si="1"/>
        <v>0.0906452915</v>
      </c>
      <c r="BD196" s="19" t="s">
        <v>76</v>
      </c>
      <c r="BE196" s="12">
        <f t="shared" si="2"/>
        <v>3</v>
      </c>
      <c r="BF196" s="12"/>
    </row>
    <row r="197" ht="15.75" customHeight="1">
      <c r="A197" s="19">
        <v>91.0</v>
      </c>
      <c r="B197" s="19" t="s">
        <v>288</v>
      </c>
      <c r="C197" s="19" t="s">
        <v>289</v>
      </c>
      <c r="D197" s="19" t="s">
        <v>289</v>
      </c>
      <c r="E197" s="19">
        <v>2.0</v>
      </c>
      <c r="F197" s="19">
        <v>1.0</v>
      </c>
      <c r="G197" s="19">
        <v>12.0</v>
      </c>
      <c r="J197" s="19"/>
      <c r="K197" s="28">
        <v>25.0</v>
      </c>
      <c r="L197" s="19" t="s">
        <v>174</v>
      </c>
      <c r="N197" s="19" t="s">
        <v>63</v>
      </c>
      <c r="O197" s="19" t="s">
        <v>174</v>
      </c>
      <c r="P197" s="19" t="s">
        <v>223</v>
      </c>
      <c r="Q197" s="19" t="s">
        <v>65</v>
      </c>
      <c r="R197" s="19"/>
      <c r="S197" s="19"/>
      <c r="T197" s="19"/>
      <c r="U197" s="19"/>
      <c r="V197" s="19" t="s">
        <v>67</v>
      </c>
      <c r="W197" s="20" t="s">
        <v>290</v>
      </c>
      <c r="X197" s="20" t="s">
        <v>68</v>
      </c>
      <c r="Y197" s="19"/>
      <c r="Z197" s="27"/>
      <c r="AA197" s="19"/>
      <c r="AE197" s="19"/>
      <c r="AF197" s="19"/>
      <c r="AG197" s="19" t="s">
        <v>71</v>
      </c>
      <c r="AH197" s="19" t="s">
        <v>72</v>
      </c>
      <c r="AI197" s="19"/>
      <c r="AJ197" s="19">
        <v>4.0</v>
      </c>
      <c r="AK197" s="27"/>
      <c r="AL197" s="19">
        <v>4.0</v>
      </c>
      <c r="AM197" s="19" t="s">
        <v>75</v>
      </c>
      <c r="AN197" s="19" t="s">
        <v>39</v>
      </c>
      <c r="AO197" s="19"/>
      <c r="AP197" s="27"/>
      <c r="BA197" s="28">
        <v>0.14433756729740227</v>
      </c>
      <c r="BB197" s="28">
        <f t="shared" si="7"/>
        <v>0.08420138889</v>
      </c>
      <c r="BC197" s="13">
        <f t="shared" si="1"/>
        <v>0.08376623668</v>
      </c>
      <c r="BD197" s="19" t="s">
        <v>76</v>
      </c>
      <c r="BE197" s="12">
        <f t="shared" si="2"/>
        <v>3</v>
      </c>
      <c r="BF197" s="12"/>
    </row>
    <row r="198" ht="15.75" customHeight="1">
      <c r="A198" s="19">
        <v>91.0</v>
      </c>
      <c r="B198" s="19" t="s">
        <v>288</v>
      </c>
      <c r="C198" s="19" t="s">
        <v>289</v>
      </c>
      <c r="D198" s="19" t="s">
        <v>289</v>
      </c>
      <c r="E198" s="19">
        <v>2.0</v>
      </c>
      <c r="F198" s="19">
        <v>2.0</v>
      </c>
      <c r="G198" s="19">
        <v>10.0</v>
      </c>
      <c r="J198" s="19"/>
      <c r="K198" s="28">
        <v>25.0</v>
      </c>
      <c r="L198" s="19" t="s">
        <v>174</v>
      </c>
      <c r="N198" s="19" t="s">
        <v>63</v>
      </c>
      <c r="O198" s="19" t="s">
        <v>174</v>
      </c>
      <c r="P198" s="19" t="s">
        <v>223</v>
      </c>
      <c r="Q198" s="19" t="s">
        <v>65</v>
      </c>
      <c r="R198" s="19"/>
      <c r="S198" s="19"/>
      <c r="T198" s="19"/>
      <c r="U198" s="19"/>
      <c r="V198" s="19" t="s">
        <v>67</v>
      </c>
      <c r="W198" s="20" t="s">
        <v>67</v>
      </c>
      <c r="X198" s="20" t="s">
        <v>68</v>
      </c>
      <c r="Y198" s="19"/>
      <c r="Z198" s="27"/>
      <c r="AA198" s="19"/>
      <c r="AE198" s="19"/>
      <c r="AF198" s="19"/>
      <c r="AG198" s="19" t="s">
        <v>71</v>
      </c>
      <c r="AH198" s="19" t="s">
        <v>72</v>
      </c>
      <c r="AI198" s="19"/>
      <c r="AJ198" s="19">
        <v>4.0</v>
      </c>
      <c r="AK198" s="27"/>
      <c r="AL198" s="19">
        <v>4.0</v>
      </c>
      <c r="AM198" s="19" t="s">
        <v>75</v>
      </c>
      <c r="AN198" s="19" t="s">
        <v>39</v>
      </c>
      <c r="AO198" s="19"/>
      <c r="AP198" s="27"/>
      <c r="BA198" s="28">
        <v>0.5929270612815735</v>
      </c>
      <c r="BB198" s="28">
        <f t="shared" si="7"/>
        <v>0.117578125</v>
      </c>
      <c r="BC198" s="13">
        <f t="shared" si="1"/>
        <v>0.1084334473</v>
      </c>
      <c r="BD198" s="19" t="s">
        <v>76</v>
      </c>
      <c r="BE198" s="12">
        <f t="shared" si="2"/>
        <v>2.5</v>
      </c>
      <c r="BF198" s="12"/>
    </row>
    <row r="199" ht="15.75" customHeight="1">
      <c r="A199" s="19">
        <v>91.0</v>
      </c>
      <c r="B199" s="19" t="s">
        <v>288</v>
      </c>
      <c r="C199" s="19" t="s">
        <v>289</v>
      </c>
      <c r="D199" s="19" t="s">
        <v>289</v>
      </c>
      <c r="E199" s="19">
        <v>2.0</v>
      </c>
      <c r="F199" s="19">
        <v>2.0</v>
      </c>
      <c r="G199" s="19">
        <v>10.0</v>
      </c>
      <c r="J199" s="19"/>
      <c r="K199" s="28">
        <v>25.0</v>
      </c>
      <c r="L199" s="19" t="s">
        <v>174</v>
      </c>
      <c r="N199" s="19" t="s">
        <v>63</v>
      </c>
      <c r="O199" s="19" t="s">
        <v>174</v>
      </c>
      <c r="P199" s="19" t="s">
        <v>223</v>
      </c>
      <c r="Q199" s="19" t="s">
        <v>65</v>
      </c>
      <c r="R199" s="19"/>
      <c r="S199" s="19"/>
      <c r="T199" s="19"/>
      <c r="U199" s="19"/>
      <c r="V199" s="19" t="s">
        <v>89</v>
      </c>
      <c r="W199" s="20" t="s">
        <v>89</v>
      </c>
      <c r="X199" s="20" t="s">
        <v>68</v>
      </c>
      <c r="Y199" s="19"/>
      <c r="Z199" s="27"/>
      <c r="AA199" s="19"/>
      <c r="AE199" s="19"/>
      <c r="AF199" s="19"/>
      <c r="AG199" s="19" t="s">
        <v>71</v>
      </c>
      <c r="AH199" s="19" t="s">
        <v>72</v>
      </c>
      <c r="AI199" s="19"/>
      <c r="AJ199" s="19">
        <v>4.0</v>
      </c>
      <c r="AK199" s="27"/>
      <c r="AL199" s="19">
        <v>4.0</v>
      </c>
      <c r="AM199" s="19" t="s">
        <v>75</v>
      </c>
      <c r="AN199" s="19" t="s">
        <v>39</v>
      </c>
      <c r="AO199" s="19"/>
      <c r="AP199" s="27"/>
      <c r="BA199" s="28">
        <v>0.08893905919222629</v>
      </c>
      <c r="BB199" s="28">
        <f t="shared" si="7"/>
        <v>0.1003955078</v>
      </c>
      <c r="BC199" s="13">
        <f t="shared" si="1"/>
        <v>0.1001975588</v>
      </c>
      <c r="BD199" s="19" t="s">
        <v>76</v>
      </c>
      <c r="BE199" s="12">
        <f t="shared" si="2"/>
        <v>2.5</v>
      </c>
      <c r="BF199" s="12"/>
    </row>
    <row r="200" ht="15.75" customHeight="1">
      <c r="A200" s="19">
        <v>91.0</v>
      </c>
      <c r="B200" s="19" t="s">
        <v>288</v>
      </c>
      <c r="C200" s="19" t="s">
        <v>289</v>
      </c>
      <c r="D200" s="19" t="s">
        <v>289</v>
      </c>
      <c r="E200" s="19">
        <v>2.0</v>
      </c>
      <c r="F200" s="19">
        <v>2.0</v>
      </c>
      <c r="G200" s="19">
        <v>10.0</v>
      </c>
      <c r="J200" s="19"/>
      <c r="K200" s="28">
        <v>25.0</v>
      </c>
      <c r="L200" s="19" t="s">
        <v>174</v>
      </c>
      <c r="N200" s="19" t="s">
        <v>63</v>
      </c>
      <c r="O200" s="19" t="s">
        <v>174</v>
      </c>
      <c r="P200" s="19" t="s">
        <v>223</v>
      </c>
      <c r="Q200" s="19" t="s">
        <v>65</v>
      </c>
      <c r="R200" s="19"/>
      <c r="S200" s="19"/>
      <c r="T200" s="19"/>
      <c r="U200" s="19"/>
      <c r="V200" s="19" t="s">
        <v>67</v>
      </c>
      <c r="W200" s="20" t="s">
        <v>290</v>
      </c>
      <c r="X200" s="20" t="s">
        <v>68</v>
      </c>
      <c r="Y200" s="19"/>
      <c r="Z200" s="27"/>
      <c r="AA200" s="19"/>
      <c r="AE200" s="19"/>
      <c r="AF200" s="19"/>
      <c r="AG200" s="19" t="s">
        <v>71</v>
      </c>
      <c r="AH200" s="19" t="s">
        <v>72</v>
      </c>
      <c r="AI200" s="19"/>
      <c r="AJ200" s="19">
        <v>4.0</v>
      </c>
      <c r="AK200" s="27"/>
      <c r="AL200" s="19">
        <v>4.0</v>
      </c>
      <c r="AM200" s="19" t="s">
        <v>75</v>
      </c>
      <c r="AN200" s="19" t="s">
        <v>39</v>
      </c>
      <c r="AO200" s="19"/>
      <c r="AP200" s="27"/>
      <c r="BA200" s="28">
        <v>-0.07692026740950171</v>
      </c>
      <c r="BB200" s="28">
        <f t="shared" si="7"/>
        <v>0.1002958364</v>
      </c>
      <c r="BC200" s="13">
        <f t="shared" si="1"/>
        <v>0.100147809</v>
      </c>
      <c r="BD200" s="19" t="s">
        <v>76</v>
      </c>
      <c r="BE200" s="12">
        <f t="shared" si="2"/>
        <v>2.5</v>
      </c>
      <c r="BF200" s="12"/>
    </row>
    <row r="201" ht="15.75" customHeight="1">
      <c r="A201" s="19">
        <v>91.0</v>
      </c>
      <c r="B201" s="19" t="s">
        <v>288</v>
      </c>
      <c r="C201" s="19" t="s">
        <v>289</v>
      </c>
      <c r="D201" s="19" t="s">
        <v>289</v>
      </c>
      <c r="E201" s="19">
        <v>2.0</v>
      </c>
      <c r="F201" s="19">
        <v>3.0</v>
      </c>
      <c r="G201" s="19">
        <v>13.0</v>
      </c>
      <c r="J201" s="19"/>
      <c r="K201" s="28">
        <v>25.0</v>
      </c>
      <c r="L201" s="19" t="s">
        <v>174</v>
      </c>
      <c r="N201" s="19" t="s">
        <v>63</v>
      </c>
      <c r="O201" s="19" t="s">
        <v>174</v>
      </c>
      <c r="P201" s="19" t="s">
        <v>223</v>
      </c>
      <c r="Q201" s="19" t="s">
        <v>65</v>
      </c>
      <c r="R201" s="19"/>
      <c r="S201" s="19"/>
      <c r="T201" s="19"/>
      <c r="U201" s="19"/>
      <c r="V201" s="19" t="s">
        <v>67</v>
      </c>
      <c r="W201" s="20" t="s">
        <v>67</v>
      </c>
      <c r="X201" s="20" t="s">
        <v>68</v>
      </c>
      <c r="Y201" s="19"/>
      <c r="Z201" s="27"/>
      <c r="AA201" s="19"/>
      <c r="AE201" s="19"/>
      <c r="AF201" s="19"/>
      <c r="AG201" s="19" t="s">
        <v>71</v>
      </c>
      <c r="AH201" s="19" t="s">
        <v>72</v>
      </c>
      <c r="AI201" s="19"/>
      <c r="AJ201" s="19">
        <v>4.0</v>
      </c>
      <c r="AK201" s="27"/>
      <c r="AL201" s="19">
        <v>4.0</v>
      </c>
      <c r="AM201" s="19" t="s">
        <v>75</v>
      </c>
      <c r="AN201" s="19" t="s">
        <v>39</v>
      </c>
      <c r="AO201" s="19"/>
      <c r="AP201" s="27"/>
      <c r="BA201" s="28">
        <v>0.8894330732576704</v>
      </c>
      <c r="BB201" s="28">
        <f t="shared" si="7"/>
        <v>0.1073496612</v>
      </c>
      <c r="BC201" s="13">
        <f t="shared" si="1"/>
        <v>0.09087170213</v>
      </c>
      <c r="BD201" s="19" t="s">
        <v>76</v>
      </c>
      <c r="BE201" s="12">
        <f t="shared" si="2"/>
        <v>3.25</v>
      </c>
      <c r="BF201" s="12"/>
    </row>
    <row r="202" ht="15.75" customHeight="1">
      <c r="A202" s="19">
        <v>91.0</v>
      </c>
      <c r="B202" s="19" t="s">
        <v>288</v>
      </c>
      <c r="C202" s="19" t="s">
        <v>289</v>
      </c>
      <c r="D202" s="19" t="s">
        <v>289</v>
      </c>
      <c r="E202" s="19">
        <v>2.0</v>
      </c>
      <c r="F202" s="19">
        <v>3.0</v>
      </c>
      <c r="G202" s="19">
        <v>13.0</v>
      </c>
      <c r="J202" s="19"/>
      <c r="K202" s="28">
        <v>25.0</v>
      </c>
      <c r="L202" s="19" t="s">
        <v>174</v>
      </c>
      <c r="N202" s="19" t="s">
        <v>63</v>
      </c>
      <c r="O202" s="19" t="s">
        <v>174</v>
      </c>
      <c r="P202" s="19" t="s">
        <v>223</v>
      </c>
      <c r="Q202" s="19" t="s">
        <v>65</v>
      </c>
      <c r="R202" s="19"/>
      <c r="S202" s="19"/>
      <c r="T202" s="19"/>
      <c r="U202" s="19"/>
      <c r="V202" s="19" t="s">
        <v>89</v>
      </c>
      <c r="W202" s="20" t="s">
        <v>89</v>
      </c>
      <c r="X202" s="20" t="s">
        <v>68</v>
      </c>
      <c r="Y202" s="19"/>
      <c r="Z202" s="27"/>
      <c r="AA202" s="19"/>
      <c r="AE202" s="19"/>
      <c r="AF202" s="19"/>
      <c r="AG202" s="19" t="s">
        <v>71</v>
      </c>
      <c r="AH202" s="19" t="s">
        <v>72</v>
      </c>
      <c r="AI202" s="19"/>
      <c r="AJ202" s="19">
        <v>4.0</v>
      </c>
      <c r="AK202" s="27"/>
      <c r="AL202" s="19">
        <v>4.0</v>
      </c>
      <c r="AM202" s="19" t="s">
        <v>75</v>
      </c>
      <c r="AN202" s="19" t="s">
        <v>39</v>
      </c>
      <c r="AO202" s="19"/>
      <c r="AP202" s="27"/>
      <c r="BA202" s="28">
        <v>-0.18490006540841242</v>
      </c>
      <c r="BB202" s="28">
        <f t="shared" si="7"/>
        <v>0.07823800131</v>
      </c>
      <c r="BC202" s="13">
        <f t="shared" si="1"/>
        <v>0.07757775321</v>
      </c>
      <c r="BD202" s="19" t="s">
        <v>76</v>
      </c>
      <c r="BE202" s="12">
        <f t="shared" si="2"/>
        <v>3.25</v>
      </c>
      <c r="BF202" s="12"/>
    </row>
    <row r="203" ht="15.75" customHeight="1">
      <c r="A203" s="19">
        <v>91.0</v>
      </c>
      <c r="B203" s="19" t="s">
        <v>288</v>
      </c>
      <c r="C203" s="19" t="s">
        <v>289</v>
      </c>
      <c r="D203" s="19" t="s">
        <v>289</v>
      </c>
      <c r="E203" s="19">
        <v>2.0</v>
      </c>
      <c r="F203" s="19">
        <v>3.0</v>
      </c>
      <c r="G203" s="19">
        <v>13.0</v>
      </c>
      <c r="J203" s="19"/>
      <c r="K203" s="28">
        <v>25.0</v>
      </c>
      <c r="L203" s="19" t="s">
        <v>174</v>
      </c>
      <c r="N203" s="19" t="s">
        <v>63</v>
      </c>
      <c r="O203" s="19" t="s">
        <v>174</v>
      </c>
      <c r="P203" s="19" t="s">
        <v>223</v>
      </c>
      <c r="Q203" s="19" t="s">
        <v>65</v>
      </c>
      <c r="R203" s="19"/>
      <c r="S203" s="19"/>
      <c r="T203" s="19"/>
      <c r="U203" s="19"/>
      <c r="V203" s="19" t="s">
        <v>67</v>
      </c>
      <c r="W203" s="20" t="s">
        <v>290</v>
      </c>
      <c r="X203" s="20" t="s">
        <v>68</v>
      </c>
      <c r="Y203" s="19"/>
      <c r="Z203" s="27"/>
      <c r="AA203" s="19"/>
      <c r="AE203" s="19"/>
      <c r="AF203" s="19"/>
      <c r="AG203" s="19" t="s">
        <v>71</v>
      </c>
      <c r="AH203" s="19" t="s">
        <v>72</v>
      </c>
      <c r="AI203" s="19"/>
      <c r="AJ203" s="19">
        <v>4.0</v>
      </c>
      <c r="AK203" s="27"/>
      <c r="AL203" s="19">
        <v>4.0</v>
      </c>
      <c r="AM203" s="19" t="s">
        <v>75</v>
      </c>
      <c r="AN203" s="19" t="s">
        <v>39</v>
      </c>
      <c r="AO203" s="19"/>
      <c r="AP203" s="27"/>
      <c r="BA203" s="28">
        <v>0.06933752452815163</v>
      </c>
      <c r="BB203" s="28">
        <f t="shared" si="7"/>
        <v>0.07710798817</v>
      </c>
      <c r="BC203" s="13">
        <f t="shared" si="1"/>
        <v>0.07701547705</v>
      </c>
      <c r="BD203" s="19" t="s">
        <v>76</v>
      </c>
      <c r="BE203" s="12">
        <f t="shared" si="2"/>
        <v>3.25</v>
      </c>
      <c r="BF203" s="12"/>
    </row>
    <row r="204" ht="15.75" customHeight="1">
      <c r="A204" s="19">
        <v>91.0</v>
      </c>
      <c r="B204" s="19" t="s">
        <v>288</v>
      </c>
      <c r="C204" s="19" t="s">
        <v>289</v>
      </c>
      <c r="D204" s="19" t="s">
        <v>289</v>
      </c>
      <c r="E204" s="19">
        <v>2.0</v>
      </c>
      <c r="F204" s="19">
        <v>4.0</v>
      </c>
      <c r="G204" s="19">
        <v>23.0</v>
      </c>
      <c r="J204" s="19"/>
      <c r="K204" s="28">
        <v>25.0</v>
      </c>
      <c r="L204" s="19" t="s">
        <v>174</v>
      </c>
      <c r="N204" s="19" t="s">
        <v>63</v>
      </c>
      <c r="O204" s="19" t="s">
        <v>174</v>
      </c>
      <c r="P204" s="19" t="s">
        <v>223</v>
      </c>
      <c r="Q204" s="19" t="s">
        <v>65</v>
      </c>
      <c r="R204" s="19"/>
      <c r="S204" s="19"/>
      <c r="T204" s="19"/>
      <c r="U204" s="19"/>
      <c r="V204" s="19" t="s">
        <v>67</v>
      </c>
      <c r="W204" s="20" t="s">
        <v>67</v>
      </c>
      <c r="X204" s="19"/>
      <c r="Y204" s="19"/>
      <c r="Z204" s="27"/>
      <c r="AA204" s="19"/>
      <c r="AE204" s="19"/>
      <c r="AF204" s="19"/>
      <c r="AG204" s="19" t="s">
        <v>71</v>
      </c>
      <c r="AH204" s="19" t="s">
        <v>72</v>
      </c>
      <c r="AI204" s="19"/>
      <c r="AJ204" s="19">
        <v>4.0</v>
      </c>
      <c r="AK204" s="27"/>
      <c r="AL204" s="19">
        <v>4.0</v>
      </c>
      <c r="AM204" s="19" t="s">
        <v>75</v>
      </c>
      <c r="AN204" s="19" t="s">
        <v>39</v>
      </c>
      <c r="AO204" s="19"/>
      <c r="AP204" s="27"/>
      <c r="BA204" s="28">
        <v>1.3622941718395334</v>
      </c>
      <c r="BB204" s="28">
        <f t="shared" si="7"/>
        <v>0.08382272632</v>
      </c>
      <c r="BC204" s="13">
        <f t="shared" si="1"/>
        <v>0.06036941578</v>
      </c>
      <c r="BD204" s="19" t="s">
        <v>76</v>
      </c>
      <c r="BE204" s="12">
        <f t="shared" si="2"/>
        <v>5.75</v>
      </c>
      <c r="BF204" s="12"/>
    </row>
    <row r="205" ht="15.75" customHeight="1">
      <c r="A205" s="19">
        <v>91.0</v>
      </c>
      <c r="B205" s="19" t="s">
        <v>288</v>
      </c>
      <c r="C205" s="19" t="s">
        <v>289</v>
      </c>
      <c r="D205" s="19" t="s">
        <v>289</v>
      </c>
      <c r="E205" s="19">
        <v>2.0</v>
      </c>
      <c r="F205" s="19">
        <v>4.0</v>
      </c>
      <c r="G205" s="19">
        <v>23.0</v>
      </c>
      <c r="J205" s="19"/>
      <c r="K205" s="28">
        <v>25.0</v>
      </c>
      <c r="L205" s="19" t="s">
        <v>174</v>
      </c>
      <c r="N205" s="19" t="s">
        <v>63</v>
      </c>
      <c r="O205" s="19" t="s">
        <v>174</v>
      </c>
      <c r="P205" s="19" t="s">
        <v>223</v>
      </c>
      <c r="Q205" s="19" t="s">
        <v>65</v>
      </c>
      <c r="R205" s="19"/>
      <c r="S205" s="19"/>
      <c r="T205" s="19"/>
      <c r="U205" s="19"/>
      <c r="V205" s="19" t="s">
        <v>89</v>
      </c>
      <c r="W205" s="20" t="s">
        <v>89</v>
      </c>
      <c r="X205" s="19"/>
      <c r="Y205" s="19"/>
      <c r="Z205" s="27"/>
      <c r="AA205" s="19"/>
      <c r="AE205" s="19"/>
      <c r="AF205" s="19"/>
      <c r="AG205" s="19" t="s">
        <v>71</v>
      </c>
      <c r="AH205" s="19" t="s">
        <v>72</v>
      </c>
      <c r="AI205" s="19"/>
      <c r="AJ205" s="19">
        <v>4.0</v>
      </c>
      <c r="AK205" s="27"/>
      <c r="AL205" s="19">
        <v>4.0</v>
      </c>
      <c r="AM205" s="19" t="s">
        <v>75</v>
      </c>
      <c r="AN205" s="19" t="s">
        <v>39</v>
      </c>
      <c r="AO205" s="19"/>
      <c r="AP205" s="27"/>
      <c r="BA205" s="28">
        <v>0.164616642676631</v>
      </c>
      <c r="BB205" s="28">
        <f t="shared" si="7"/>
        <v>0.04406736172</v>
      </c>
      <c r="BC205" s="13">
        <f t="shared" si="1"/>
        <v>0.04377182026</v>
      </c>
      <c r="BD205" s="19" t="s">
        <v>76</v>
      </c>
      <c r="BE205" s="12">
        <f t="shared" si="2"/>
        <v>5.75</v>
      </c>
      <c r="BF205" s="12"/>
    </row>
    <row r="206" ht="15.75" customHeight="1">
      <c r="A206" s="19">
        <v>91.0</v>
      </c>
      <c r="B206" s="19" t="s">
        <v>288</v>
      </c>
      <c r="C206" s="19" t="s">
        <v>289</v>
      </c>
      <c r="D206" s="19" t="s">
        <v>289</v>
      </c>
      <c r="E206" s="19">
        <v>2.0</v>
      </c>
      <c r="F206" s="19">
        <v>4.0</v>
      </c>
      <c r="G206" s="19">
        <v>23.0</v>
      </c>
      <c r="J206" s="19"/>
      <c r="K206" s="28">
        <v>25.0</v>
      </c>
      <c r="L206" s="19" t="s">
        <v>174</v>
      </c>
      <c r="N206" s="19" t="s">
        <v>63</v>
      </c>
      <c r="O206" s="19" t="s">
        <v>174</v>
      </c>
      <c r="P206" s="19" t="s">
        <v>223</v>
      </c>
      <c r="Q206" s="19" t="s">
        <v>65</v>
      </c>
      <c r="R206" s="19"/>
      <c r="S206" s="19"/>
      <c r="T206" s="19"/>
      <c r="U206" s="19"/>
      <c r="V206" s="19" t="s">
        <v>67</v>
      </c>
      <c r="W206" s="20" t="s">
        <v>290</v>
      </c>
      <c r="X206" s="19"/>
      <c r="Y206" s="19"/>
      <c r="Z206" s="27"/>
      <c r="AA206" s="19"/>
      <c r="AE206" s="19"/>
      <c r="AF206" s="19"/>
      <c r="AG206" s="19" t="s">
        <v>71</v>
      </c>
      <c r="AH206" s="19" t="s">
        <v>72</v>
      </c>
      <c r="AI206" s="19"/>
      <c r="AJ206" s="19">
        <v>4.0</v>
      </c>
      <c r="AK206" s="27"/>
      <c r="AL206" s="19">
        <v>4.0</v>
      </c>
      <c r="AM206" s="19" t="s">
        <v>75</v>
      </c>
      <c r="AN206" s="19" t="s">
        <v>39</v>
      </c>
      <c r="AO206" s="19"/>
      <c r="AP206" s="27"/>
      <c r="BA206" s="28">
        <v>0.037911711646738774</v>
      </c>
      <c r="BB206" s="28">
        <f t="shared" si="7"/>
        <v>0.04350950648</v>
      </c>
      <c r="BC206" s="13">
        <f t="shared" si="1"/>
        <v>0.04349388087</v>
      </c>
      <c r="BD206" s="19" t="s">
        <v>76</v>
      </c>
      <c r="BE206" s="12">
        <f t="shared" si="2"/>
        <v>5.75</v>
      </c>
      <c r="BF206" s="12"/>
    </row>
    <row r="207" ht="15.75" customHeight="1">
      <c r="A207" s="19">
        <v>92.0</v>
      </c>
      <c r="B207" s="26" t="s">
        <v>291</v>
      </c>
      <c r="C207" s="19" t="s">
        <v>292</v>
      </c>
      <c r="D207" s="24" t="s">
        <v>293</v>
      </c>
      <c r="E207" s="19">
        <v>1.0</v>
      </c>
      <c r="F207" s="19">
        <v>1.0</v>
      </c>
      <c r="G207" s="19">
        <v>24.0</v>
      </c>
      <c r="H207" s="19" t="s">
        <v>294</v>
      </c>
      <c r="I207" s="19">
        <v>38.0</v>
      </c>
      <c r="J207" s="19" t="s">
        <v>108</v>
      </c>
      <c r="K207" s="28">
        <v>38.0</v>
      </c>
      <c r="L207" s="19" t="s">
        <v>61</v>
      </c>
      <c r="N207" s="19" t="s">
        <v>63</v>
      </c>
      <c r="O207" s="19" t="s">
        <v>64</v>
      </c>
      <c r="P207" s="19" t="s">
        <v>295</v>
      </c>
      <c r="Q207" s="19" t="s">
        <v>296</v>
      </c>
      <c r="R207" s="19" t="s">
        <v>297</v>
      </c>
      <c r="S207" s="19" t="s">
        <v>298</v>
      </c>
      <c r="T207" s="19"/>
      <c r="U207" s="19"/>
      <c r="V207" s="19" t="s">
        <v>67</v>
      </c>
      <c r="W207" s="20" t="s">
        <v>67</v>
      </c>
      <c r="X207" s="19"/>
      <c r="Y207" s="19" t="s">
        <v>83</v>
      </c>
      <c r="Z207" s="19" t="s">
        <v>155</v>
      </c>
      <c r="AA207" s="19" t="s">
        <v>69</v>
      </c>
      <c r="AD207" s="19" t="s">
        <v>70</v>
      </c>
      <c r="AE207" s="19"/>
      <c r="AF207" s="19"/>
      <c r="AG207" s="19" t="s">
        <v>71</v>
      </c>
      <c r="AH207" s="19" t="s">
        <v>72</v>
      </c>
      <c r="AI207" s="20" t="s">
        <v>85</v>
      </c>
      <c r="AJ207" s="19">
        <v>4.0</v>
      </c>
      <c r="AK207" s="19" t="s">
        <v>86</v>
      </c>
      <c r="AL207" s="19">
        <v>4.0</v>
      </c>
      <c r="AM207" s="19" t="s">
        <v>75</v>
      </c>
      <c r="AN207" s="19" t="s">
        <v>39</v>
      </c>
      <c r="AO207" s="19"/>
      <c r="AP207" s="27"/>
      <c r="BA207" s="28">
        <v>-1.2176734212433216</v>
      </c>
      <c r="BB207" s="28">
        <f t="shared" si="7"/>
        <v>0.07255684502</v>
      </c>
      <c r="BC207" s="13">
        <f t="shared" si="1"/>
        <v>0.05498365099</v>
      </c>
      <c r="BD207" s="19" t="s">
        <v>76</v>
      </c>
      <c r="BE207" s="12">
        <f t="shared" si="2"/>
        <v>6</v>
      </c>
      <c r="BF207" s="12"/>
    </row>
    <row r="208" ht="15.75" customHeight="1">
      <c r="A208" s="19">
        <v>92.0</v>
      </c>
      <c r="B208" s="26" t="s">
        <v>291</v>
      </c>
      <c r="C208" s="19" t="s">
        <v>292</v>
      </c>
      <c r="D208" s="24" t="s">
        <v>293</v>
      </c>
      <c r="E208" s="19">
        <v>1.0</v>
      </c>
      <c r="F208" s="19">
        <v>1.0</v>
      </c>
      <c r="G208" s="19">
        <v>24.0</v>
      </c>
      <c r="H208" s="19" t="s">
        <v>294</v>
      </c>
      <c r="I208" s="19">
        <v>38.0</v>
      </c>
      <c r="J208" s="19" t="s">
        <v>108</v>
      </c>
      <c r="K208" s="28">
        <v>38.0</v>
      </c>
      <c r="L208" s="19" t="s">
        <v>61</v>
      </c>
      <c r="N208" s="19" t="s">
        <v>63</v>
      </c>
      <c r="O208" s="19" t="s">
        <v>64</v>
      </c>
      <c r="P208" s="19" t="s">
        <v>295</v>
      </c>
      <c r="Q208" s="19" t="s">
        <v>296</v>
      </c>
      <c r="R208" s="19" t="s">
        <v>297</v>
      </c>
      <c r="S208" s="19" t="s">
        <v>298</v>
      </c>
      <c r="T208" s="19"/>
      <c r="U208" s="19"/>
      <c r="V208" s="19" t="s">
        <v>67</v>
      </c>
      <c r="W208" s="20" t="s">
        <v>67</v>
      </c>
      <c r="X208" s="19"/>
      <c r="Y208" s="19" t="s">
        <v>83</v>
      </c>
      <c r="Z208" s="19" t="s">
        <v>155</v>
      </c>
      <c r="AA208" s="19" t="s">
        <v>69</v>
      </c>
      <c r="AD208" s="19" t="s">
        <v>70</v>
      </c>
      <c r="AE208" s="19"/>
      <c r="AF208" s="19"/>
      <c r="AG208" s="19" t="s">
        <v>71</v>
      </c>
      <c r="AH208" s="19" t="s">
        <v>72</v>
      </c>
      <c r="AI208" s="19" t="s">
        <v>299</v>
      </c>
      <c r="AJ208" s="19">
        <v>4.0</v>
      </c>
      <c r="AK208" s="19" t="s">
        <v>86</v>
      </c>
      <c r="AL208" s="19">
        <v>4.0</v>
      </c>
      <c r="AM208" s="19" t="s">
        <v>75</v>
      </c>
      <c r="AN208" s="19" t="s">
        <v>39</v>
      </c>
      <c r="AO208" s="19"/>
      <c r="AP208" s="27"/>
      <c r="BA208" s="28">
        <v>0.4231689155510397</v>
      </c>
      <c r="BB208" s="28">
        <f t="shared" si="7"/>
        <v>0.0453973319</v>
      </c>
      <c r="BC208" s="13">
        <f t="shared" si="1"/>
        <v>0.04349201646</v>
      </c>
      <c r="BD208" s="19" t="s">
        <v>76</v>
      </c>
      <c r="BE208" s="12">
        <f t="shared" si="2"/>
        <v>6</v>
      </c>
      <c r="BF208" s="12"/>
    </row>
    <row r="209" ht="15.75" customHeight="1">
      <c r="A209" s="19">
        <v>92.0</v>
      </c>
      <c r="B209" s="26" t="s">
        <v>291</v>
      </c>
      <c r="C209" s="19" t="s">
        <v>292</v>
      </c>
      <c r="D209" s="24" t="s">
        <v>293</v>
      </c>
      <c r="E209" s="19">
        <v>2.0</v>
      </c>
      <c r="F209" s="19">
        <v>2.0</v>
      </c>
      <c r="G209" s="19">
        <v>24.0</v>
      </c>
      <c r="H209" s="19" t="s">
        <v>294</v>
      </c>
      <c r="I209" s="19">
        <v>39.0</v>
      </c>
      <c r="J209" s="19" t="s">
        <v>108</v>
      </c>
      <c r="K209" s="28">
        <v>39.0</v>
      </c>
      <c r="L209" s="19" t="s">
        <v>61</v>
      </c>
      <c r="N209" s="19" t="s">
        <v>63</v>
      </c>
      <c r="O209" s="19" t="s">
        <v>64</v>
      </c>
      <c r="P209" s="19" t="s">
        <v>295</v>
      </c>
      <c r="Q209" s="19" t="s">
        <v>296</v>
      </c>
      <c r="R209" s="19" t="s">
        <v>297</v>
      </c>
      <c r="S209" s="19" t="s">
        <v>298</v>
      </c>
      <c r="T209" s="19"/>
      <c r="U209" s="19"/>
      <c r="V209" s="19" t="s">
        <v>67</v>
      </c>
      <c r="W209" s="20" t="s">
        <v>67</v>
      </c>
      <c r="X209" s="19"/>
      <c r="Y209" s="19" t="s">
        <v>83</v>
      </c>
      <c r="Z209" s="19" t="s">
        <v>155</v>
      </c>
      <c r="AA209" s="19" t="s">
        <v>69</v>
      </c>
      <c r="AD209" s="19" t="s">
        <v>70</v>
      </c>
      <c r="AE209" s="19"/>
      <c r="AF209" s="19"/>
      <c r="AG209" s="19" t="s">
        <v>71</v>
      </c>
      <c r="AH209" s="19" t="s">
        <v>72</v>
      </c>
      <c r="AI209" s="19" t="s">
        <v>299</v>
      </c>
      <c r="AJ209" s="19">
        <v>4.0</v>
      </c>
      <c r="AK209" s="19" t="s">
        <v>86</v>
      </c>
      <c r="AL209" s="19">
        <v>4.0</v>
      </c>
      <c r="AM209" s="19" t="s">
        <v>75</v>
      </c>
      <c r="AN209" s="19" t="s">
        <v>39</v>
      </c>
      <c r="AO209" s="19"/>
      <c r="AP209" s="27"/>
      <c r="AR209" s="19" t="s">
        <v>300</v>
      </c>
      <c r="BA209" s="28">
        <v>-0.9840280300175049</v>
      </c>
      <c r="BB209" s="28">
        <f t="shared" si="7"/>
        <v>0.06183981591</v>
      </c>
      <c r="BC209" s="13">
        <f t="shared" si="1"/>
        <v>0.05076080177</v>
      </c>
      <c r="BD209" s="19" t="s">
        <v>76</v>
      </c>
      <c r="BE209" s="12">
        <f t="shared" si="2"/>
        <v>6</v>
      </c>
      <c r="BF209" s="12"/>
    </row>
    <row r="210" ht="15.75" customHeight="1">
      <c r="A210" s="19">
        <v>92.0</v>
      </c>
      <c r="B210" s="26" t="s">
        <v>291</v>
      </c>
      <c r="C210" s="19" t="s">
        <v>292</v>
      </c>
      <c r="D210" s="24" t="s">
        <v>293</v>
      </c>
      <c r="E210" s="19">
        <v>2.0</v>
      </c>
      <c r="F210" s="19">
        <v>2.0</v>
      </c>
      <c r="G210" s="19">
        <v>24.0</v>
      </c>
      <c r="H210" s="19" t="s">
        <v>294</v>
      </c>
      <c r="I210" s="19">
        <v>39.0</v>
      </c>
      <c r="J210" s="19" t="s">
        <v>108</v>
      </c>
      <c r="K210" s="28">
        <v>39.0</v>
      </c>
      <c r="L210" s="19" t="s">
        <v>61</v>
      </c>
      <c r="N210" s="19" t="s">
        <v>63</v>
      </c>
      <c r="O210" s="19" t="s">
        <v>64</v>
      </c>
      <c r="P210" s="19" t="s">
        <v>295</v>
      </c>
      <c r="Q210" s="19" t="s">
        <v>296</v>
      </c>
      <c r="R210" s="19" t="s">
        <v>297</v>
      </c>
      <c r="S210" s="19" t="s">
        <v>298</v>
      </c>
      <c r="T210" s="19"/>
      <c r="U210" s="19"/>
      <c r="V210" s="19" t="s">
        <v>67</v>
      </c>
      <c r="W210" s="20" t="s">
        <v>67</v>
      </c>
      <c r="X210" s="19"/>
      <c r="Y210" s="19" t="s">
        <v>83</v>
      </c>
      <c r="Z210" s="19" t="s">
        <v>155</v>
      </c>
      <c r="AA210" s="19" t="s">
        <v>69</v>
      </c>
      <c r="AD210" s="19" t="s">
        <v>70</v>
      </c>
      <c r="AE210" s="19"/>
      <c r="AF210" s="19"/>
      <c r="AG210" s="19" t="s">
        <v>71</v>
      </c>
      <c r="AH210" s="19" t="s">
        <v>72</v>
      </c>
      <c r="AI210" s="19" t="s">
        <v>299</v>
      </c>
      <c r="AJ210" s="19">
        <v>4.0</v>
      </c>
      <c r="AK210" s="19" t="s">
        <v>86</v>
      </c>
      <c r="AL210" s="19">
        <v>4.0</v>
      </c>
      <c r="AM210" s="19" t="s">
        <v>75</v>
      </c>
      <c r="AN210" s="19" t="s">
        <v>39</v>
      </c>
      <c r="AO210" s="19"/>
      <c r="AP210" s="27"/>
      <c r="AR210" s="19"/>
      <c r="BA210" s="28">
        <v>0.14449490573007007</v>
      </c>
      <c r="BB210" s="28">
        <f t="shared" si="7"/>
        <v>0.0421016412</v>
      </c>
      <c r="BC210" s="13">
        <f t="shared" si="1"/>
        <v>0.04188358927</v>
      </c>
      <c r="BD210" s="19" t="s">
        <v>76</v>
      </c>
      <c r="BE210" s="12">
        <f t="shared" si="2"/>
        <v>6</v>
      </c>
      <c r="BF210" s="12"/>
    </row>
    <row r="211" ht="15.75" customHeight="1">
      <c r="A211" s="19">
        <v>92.0</v>
      </c>
      <c r="B211" s="26" t="s">
        <v>291</v>
      </c>
      <c r="C211" s="19" t="s">
        <v>292</v>
      </c>
      <c r="D211" s="24" t="s">
        <v>293</v>
      </c>
      <c r="E211" s="19">
        <v>2.0</v>
      </c>
      <c r="F211" s="19">
        <v>2.0</v>
      </c>
      <c r="G211" s="19">
        <v>24.0</v>
      </c>
      <c r="H211" s="19" t="s">
        <v>294</v>
      </c>
      <c r="I211" s="19">
        <v>39.0</v>
      </c>
      <c r="J211" s="19" t="s">
        <v>108</v>
      </c>
      <c r="K211" s="28">
        <v>39.0</v>
      </c>
      <c r="L211" s="19" t="s">
        <v>61</v>
      </c>
      <c r="N211" s="19" t="s">
        <v>63</v>
      </c>
      <c r="O211" s="19" t="s">
        <v>64</v>
      </c>
      <c r="P211" s="19" t="s">
        <v>295</v>
      </c>
      <c r="Q211" s="19" t="s">
        <v>296</v>
      </c>
      <c r="R211" s="19" t="s">
        <v>297</v>
      </c>
      <c r="S211" s="19" t="s">
        <v>298</v>
      </c>
      <c r="T211" s="19"/>
      <c r="U211" s="19"/>
      <c r="V211" s="19" t="s">
        <v>67</v>
      </c>
      <c r="W211" s="20" t="s">
        <v>67</v>
      </c>
      <c r="X211" s="19"/>
      <c r="Y211" s="19" t="s">
        <v>83</v>
      </c>
      <c r="Z211" s="19" t="s">
        <v>155</v>
      </c>
      <c r="AA211" s="19" t="s">
        <v>69</v>
      </c>
      <c r="AD211" s="19" t="s">
        <v>70</v>
      </c>
      <c r="AE211" s="19"/>
      <c r="AF211" s="19"/>
      <c r="AG211" s="19" t="s">
        <v>71</v>
      </c>
      <c r="AH211" s="19" t="s">
        <v>72</v>
      </c>
      <c r="AI211" s="19" t="s">
        <v>299</v>
      </c>
      <c r="AJ211" s="19">
        <v>4.0</v>
      </c>
      <c r="AK211" s="19" t="s">
        <v>86</v>
      </c>
      <c r="AL211" s="19">
        <v>4.0</v>
      </c>
      <c r="AM211" s="19" t="s">
        <v>75</v>
      </c>
      <c r="AN211" s="19" t="s">
        <v>39</v>
      </c>
      <c r="AO211" s="19"/>
      <c r="AP211" s="27"/>
      <c r="AR211" s="19" t="s">
        <v>301</v>
      </c>
      <c r="BA211" s="28">
        <v>-1.5888763967475128</v>
      </c>
      <c r="BB211" s="28">
        <f t="shared" si="7"/>
        <v>0.09426100425</v>
      </c>
      <c r="BC211" s="13">
        <f t="shared" si="1"/>
        <v>0.06267010327</v>
      </c>
      <c r="BD211" s="19" t="s">
        <v>76</v>
      </c>
      <c r="BE211" s="12">
        <f t="shared" si="2"/>
        <v>6</v>
      </c>
      <c r="BF211" s="12"/>
    </row>
    <row r="212" ht="15.75" customHeight="1">
      <c r="A212" s="19">
        <v>92.0</v>
      </c>
      <c r="B212" s="26" t="s">
        <v>291</v>
      </c>
      <c r="C212" s="19" t="s">
        <v>292</v>
      </c>
      <c r="D212" s="24" t="s">
        <v>293</v>
      </c>
      <c r="E212" s="19">
        <v>2.0</v>
      </c>
      <c r="F212" s="19">
        <v>2.0</v>
      </c>
      <c r="G212" s="19">
        <v>24.0</v>
      </c>
      <c r="H212" s="19" t="s">
        <v>294</v>
      </c>
      <c r="I212" s="19">
        <v>39.0</v>
      </c>
      <c r="J212" s="19" t="s">
        <v>108</v>
      </c>
      <c r="K212" s="28">
        <v>39.0</v>
      </c>
      <c r="L212" s="19" t="s">
        <v>61</v>
      </c>
      <c r="N212" s="19" t="s">
        <v>63</v>
      </c>
      <c r="O212" s="19" t="s">
        <v>64</v>
      </c>
      <c r="P212" s="19" t="s">
        <v>295</v>
      </c>
      <c r="Q212" s="19" t="s">
        <v>296</v>
      </c>
      <c r="R212" s="19" t="s">
        <v>297</v>
      </c>
      <c r="S212" s="19" t="s">
        <v>298</v>
      </c>
      <c r="T212" s="19"/>
      <c r="U212" s="19"/>
      <c r="V212" s="19" t="s">
        <v>67</v>
      </c>
      <c r="W212" s="20" t="s">
        <v>67</v>
      </c>
      <c r="X212" s="19"/>
      <c r="Y212" s="19" t="s">
        <v>83</v>
      </c>
      <c r="Z212" s="19" t="s">
        <v>155</v>
      </c>
      <c r="AA212" s="19" t="s">
        <v>69</v>
      </c>
      <c r="AD212" s="19" t="s">
        <v>70</v>
      </c>
      <c r="AE212" s="19"/>
      <c r="AF212" s="19"/>
      <c r="AG212" s="19" t="s">
        <v>71</v>
      </c>
      <c r="AH212" s="19" t="s">
        <v>72</v>
      </c>
      <c r="AI212" s="19" t="s">
        <v>299</v>
      </c>
      <c r="AJ212" s="19">
        <v>4.0</v>
      </c>
      <c r="AK212" s="19" t="s">
        <v>86</v>
      </c>
      <c r="AL212" s="19">
        <v>4.0</v>
      </c>
      <c r="AM212" s="19" t="s">
        <v>75</v>
      </c>
      <c r="AN212" s="19" t="s">
        <v>39</v>
      </c>
      <c r="AO212" s="19"/>
      <c r="AP212" s="27"/>
      <c r="AR212" s="19"/>
      <c r="BA212" s="28">
        <v>0.14681357313942053</v>
      </c>
      <c r="BB212" s="28">
        <f t="shared" si="7"/>
        <v>0.04211571303</v>
      </c>
      <c r="BC212" s="13">
        <f t="shared" si="1"/>
        <v>0.04189058816</v>
      </c>
      <c r="BD212" s="19" t="s">
        <v>76</v>
      </c>
      <c r="BE212" s="12">
        <f t="shared" si="2"/>
        <v>6</v>
      </c>
      <c r="BF212" s="12"/>
    </row>
    <row r="213" ht="15.75" customHeight="1">
      <c r="A213" s="19">
        <v>92.0</v>
      </c>
      <c r="B213" s="26" t="s">
        <v>291</v>
      </c>
      <c r="C213" s="19" t="s">
        <v>292</v>
      </c>
      <c r="D213" s="24" t="s">
        <v>293</v>
      </c>
      <c r="E213" s="19">
        <v>3.0</v>
      </c>
      <c r="F213" s="19">
        <v>3.0</v>
      </c>
      <c r="G213" s="19">
        <v>20.0</v>
      </c>
      <c r="H213" s="19" t="s">
        <v>294</v>
      </c>
      <c r="I213" s="19">
        <v>37.0</v>
      </c>
      <c r="J213" s="19" t="s">
        <v>108</v>
      </c>
      <c r="K213" s="28">
        <v>37.0</v>
      </c>
      <c r="L213" s="19" t="s">
        <v>61</v>
      </c>
      <c r="N213" s="19" t="s">
        <v>63</v>
      </c>
      <c r="O213" s="19" t="s">
        <v>64</v>
      </c>
      <c r="P213" s="19" t="s">
        <v>295</v>
      </c>
      <c r="Q213" s="19" t="s">
        <v>296</v>
      </c>
      <c r="R213" s="19" t="s">
        <v>297</v>
      </c>
      <c r="S213" s="19" t="s">
        <v>298</v>
      </c>
      <c r="T213" s="19"/>
      <c r="U213" s="19"/>
      <c r="V213" s="19" t="s">
        <v>67</v>
      </c>
      <c r="W213" s="20" t="s">
        <v>67</v>
      </c>
      <c r="X213" s="19"/>
      <c r="Y213" s="19" t="s">
        <v>83</v>
      </c>
      <c r="Z213" s="19" t="s">
        <v>155</v>
      </c>
      <c r="AA213" s="19" t="s">
        <v>69</v>
      </c>
      <c r="AD213" s="19" t="s">
        <v>70</v>
      </c>
      <c r="AE213" s="19"/>
      <c r="AF213" s="19"/>
      <c r="AG213" s="19" t="s">
        <v>71</v>
      </c>
      <c r="AH213" s="19" t="s">
        <v>72</v>
      </c>
      <c r="AI213" s="19" t="s">
        <v>299</v>
      </c>
      <c r="AJ213" s="19">
        <v>4.0</v>
      </c>
      <c r="AK213" s="19" t="s">
        <v>86</v>
      </c>
      <c r="AL213" s="19">
        <v>4.0</v>
      </c>
      <c r="AM213" s="19" t="s">
        <v>75</v>
      </c>
      <c r="AN213" s="19" t="s">
        <v>39</v>
      </c>
      <c r="AO213" s="19"/>
      <c r="AP213" s="27"/>
      <c r="AR213" s="19" t="s">
        <v>302</v>
      </c>
      <c r="BA213" s="28">
        <v>1.6021355547101017</v>
      </c>
      <c r="BB213" s="28">
        <f t="shared" si="7"/>
        <v>0.1141709584</v>
      </c>
      <c r="BC213" s="13">
        <f t="shared" si="1"/>
        <v>0.07555493313</v>
      </c>
      <c r="BD213" s="19" t="s">
        <v>76</v>
      </c>
      <c r="BE213" s="12">
        <f t="shared" si="2"/>
        <v>5</v>
      </c>
      <c r="BF213" s="12"/>
    </row>
    <row r="214" ht="15.75" customHeight="1">
      <c r="A214" s="19">
        <v>92.0</v>
      </c>
      <c r="B214" s="26" t="s">
        <v>291</v>
      </c>
      <c r="C214" s="19" t="s">
        <v>292</v>
      </c>
      <c r="D214" s="24" t="s">
        <v>293</v>
      </c>
      <c r="E214" s="19">
        <v>3.0</v>
      </c>
      <c r="F214" s="19">
        <v>3.0</v>
      </c>
      <c r="G214" s="19">
        <v>20.0</v>
      </c>
      <c r="H214" s="19" t="s">
        <v>294</v>
      </c>
      <c r="I214" s="19">
        <v>37.0</v>
      </c>
      <c r="J214" s="19" t="s">
        <v>108</v>
      </c>
      <c r="K214" s="28">
        <v>37.0</v>
      </c>
      <c r="L214" s="19" t="s">
        <v>61</v>
      </c>
      <c r="N214" s="19" t="s">
        <v>63</v>
      </c>
      <c r="O214" s="19" t="s">
        <v>64</v>
      </c>
      <c r="P214" s="19" t="s">
        <v>295</v>
      </c>
      <c r="Q214" s="19" t="s">
        <v>296</v>
      </c>
      <c r="R214" s="19" t="s">
        <v>297</v>
      </c>
      <c r="S214" s="19" t="s">
        <v>298</v>
      </c>
      <c r="T214" s="19"/>
      <c r="U214" s="19"/>
      <c r="V214" s="19" t="s">
        <v>67</v>
      </c>
      <c r="W214" s="20" t="s">
        <v>67</v>
      </c>
      <c r="X214" s="19"/>
      <c r="Y214" s="19" t="s">
        <v>83</v>
      </c>
      <c r="Z214" s="19" t="s">
        <v>155</v>
      </c>
      <c r="AA214" s="19" t="s">
        <v>69</v>
      </c>
      <c r="AD214" s="19" t="s">
        <v>70</v>
      </c>
      <c r="AE214" s="19"/>
      <c r="AF214" s="19"/>
      <c r="AG214" s="19" t="s">
        <v>71</v>
      </c>
      <c r="AH214" s="19" t="s">
        <v>72</v>
      </c>
      <c r="AI214" s="19" t="s">
        <v>299</v>
      </c>
      <c r="AJ214" s="19">
        <v>4.0</v>
      </c>
      <c r="AK214" s="19" t="s">
        <v>86</v>
      </c>
      <c r="AL214" s="19">
        <v>4.0</v>
      </c>
      <c r="AM214" s="19" t="s">
        <v>75</v>
      </c>
      <c r="AN214" s="19" t="s">
        <v>39</v>
      </c>
      <c r="AO214" s="19"/>
      <c r="AP214" s="27"/>
      <c r="AR214" s="19"/>
      <c r="BA214" s="28">
        <v>2.2788345899816496</v>
      </c>
      <c r="BB214" s="28">
        <f t="shared" si="7"/>
        <v>0.1798271772</v>
      </c>
      <c r="BC214" s="13">
        <f t="shared" si="1"/>
        <v>0.09482277606</v>
      </c>
      <c r="BD214" s="19" t="s">
        <v>76</v>
      </c>
      <c r="BE214" s="12">
        <f t="shared" si="2"/>
        <v>5</v>
      </c>
      <c r="BF214" s="12"/>
    </row>
    <row r="215" ht="15.75" customHeight="1">
      <c r="A215" s="19">
        <v>92.0</v>
      </c>
      <c r="B215" s="26" t="s">
        <v>291</v>
      </c>
      <c r="C215" s="19" t="s">
        <v>292</v>
      </c>
      <c r="D215" s="24" t="s">
        <v>293</v>
      </c>
      <c r="E215" s="19">
        <v>4.0</v>
      </c>
      <c r="F215" s="19">
        <v>4.0</v>
      </c>
      <c r="G215" s="19">
        <v>16.0</v>
      </c>
      <c r="H215" s="19" t="s">
        <v>294</v>
      </c>
      <c r="I215" s="19">
        <v>38.0</v>
      </c>
      <c r="J215" s="19" t="s">
        <v>108</v>
      </c>
      <c r="K215" s="28">
        <v>38.0</v>
      </c>
      <c r="L215" s="19" t="s">
        <v>61</v>
      </c>
      <c r="N215" s="19" t="s">
        <v>63</v>
      </c>
      <c r="O215" s="19" t="s">
        <v>64</v>
      </c>
      <c r="P215" s="19" t="s">
        <v>295</v>
      </c>
      <c r="Q215" s="19" t="s">
        <v>296</v>
      </c>
      <c r="R215" s="19" t="s">
        <v>297</v>
      </c>
      <c r="S215" s="19" t="s">
        <v>298</v>
      </c>
      <c r="T215" s="19"/>
      <c r="U215" s="19"/>
      <c r="V215" s="19" t="s">
        <v>67</v>
      </c>
      <c r="W215" s="20" t="s">
        <v>67</v>
      </c>
      <c r="X215" s="19"/>
      <c r="Y215" s="19" t="s">
        <v>83</v>
      </c>
      <c r="Z215" s="19" t="s">
        <v>155</v>
      </c>
      <c r="AA215" s="19" t="s">
        <v>69</v>
      </c>
      <c r="AD215" s="19" t="s">
        <v>70</v>
      </c>
      <c r="AE215" s="19"/>
      <c r="AF215" s="19"/>
      <c r="AG215" s="19" t="s">
        <v>71</v>
      </c>
      <c r="AH215" s="19" t="s">
        <v>72</v>
      </c>
      <c r="AI215" s="19" t="s">
        <v>299</v>
      </c>
      <c r="AJ215" s="19">
        <v>4.0</v>
      </c>
      <c r="AK215" s="19" t="s">
        <v>86</v>
      </c>
      <c r="AL215" s="19">
        <v>4.0</v>
      </c>
      <c r="AM215" s="19" t="s">
        <v>75</v>
      </c>
      <c r="AN215" s="19" t="s">
        <v>39</v>
      </c>
      <c r="AO215" s="19"/>
      <c r="AP215" s="27"/>
      <c r="AR215" s="19" t="s">
        <v>303</v>
      </c>
      <c r="BA215" s="28">
        <v>1.4070689457554733</v>
      </c>
      <c r="BB215" s="28">
        <f t="shared" si="7"/>
        <v>0.1243700943</v>
      </c>
      <c r="BC215" s="13">
        <f t="shared" si="1"/>
        <v>0.08816536108</v>
      </c>
      <c r="BD215" s="19" t="s">
        <v>76</v>
      </c>
      <c r="BE215" s="12">
        <f t="shared" si="2"/>
        <v>4</v>
      </c>
      <c r="BF215" s="12"/>
    </row>
    <row r="216" ht="15.75" customHeight="1">
      <c r="A216" s="19">
        <v>92.0</v>
      </c>
      <c r="B216" s="26" t="s">
        <v>291</v>
      </c>
      <c r="C216" s="19" t="s">
        <v>292</v>
      </c>
      <c r="D216" s="24" t="s">
        <v>293</v>
      </c>
      <c r="E216" s="19">
        <v>4.0</v>
      </c>
      <c r="F216" s="19">
        <v>4.0</v>
      </c>
      <c r="G216" s="19">
        <v>16.0</v>
      </c>
      <c r="H216" s="19" t="s">
        <v>294</v>
      </c>
      <c r="I216" s="19">
        <v>38.0</v>
      </c>
      <c r="J216" s="19" t="s">
        <v>108</v>
      </c>
      <c r="K216" s="28">
        <v>38.0</v>
      </c>
      <c r="L216" s="19" t="s">
        <v>61</v>
      </c>
      <c r="N216" s="19" t="s">
        <v>63</v>
      </c>
      <c r="O216" s="19" t="s">
        <v>64</v>
      </c>
      <c r="P216" s="19" t="s">
        <v>295</v>
      </c>
      <c r="Q216" s="19" t="s">
        <v>296</v>
      </c>
      <c r="R216" s="19" t="s">
        <v>297</v>
      </c>
      <c r="S216" s="19" t="s">
        <v>298</v>
      </c>
      <c r="T216" s="19"/>
      <c r="U216" s="19"/>
      <c r="V216" s="19" t="s">
        <v>67</v>
      </c>
      <c r="W216" s="20" t="s">
        <v>67</v>
      </c>
      <c r="X216" s="19"/>
      <c r="Y216" s="19" t="s">
        <v>83</v>
      </c>
      <c r="Z216" s="19" t="s">
        <v>155</v>
      </c>
      <c r="AA216" s="19" t="s">
        <v>69</v>
      </c>
      <c r="AD216" s="19" t="s">
        <v>70</v>
      </c>
      <c r="AE216" s="19"/>
      <c r="AF216" s="19"/>
      <c r="AG216" s="19" t="s">
        <v>71</v>
      </c>
      <c r="AH216" s="19" t="s">
        <v>72</v>
      </c>
      <c r="AI216" s="19" t="s">
        <v>299</v>
      </c>
      <c r="AJ216" s="19">
        <v>4.0</v>
      </c>
      <c r="AK216" s="19" t="s">
        <v>86</v>
      </c>
      <c r="AL216" s="19">
        <v>4.0</v>
      </c>
      <c r="AM216" s="19" t="s">
        <v>75</v>
      </c>
      <c r="AN216" s="19" t="s">
        <v>39</v>
      </c>
      <c r="AO216" s="19"/>
      <c r="AP216" s="27"/>
      <c r="AR216" s="19"/>
      <c r="BA216" s="28">
        <v>1.9052723998291161</v>
      </c>
      <c r="BB216" s="28">
        <f t="shared" si="7"/>
        <v>0.1759394662</v>
      </c>
      <c r="BC216" s="13">
        <f t="shared" si="1"/>
        <v>0.1048628468</v>
      </c>
      <c r="BD216" s="19" t="s">
        <v>76</v>
      </c>
      <c r="BE216" s="12">
        <f t="shared" si="2"/>
        <v>4</v>
      </c>
      <c r="BF216" s="12"/>
    </row>
    <row r="217" ht="15.75" customHeight="1">
      <c r="A217" s="19">
        <v>92.0</v>
      </c>
      <c r="B217" s="26" t="s">
        <v>291</v>
      </c>
      <c r="C217" s="26" t="s">
        <v>292</v>
      </c>
      <c r="D217" s="24" t="s">
        <v>293</v>
      </c>
      <c r="E217" s="19">
        <v>4.0</v>
      </c>
      <c r="F217" s="19">
        <v>4.0</v>
      </c>
      <c r="G217" s="19">
        <v>16.0</v>
      </c>
      <c r="H217" s="19" t="s">
        <v>294</v>
      </c>
      <c r="I217" s="19">
        <v>38.0</v>
      </c>
      <c r="J217" s="19" t="s">
        <v>108</v>
      </c>
      <c r="K217" s="28">
        <v>38.0</v>
      </c>
      <c r="L217" s="19" t="s">
        <v>61</v>
      </c>
      <c r="N217" s="19" t="s">
        <v>63</v>
      </c>
      <c r="O217" s="19" t="s">
        <v>64</v>
      </c>
      <c r="P217" s="19" t="s">
        <v>295</v>
      </c>
      <c r="Q217" s="19" t="s">
        <v>296</v>
      </c>
      <c r="R217" s="19" t="s">
        <v>297</v>
      </c>
      <c r="S217" s="19" t="s">
        <v>298</v>
      </c>
      <c r="T217" s="19"/>
      <c r="U217" s="19"/>
      <c r="V217" s="19" t="s">
        <v>67</v>
      </c>
      <c r="W217" s="20" t="s">
        <v>67</v>
      </c>
      <c r="X217" s="19"/>
      <c r="Y217" s="19" t="s">
        <v>83</v>
      </c>
      <c r="Z217" s="19" t="s">
        <v>155</v>
      </c>
      <c r="AA217" s="19" t="s">
        <v>69</v>
      </c>
      <c r="AD217" s="19" t="s">
        <v>70</v>
      </c>
      <c r="AE217" s="19"/>
      <c r="AF217" s="19"/>
      <c r="AG217" s="19" t="s">
        <v>71</v>
      </c>
      <c r="AH217" s="19" t="s">
        <v>72</v>
      </c>
      <c r="AI217" s="19" t="s">
        <v>299</v>
      </c>
      <c r="AJ217" s="19">
        <v>4.0</v>
      </c>
      <c r="AK217" s="19" t="s">
        <v>86</v>
      </c>
      <c r="AL217" s="19">
        <v>4.0</v>
      </c>
      <c r="AM217" s="19" t="s">
        <v>75</v>
      </c>
      <c r="AN217" s="19" t="s">
        <v>39</v>
      </c>
      <c r="AO217" s="19"/>
      <c r="AP217" s="27"/>
      <c r="AR217" s="19" t="s">
        <v>304</v>
      </c>
      <c r="BA217" s="28">
        <v>1.4045055920242215</v>
      </c>
      <c r="BB217" s="28">
        <f t="shared" si="7"/>
        <v>0.1241448737</v>
      </c>
      <c r="BC217" s="13">
        <f t="shared" si="1"/>
        <v>0.088085496</v>
      </c>
      <c r="BD217" s="19" t="s">
        <v>76</v>
      </c>
      <c r="BE217" s="12">
        <f t="shared" si="2"/>
        <v>4</v>
      </c>
      <c r="BF217" s="12"/>
    </row>
    <row r="218" ht="15.75" customHeight="1">
      <c r="A218" s="19">
        <v>92.0</v>
      </c>
      <c r="B218" s="26" t="s">
        <v>291</v>
      </c>
      <c r="C218" s="26" t="s">
        <v>292</v>
      </c>
      <c r="D218" s="24" t="s">
        <v>293</v>
      </c>
      <c r="E218" s="19">
        <v>4.0</v>
      </c>
      <c r="F218" s="19">
        <v>4.0</v>
      </c>
      <c r="G218" s="19">
        <v>16.0</v>
      </c>
      <c r="H218" s="19" t="s">
        <v>294</v>
      </c>
      <c r="I218" s="19">
        <v>38.0</v>
      </c>
      <c r="J218" s="19" t="s">
        <v>108</v>
      </c>
      <c r="K218" s="28">
        <v>38.0</v>
      </c>
      <c r="L218" s="19" t="s">
        <v>61</v>
      </c>
      <c r="N218" s="19" t="s">
        <v>63</v>
      </c>
      <c r="O218" s="19" t="s">
        <v>64</v>
      </c>
      <c r="P218" s="19" t="s">
        <v>295</v>
      </c>
      <c r="Q218" s="19" t="s">
        <v>296</v>
      </c>
      <c r="R218" s="19" t="s">
        <v>297</v>
      </c>
      <c r="S218" s="19" t="s">
        <v>298</v>
      </c>
      <c r="T218" s="19"/>
      <c r="U218" s="19"/>
      <c r="V218" s="19" t="s">
        <v>67</v>
      </c>
      <c r="W218" s="20" t="s">
        <v>67</v>
      </c>
      <c r="X218" s="19"/>
      <c r="Y218" s="19" t="s">
        <v>83</v>
      </c>
      <c r="Z218" s="19" t="s">
        <v>155</v>
      </c>
      <c r="AA218" s="19" t="s">
        <v>69</v>
      </c>
      <c r="AD218" s="19" t="s">
        <v>70</v>
      </c>
      <c r="AE218" s="19"/>
      <c r="AF218" s="19"/>
      <c r="AG218" s="19" t="s">
        <v>71</v>
      </c>
      <c r="AH218" s="19" t="s">
        <v>72</v>
      </c>
      <c r="AI218" s="19" t="s">
        <v>299</v>
      </c>
      <c r="AJ218" s="19">
        <v>4.0</v>
      </c>
      <c r="AK218" s="19" t="s">
        <v>86</v>
      </c>
      <c r="AL218" s="19">
        <v>4.0</v>
      </c>
      <c r="AM218" s="19" t="s">
        <v>75</v>
      </c>
      <c r="AN218" s="19" t="s">
        <v>39</v>
      </c>
      <c r="AO218" s="19"/>
      <c r="AP218" s="27"/>
      <c r="AR218" s="19"/>
      <c r="BA218" s="28">
        <v>1.6325632930858727</v>
      </c>
      <c r="BB218" s="28">
        <f t="shared" si="7"/>
        <v>0.1457894658</v>
      </c>
      <c r="BC218" s="13">
        <f t="shared" si="1"/>
        <v>0.09545596688</v>
      </c>
      <c r="BD218" s="19" t="s">
        <v>76</v>
      </c>
      <c r="BE218" s="12">
        <f t="shared" si="2"/>
        <v>4</v>
      </c>
      <c r="BF218" s="12"/>
    </row>
    <row r="219" ht="15.75" customHeight="1">
      <c r="A219" s="29">
        <v>94.0</v>
      </c>
      <c r="B219" s="29" t="s">
        <v>305</v>
      </c>
      <c r="C219" s="29" t="s">
        <v>306</v>
      </c>
      <c r="D219" s="48" t="s">
        <v>307</v>
      </c>
      <c r="E219" s="29">
        <v>1.0</v>
      </c>
      <c r="F219" s="29">
        <v>1.0</v>
      </c>
      <c r="G219" s="29">
        <v>8.0</v>
      </c>
      <c r="H219" s="29" t="s">
        <v>308</v>
      </c>
      <c r="I219" s="29">
        <v>17.0</v>
      </c>
      <c r="J219" s="29" t="s">
        <v>108</v>
      </c>
      <c r="K219" s="49">
        <v>17.0</v>
      </c>
      <c r="L219" s="29" t="s">
        <v>61</v>
      </c>
      <c r="M219" s="29"/>
      <c r="N219" s="29" t="s">
        <v>63</v>
      </c>
      <c r="O219" s="29" t="s">
        <v>64</v>
      </c>
      <c r="P219" s="29" t="s">
        <v>295</v>
      </c>
      <c r="Q219" s="29" t="s">
        <v>309</v>
      </c>
      <c r="R219" s="29" t="s">
        <v>66</v>
      </c>
      <c r="S219" s="29"/>
      <c r="T219" s="29"/>
      <c r="U219" s="29"/>
      <c r="V219" s="29" t="s">
        <v>67</v>
      </c>
      <c r="W219" s="20" t="s">
        <v>67</v>
      </c>
      <c r="X219" s="29"/>
      <c r="Y219" s="29" t="s">
        <v>83</v>
      </c>
      <c r="Z219" s="29" t="s">
        <v>83</v>
      </c>
      <c r="AA219" s="29" t="s">
        <v>69</v>
      </c>
      <c r="AB219" s="29" t="s">
        <v>166</v>
      </c>
      <c r="AC219" s="29"/>
      <c r="AD219" s="29" t="s">
        <v>146</v>
      </c>
      <c r="AE219" s="29"/>
      <c r="AF219" s="29"/>
      <c r="AG219" s="29" t="s">
        <v>71</v>
      </c>
      <c r="AH219" s="29" t="s">
        <v>72</v>
      </c>
      <c r="AI219" s="29" t="s">
        <v>151</v>
      </c>
      <c r="AJ219" s="29"/>
      <c r="AK219" s="29" t="s">
        <v>74</v>
      </c>
      <c r="AL219" s="29">
        <v>5.0</v>
      </c>
      <c r="AM219" s="29" t="s">
        <v>75</v>
      </c>
      <c r="AN219" s="29" t="s">
        <v>39</v>
      </c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49">
        <v>-0.1751496194</v>
      </c>
      <c r="BB219" s="49">
        <f t="shared" si="7"/>
        <v>0.1269173368</v>
      </c>
      <c r="BC219" s="13">
        <f t="shared" si="1"/>
        <v>0.1259550202</v>
      </c>
      <c r="BD219" s="29" t="s">
        <v>76</v>
      </c>
      <c r="BE219" s="12" t="str">
        <f t="shared" si="2"/>
        <v>#DIV/0!</v>
      </c>
      <c r="BF219" s="12"/>
    </row>
    <row r="220" ht="15.75" customHeight="1">
      <c r="A220" s="29">
        <v>94.0</v>
      </c>
      <c r="B220" s="29" t="s">
        <v>305</v>
      </c>
      <c r="C220" s="29" t="s">
        <v>306</v>
      </c>
      <c r="D220" s="48" t="s">
        <v>307</v>
      </c>
      <c r="E220" s="29">
        <v>1.0</v>
      </c>
      <c r="F220" s="29">
        <v>1.0</v>
      </c>
      <c r="G220" s="29">
        <v>8.0</v>
      </c>
      <c r="H220" s="29" t="s">
        <v>310</v>
      </c>
      <c r="I220" s="29">
        <v>19.0</v>
      </c>
      <c r="J220" s="29" t="s">
        <v>108</v>
      </c>
      <c r="K220" s="49">
        <v>19.0</v>
      </c>
      <c r="L220" s="29" t="s">
        <v>61</v>
      </c>
      <c r="M220" s="29"/>
      <c r="N220" s="29" t="s">
        <v>63</v>
      </c>
      <c r="O220" s="29" t="s">
        <v>64</v>
      </c>
      <c r="P220" s="29" t="s">
        <v>295</v>
      </c>
      <c r="Q220" s="29" t="s">
        <v>309</v>
      </c>
      <c r="R220" s="29" t="s">
        <v>66</v>
      </c>
      <c r="S220" s="29"/>
      <c r="T220" s="29"/>
      <c r="U220" s="29"/>
      <c r="V220" s="29" t="s">
        <v>67</v>
      </c>
      <c r="W220" s="20" t="s">
        <v>67</v>
      </c>
      <c r="X220" s="29"/>
      <c r="Y220" s="29" t="s">
        <v>83</v>
      </c>
      <c r="Z220" s="29" t="s">
        <v>83</v>
      </c>
      <c r="AA220" s="29" t="s">
        <v>69</v>
      </c>
      <c r="AB220" s="29" t="s">
        <v>167</v>
      </c>
      <c r="AC220" s="29"/>
      <c r="AD220" s="29" t="s">
        <v>146</v>
      </c>
      <c r="AE220" s="29"/>
      <c r="AF220" s="29"/>
      <c r="AG220" s="29" t="s">
        <v>71</v>
      </c>
      <c r="AH220" s="29" t="s">
        <v>72</v>
      </c>
      <c r="AI220" s="29" t="s">
        <v>151</v>
      </c>
      <c r="AJ220" s="29"/>
      <c r="AK220" s="29" t="s">
        <v>74</v>
      </c>
      <c r="AL220" s="29">
        <v>5.0</v>
      </c>
      <c r="AM220" s="29" t="s">
        <v>75</v>
      </c>
      <c r="AN220" s="29" t="s">
        <v>39</v>
      </c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>
        <v>0.08141527971</v>
      </c>
      <c r="BB220" s="49">
        <f t="shared" si="7"/>
        <v>0.125414278</v>
      </c>
      <c r="BC220" s="13">
        <f t="shared" si="1"/>
        <v>0.1252069677</v>
      </c>
      <c r="BD220" s="29" t="s">
        <v>76</v>
      </c>
      <c r="BE220" s="12" t="str">
        <f t="shared" si="2"/>
        <v>#DIV/0!</v>
      </c>
      <c r="BF220" s="12"/>
    </row>
    <row r="221" ht="15.75" customHeight="1">
      <c r="A221" s="29">
        <v>94.0</v>
      </c>
      <c r="B221" s="29" t="s">
        <v>305</v>
      </c>
      <c r="C221" s="29" t="s">
        <v>306</v>
      </c>
      <c r="D221" s="48" t="s">
        <v>307</v>
      </c>
      <c r="E221" s="29">
        <v>1.0</v>
      </c>
      <c r="F221" s="29">
        <v>1.0</v>
      </c>
      <c r="G221" s="29">
        <v>8.0</v>
      </c>
      <c r="H221" s="29" t="s">
        <v>311</v>
      </c>
      <c r="I221" s="29">
        <v>21.0</v>
      </c>
      <c r="J221" s="29" t="s">
        <v>108</v>
      </c>
      <c r="K221" s="49">
        <v>21.0</v>
      </c>
      <c r="L221" s="29" t="s">
        <v>61</v>
      </c>
      <c r="M221" s="29"/>
      <c r="N221" s="29" t="s">
        <v>63</v>
      </c>
      <c r="O221" s="29" t="s">
        <v>64</v>
      </c>
      <c r="P221" s="29" t="s">
        <v>295</v>
      </c>
      <c r="Q221" s="29" t="s">
        <v>309</v>
      </c>
      <c r="R221" s="29" t="s">
        <v>66</v>
      </c>
      <c r="S221" s="29"/>
      <c r="T221" s="29"/>
      <c r="U221" s="29"/>
      <c r="V221" s="29" t="s">
        <v>67</v>
      </c>
      <c r="W221" s="20" t="s">
        <v>67</v>
      </c>
      <c r="X221" s="29"/>
      <c r="Y221" s="29" t="s">
        <v>83</v>
      </c>
      <c r="Z221" s="29" t="s">
        <v>83</v>
      </c>
      <c r="AA221" s="29" t="s">
        <v>69</v>
      </c>
      <c r="AB221" s="29" t="s">
        <v>312</v>
      </c>
      <c r="AC221" s="29"/>
      <c r="AD221" s="29" t="s">
        <v>146</v>
      </c>
      <c r="AE221" s="29"/>
      <c r="AF221" s="29"/>
      <c r="AG221" s="29" t="s">
        <v>71</v>
      </c>
      <c r="AH221" s="29" t="s">
        <v>72</v>
      </c>
      <c r="AI221" s="29" t="s">
        <v>151</v>
      </c>
      <c r="AJ221" s="29"/>
      <c r="AK221" s="29" t="s">
        <v>74</v>
      </c>
      <c r="AL221" s="29">
        <v>5.0</v>
      </c>
      <c r="AM221" s="29" t="s">
        <v>75</v>
      </c>
      <c r="AN221" s="29" t="s">
        <v>39</v>
      </c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>
        <v>1.922554659</v>
      </c>
      <c r="BB221" s="49">
        <f t="shared" si="7"/>
        <v>0.3560135261</v>
      </c>
      <c r="BC221" s="13">
        <f t="shared" si="1"/>
        <v>0.2109542385</v>
      </c>
      <c r="BD221" s="29" t="s">
        <v>76</v>
      </c>
      <c r="BE221" s="12" t="str">
        <f t="shared" si="2"/>
        <v>#DIV/0!</v>
      </c>
      <c r="BF221" s="12"/>
    </row>
    <row r="222" ht="15.75" customHeight="1">
      <c r="A222" s="29">
        <v>94.0</v>
      </c>
      <c r="B222" s="29" t="s">
        <v>305</v>
      </c>
      <c r="C222" s="29" t="s">
        <v>306</v>
      </c>
      <c r="D222" s="48" t="s">
        <v>307</v>
      </c>
      <c r="E222" s="29">
        <v>1.0</v>
      </c>
      <c r="F222" s="29">
        <v>1.0</v>
      </c>
      <c r="G222" s="29">
        <v>8.0</v>
      </c>
      <c r="H222" s="29" t="s">
        <v>308</v>
      </c>
      <c r="I222" s="29">
        <v>17.0</v>
      </c>
      <c r="J222" s="29" t="s">
        <v>108</v>
      </c>
      <c r="K222" s="49">
        <v>17.0</v>
      </c>
      <c r="L222" s="29" t="s">
        <v>61</v>
      </c>
      <c r="M222" s="29"/>
      <c r="N222" s="29" t="s">
        <v>63</v>
      </c>
      <c r="O222" s="29" t="s">
        <v>64</v>
      </c>
      <c r="P222" s="29" t="s">
        <v>295</v>
      </c>
      <c r="Q222" s="29" t="s">
        <v>309</v>
      </c>
      <c r="R222" s="29" t="s">
        <v>66</v>
      </c>
      <c r="S222" s="29"/>
      <c r="T222" s="29"/>
      <c r="U222" s="29"/>
      <c r="V222" s="29" t="s">
        <v>67</v>
      </c>
      <c r="W222" s="20" t="s">
        <v>67</v>
      </c>
      <c r="X222" s="29"/>
      <c r="Y222" s="29" t="s">
        <v>83</v>
      </c>
      <c r="Z222" s="29" t="s">
        <v>83</v>
      </c>
      <c r="AA222" s="29" t="s">
        <v>69</v>
      </c>
      <c r="AB222" s="29" t="s">
        <v>166</v>
      </c>
      <c r="AC222" s="29"/>
      <c r="AD222" s="29" t="s">
        <v>146</v>
      </c>
      <c r="AE222" s="29"/>
      <c r="AF222" s="29"/>
      <c r="AG222" s="29" t="s">
        <v>71</v>
      </c>
      <c r="AH222" s="29" t="s">
        <v>72</v>
      </c>
      <c r="AI222" s="29" t="s">
        <v>299</v>
      </c>
      <c r="AJ222" s="29"/>
      <c r="AK222" s="29" t="s">
        <v>74</v>
      </c>
      <c r="AL222" s="29">
        <v>5.0</v>
      </c>
      <c r="AM222" s="29" t="s">
        <v>75</v>
      </c>
      <c r="AN222" s="29" t="s">
        <v>39</v>
      </c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49">
        <v>-0.7071067812</v>
      </c>
      <c r="BB222" s="49">
        <f t="shared" si="7"/>
        <v>0.15625</v>
      </c>
      <c r="BC222" s="13">
        <f t="shared" si="1"/>
        <v>0.1397542486</v>
      </c>
      <c r="BD222" s="29" t="s">
        <v>76</v>
      </c>
      <c r="BE222" s="12" t="str">
        <f t="shared" si="2"/>
        <v>#DIV/0!</v>
      </c>
      <c r="BF222" s="12"/>
    </row>
    <row r="223" ht="15.75" customHeight="1">
      <c r="A223" s="29">
        <v>94.0</v>
      </c>
      <c r="B223" s="29" t="s">
        <v>305</v>
      </c>
      <c r="C223" s="29" t="s">
        <v>306</v>
      </c>
      <c r="D223" s="48" t="s">
        <v>307</v>
      </c>
      <c r="E223" s="29">
        <v>1.0</v>
      </c>
      <c r="F223" s="29">
        <v>1.0</v>
      </c>
      <c r="G223" s="29">
        <v>8.0</v>
      </c>
      <c r="H223" s="29" t="s">
        <v>310</v>
      </c>
      <c r="I223" s="29">
        <v>19.0</v>
      </c>
      <c r="J223" s="29" t="s">
        <v>108</v>
      </c>
      <c r="K223" s="49">
        <v>19.0</v>
      </c>
      <c r="L223" s="29" t="s">
        <v>61</v>
      </c>
      <c r="M223" s="29"/>
      <c r="N223" s="29" t="s">
        <v>63</v>
      </c>
      <c r="O223" s="29" t="s">
        <v>64</v>
      </c>
      <c r="P223" s="29" t="s">
        <v>295</v>
      </c>
      <c r="Q223" s="29" t="s">
        <v>309</v>
      </c>
      <c r="R223" s="29" t="s">
        <v>66</v>
      </c>
      <c r="S223" s="29"/>
      <c r="T223" s="29"/>
      <c r="U223" s="29"/>
      <c r="V223" s="29" t="s">
        <v>67</v>
      </c>
      <c r="W223" s="20" t="s">
        <v>67</v>
      </c>
      <c r="X223" s="29"/>
      <c r="Y223" s="29" t="s">
        <v>83</v>
      </c>
      <c r="Z223" s="29" t="s">
        <v>83</v>
      </c>
      <c r="AA223" s="29" t="s">
        <v>69</v>
      </c>
      <c r="AB223" s="29" t="s">
        <v>167</v>
      </c>
      <c r="AC223" s="29"/>
      <c r="AD223" s="29" t="s">
        <v>146</v>
      </c>
      <c r="AE223" s="29"/>
      <c r="AF223" s="29"/>
      <c r="AG223" s="29" t="s">
        <v>71</v>
      </c>
      <c r="AH223" s="29" t="s">
        <v>72</v>
      </c>
      <c r="AI223" s="29" t="s">
        <v>299</v>
      </c>
      <c r="AJ223" s="29"/>
      <c r="AK223" s="29" t="s">
        <v>74</v>
      </c>
      <c r="AL223" s="29">
        <v>5.0</v>
      </c>
      <c r="AM223" s="29" t="s">
        <v>75</v>
      </c>
      <c r="AN223" s="29" t="s">
        <v>39</v>
      </c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49">
        <v>-0.1272792206</v>
      </c>
      <c r="BB223" s="49">
        <f t="shared" si="7"/>
        <v>0.1260125</v>
      </c>
      <c r="BC223" s="13">
        <f t="shared" si="1"/>
        <v>0.125505229</v>
      </c>
      <c r="BD223" s="29" t="s">
        <v>76</v>
      </c>
      <c r="BE223" s="12" t="str">
        <f t="shared" si="2"/>
        <v>#DIV/0!</v>
      </c>
      <c r="BF223" s="12"/>
    </row>
    <row r="224" ht="15.75" customHeight="1">
      <c r="A224" s="29">
        <v>94.0</v>
      </c>
      <c r="B224" s="29" t="s">
        <v>305</v>
      </c>
      <c r="C224" s="29" t="s">
        <v>306</v>
      </c>
      <c r="D224" s="48" t="s">
        <v>307</v>
      </c>
      <c r="E224" s="29">
        <v>1.0</v>
      </c>
      <c r="F224" s="29">
        <v>1.0</v>
      </c>
      <c r="G224" s="29">
        <v>8.0</v>
      </c>
      <c r="H224" s="29" t="s">
        <v>311</v>
      </c>
      <c r="I224" s="29">
        <v>21.0</v>
      </c>
      <c r="J224" s="29" t="s">
        <v>108</v>
      </c>
      <c r="K224" s="49">
        <v>21.0</v>
      </c>
      <c r="L224" s="29" t="s">
        <v>61</v>
      </c>
      <c r="M224" s="29"/>
      <c r="N224" s="29" t="s">
        <v>63</v>
      </c>
      <c r="O224" s="29" t="s">
        <v>64</v>
      </c>
      <c r="P224" s="29" t="s">
        <v>295</v>
      </c>
      <c r="Q224" s="29" t="s">
        <v>309</v>
      </c>
      <c r="R224" s="29" t="s">
        <v>66</v>
      </c>
      <c r="S224" s="29"/>
      <c r="T224" s="29"/>
      <c r="U224" s="29"/>
      <c r="V224" s="29" t="s">
        <v>67</v>
      </c>
      <c r="W224" s="20" t="s">
        <v>67</v>
      </c>
      <c r="X224" s="29"/>
      <c r="Y224" s="29" t="s">
        <v>83</v>
      </c>
      <c r="Z224" s="29" t="s">
        <v>83</v>
      </c>
      <c r="AA224" s="29" t="s">
        <v>69</v>
      </c>
      <c r="AB224" s="29" t="s">
        <v>312</v>
      </c>
      <c r="AC224" s="29"/>
      <c r="AD224" s="29" t="s">
        <v>146</v>
      </c>
      <c r="AE224" s="29"/>
      <c r="AF224" s="29"/>
      <c r="AG224" s="29" t="s">
        <v>71</v>
      </c>
      <c r="AH224" s="29" t="s">
        <v>72</v>
      </c>
      <c r="AI224" s="29" t="s">
        <v>299</v>
      </c>
      <c r="AJ224" s="29"/>
      <c r="AK224" s="29" t="s">
        <v>74</v>
      </c>
      <c r="AL224" s="29">
        <v>5.0</v>
      </c>
      <c r="AM224" s="29" t="s">
        <v>75</v>
      </c>
      <c r="AN224" s="29" t="s">
        <v>39</v>
      </c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49">
        <v>1.076570074</v>
      </c>
      <c r="BB224" s="49">
        <f t="shared" si="7"/>
        <v>0.1974376953</v>
      </c>
      <c r="BC224" s="13">
        <f t="shared" si="1"/>
        <v>0.1570977782</v>
      </c>
      <c r="BD224" s="29" t="s">
        <v>76</v>
      </c>
      <c r="BE224" s="12" t="str">
        <f t="shared" si="2"/>
        <v>#DIV/0!</v>
      </c>
      <c r="BF224" s="12"/>
    </row>
    <row r="225" ht="15.75" customHeight="1">
      <c r="A225" s="50">
        <v>94.0</v>
      </c>
      <c r="B225" s="50" t="s">
        <v>305</v>
      </c>
      <c r="C225" s="50" t="s">
        <v>306</v>
      </c>
      <c r="D225" s="48" t="s">
        <v>307</v>
      </c>
      <c r="E225" s="50">
        <v>1.0</v>
      </c>
      <c r="F225" s="50">
        <v>1.0</v>
      </c>
      <c r="G225" s="50">
        <v>8.0</v>
      </c>
      <c r="H225" s="50" t="s">
        <v>308</v>
      </c>
      <c r="I225" s="50">
        <v>17.0</v>
      </c>
      <c r="J225" s="50" t="s">
        <v>108</v>
      </c>
      <c r="K225" s="51">
        <v>17.0</v>
      </c>
      <c r="L225" s="50" t="s">
        <v>61</v>
      </c>
      <c r="M225" s="50"/>
      <c r="N225" s="50" t="s">
        <v>63</v>
      </c>
      <c r="O225" s="50" t="s">
        <v>64</v>
      </c>
      <c r="P225" s="50" t="s">
        <v>295</v>
      </c>
      <c r="Q225" s="50" t="s">
        <v>309</v>
      </c>
      <c r="R225" s="50" t="s">
        <v>66</v>
      </c>
      <c r="S225" s="50"/>
      <c r="T225" s="50"/>
      <c r="U225" s="50"/>
      <c r="V225" s="50" t="s">
        <v>67</v>
      </c>
      <c r="W225" s="20" t="s">
        <v>67</v>
      </c>
      <c r="X225" s="50"/>
      <c r="Y225" s="50" t="s">
        <v>83</v>
      </c>
      <c r="Z225" s="50" t="s">
        <v>83</v>
      </c>
      <c r="AA225" s="50" t="s">
        <v>69</v>
      </c>
      <c r="AB225" s="50" t="s">
        <v>166</v>
      </c>
      <c r="AC225" s="50"/>
      <c r="AD225" s="50" t="s">
        <v>146</v>
      </c>
      <c r="AE225" s="50"/>
      <c r="AF225" s="50"/>
      <c r="AG225" s="50" t="s">
        <v>71</v>
      </c>
      <c r="AH225" s="50" t="s">
        <v>72</v>
      </c>
      <c r="AI225" s="50" t="s">
        <v>313</v>
      </c>
      <c r="AJ225" s="50"/>
      <c r="AK225" s="50"/>
      <c r="AL225" s="50">
        <v>5.0</v>
      </c>
      <c r="AM225" s="50" t="s">
        <v>75</v>
      </c>
      <c r="AN225" s="50" t="s">
        <v>39</v>
      </c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1"/>
      <c r="BB225" s="51"/>
      <c r="BC225" s="13">
        <f t="shared" si="1"/>
        <v>0</v>
      </c>
      <c r="BD225" s="50"/>
      <c r="BE225" s="12" t="str">
        <f t="shared" si="2"/>
        <v>#DIV/0!</v>
      </c>
      <c r="BF225" s="12"/>
    </row>
    <row r="226" ht="15.75" customHeight="1">
      <c r="A226" s="50">
        <v>94.0</v>
      </c>
      <c r="B226" s="50" t="s">
        <v>305</v>
      </c>
      <c r="C226" s="50" t="s">
        <v>306</v>
      </c>
      <c r="D226" s="48" t="s">
        <v>307</v>
      </c>
      <c r="E226" s="50">
        <v>1.0</v>
      </c>
      <c r="F226" s="50">
        <v>1.0</v>
      </c>
      <c r="G226" s="50">
        <v>8.0</v>
      </c>
      <c r="H226" s="50" t="s">
        <v>310</v>
      </c>
      <c r="I226" s="50">
        <v>19.0</v>
      </c>
      <c r="J226" s="50" t="s">
        <v>108</v>
      </c>
      <c r="K226" s="51">
        <v>19.0</v>
      </c>
      <c r="L226" s="50" t="s">
        <v>61</v>
      </c>
      <c r="M226" s="50"/>
      <c r="N226" s="50" t="s">
        <v>63</v>
      </c>
      <c r="O226" s="50" t="s">
        <v>64</v>
      </c>
      <c r="P226" s="50" t="s">
        <v>295</v>
      </c>
      <c r="Q226" s="50" t="s">
        <v>309</v>
      </c>
      <c r="R226" s="50" t="s">
        <v>66</v>
      </c>
      <c r="S226" s="50"/>
      <c r="T226" s="50"/>
      <c r="U226" s="50"/>
      <c r="V226" s="50" t="s">
        <v>67</v>
      </c>
      <c r="W226" s="20" t="s">
        <v>67</v>
      </c>
      <c r="X226" s="50"/>
      <c r="Y226" s="50" t="s">
        <v>83</v>
      </c>
      <c r="Z226" s="50" t="s">
        <v>83</v>
      </c>
      <c r="AA226" s="50" t="s">
        <v>69</v>
      </c>
      <c r="AB226" s="50" t="s">
        <v>167</v>
      </c>
      <c r="AC226" s="50"/>
      <c r="AD226" s="50" t="s">
        <v>146</v>
      </c>
      <c r="AE226" s="50"/>
      <c r="AF226" s="50"/>
      <c r="AG226" s="50" t="s">
        <v>71</v>
      </c>
      <c r="AH226" s="50" t="s">
        <v>72</v>
      </c>
      <c r="AI226" s="50" t="s">
        <v>313</v>
      </c>
      <c r="AJ226" s="50"/>
      <c r="AK226" s="50"/>
      <c r="AL226" s="50">
        <v>5.0</v>
      </c>
      <c r="AM226" s="50" t="s">
        <v>75</v>
      </c>
      <c r="AN226" s="50" t="s">
        <v>39</v>
      </c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1"/>
      <c r="BB226" s="51"/>
      <c r="BC226" s="13">
        <f t="shared" si="1"/>
        <v>0</v>
      </c>
      <c r="BD226" s="50"/>
      <c r="BE226" s="12" t="str">
        <f t="shared" si="2"/>
        <v>#DIV/0!</v>
      </c>
      <c r="BF226" s="12"/>
    </row>
    <row r="227" ht="15.75" customHeight="1">
      <c r="A227" s="50">
        <v>94.0</v>
      </c>
      <c r="B227" s="50" t="s">
        <v>305</v>
      </c>
      <c r="C227" s="50" t="s">
        <v>306</v>
      </c>
      <c r="D227" s="48" t="s">
        <v>307</v>
      </c>
      <c r="E227" s="50">
        <v>1.0</v>
      </c>
      <c r="F227" s="50">
        <v>1.0</v>
      </c>
      <c r="G227" s="50">
        <v>8.0</v>
      </c>
      <c r="H227" s="50" t="s">
        <v>311</v>
      </c>
      <c r="I227" s="50">
        <v>21.0</v>
      </c>
      <c r="J227" s="50" t="s">
        <v>108</v>
      </c>
      <c r="K227" s="51">
        <v>21.0</v>
      </c>
      <c r="L227" s="50" t="s">
        <v>61</v>
      </c>
      <c r="M227" s="50"/>
      <c r="N227" s="50" t="s">
        <v>63</v>
      </c>
      <c r="O227" s="50" t="s">
        <v>64</v>
      </c>
      <c r="P227" s="50" t="s">
        <v>295</v>
      </c>
      <c r="Q227" s="50" t="s">
        <v>309</v>
      </c>
      <c r="R227" s="50" t="s">
        <v>66</v>
      </c>
      <c r="S227" s="50"/>
      <c r="T227" s="50"/>
      <c r="U227" s="50"/>
      <c r="V227" s="50" t="s">
        <v>67</v>
      </c>
      <c r="W227" s="20" t="s">
        <v>67</v>
      </c>
      <c r="X227" s="50"/>
      <c r="Y227" s="50" t="s">
        <v>83</v>
      </c>
      <c r="Z227" s="50" t="s">
        <v>83</v>
      </c>
      <c r="AA227" s="50" t="s">
        <v>69</v>
      </c>
      <c r="AB227" s="50" t="s">
        <v>312</v>
      </c>
      <c r="AC227" s="50"/>
      <c r="AD227" s="50" t="s">
        <v>146</v>
      </c>
      <c r="AE227" s="50"/>
      <c r="AF227" s="50"/>
      <c r="AG227" s="50" t="s">
        <v>71</v>
      </c>
      <c r="AH227" s="50" t="s">
        <v>72</v>
      </c>
      <c r="AI227" s="50" t="s">
        <v>313</v>
      </c>
      <c r="AJ227" s="50"/>
      <c r="AK227" s="50"/>
      <c r="AL227" s="50">
        <v>5.0</v>
      </c>
      <c r="AM227" s="50" t="s">
        <v>75</v>
      </c>
      <c r="AN227" s="50" t="s">
        <v>39</v>
      </c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1"/>
      <c r="BB227" s="51"/>
      <c r="BC227" s="13">
        <f t="shared" si="1"/>
        <v>0</v>
      </c>
      <c r="BD227" s="50"/>
      <c r="BE227" s="12" t="str">
        <f t="shared" si="2"/>
        <v>#DIV/0!</v>
      </c>
      <c r="BF227" s="12"/>
    </row>
    <row r="228" ht="15.75" customHeight="1">
      <c r="A228" s="19">
        <v>95.0</v>
      </c>
      <c r="B228" s="19" t="s">
        <v>314</v>
      </c>
      <c r="C228" s="19" t="s">
        <v>315</v>
      </c>
      <c r="D228" s="24" t="s">
        <v>316</v>
      </c>
      <c r="E228" s="19">
        <v>1.0</v>
      </c>
      <c r="F228" s="19">
        <v>1.0</v>
      </c>
      <c r="G228" s="19">
        <v>36.0</v>
      </c>
      <c r="H228" s="19" t="s">
        <v>317</v>
      </c>
      <c r="I228" s="19">
        <v>24.0</v>
      </c>
      <c r="J228" s="19" t="s">
        <v>108</v>
      </c>
      <c r="K228" s="28">
        <v>24.0</v>
      </c>
      <c r="L228" s="19" t="s">
        <v>174</v>
      </c>
      <c r="N228" s="19"/>
      <c r="O228" s="19" t="s">
        <v>174</v>
      </c>
      <c r="P228" s="19"/>
      <c r="R228" s="19"/>
      <c r="S228" s="19"/>
      <c r="T228" s="19"/>
      <c r="U228" s="19"/>
      <c r="V228" s="19" t="s">
        <v>67</v>
      </c>
      <c r="W228" s="20" t="s">
        <v>67</v>
      </c>
      <c r="X228" s="19"/>
      <c r="Y228" s="19" t="s">
        <v>83</v>
      </c>
      <c r="Z228" s="19" t="s">
        <v>83</v>
      </c>
      <c r="AA228" s="19" t="s">
        <v>69</v>
      </c>
      <c r="AB228" s="19">
        <v>150.0</v>
      </c>
      <c r="AD228" s="19" t="s">
        <v>146</v>
      </c>
      <c r="AE228" s="19"/>
      <c r="AF228" s="19"/>
      <c r="AG228" s="19" t="s">
        <v>71</v>
      </c>
      <c r="AH228" s="19" t="s">
        <v>72</v>
      </c>
      <c r="AI228" s="19" t="s">
        <v>151</v>
      </c>
      <c r="AJ228" s="19">
        <v>8.0</v>
      </c>
      <c r="AK228" s="20" t="s">
        <v>74</v>
      </c>
      <c r="AL228" s="19">
        <v>2.0</v>
      </c>
      <c r="AM228" s="19" t="s">
        <v>75</v>
      </c>
      <c r="AN228" s="19" t="s">
        <v>39</v>
      </c>
      <c r="AO228" s="19"/>
      <c r="AP228" s="27"/>
      <c r="AR228" s="19" t="s">
        <v>318</v>
      </c>
      <c r="BA228" s="28">
        <v>0.58</v>
      </c>
      <c r="BB228" s="28">
        <f t="shared" ref="BB228:BB235" si="8"> (1/G228) + (BA228^2)/(2*G228)</f>
        <v>0.03245</v>
      </c>
      <c r="BC228" s="13">
        <f t="shared" si="1"/>
        <v>0.03002313922</v>
      </c>
      <c r="BD228" s="20" t="s">
        <v>319</v>
      </c>
      <c r="BE228" s="12">
        <f t="shared" si="2"/>
        <v>4.5</v>
      </c>
      <c r="BF228" s="12"/>
    </row>
    <row r="229" ht="15.75" customHeight="1">
      <c r="A229" s="19">
        <v>95.0</v>
      </c>
      <c r="B229" s="19" t="s">
        <v>314</v>
      </c>
      <c r="C229" s="19" t="s">
        <v>315</v>
      </c>
      <c r="D229" s="24" t="s">
        <v>316</v>
      </c>
      <c r="E229" s="19">
        <v>1.0</v>
      </c>
      <c r="F229" s="19">
        <v>1.0</v>
      </c>
      <c r="G229" s="19">
        <v>36.0</v>
      </c>
      <c r="H229" s="19" t="s">
        <v>317</v>
      </c>
      <c r="I229" s="19">
        <v>24.0</v>
      </c>
      <c r="J229" s="19" t="s">
        <v>108</v>
      </c>
      <c r="K229" s="28">
        <v>24.0</v>
      </c>
      <c r="L229" s="19" t="s">
        <v>174</v>
      </c>
      <c r="O229" s="19" t="s">
        <v>174</v>
      </c>
      <c r="P229" s="19"/>
      <c r="R229" s="19"/>
      <c r="S229" s="19"/>
      <c r="T229" s="19"/>
      <c r="U229" s="19"/>
      <c r="V229" s="19" t="s">
        <v>89</v>
      </c>
      <c r="W229" s="20" t="s">
        <v>89</v>
      </c>
      <c r="X229" s="19"/>
      <c r="Y229" s="19" t="s">
        <v>83</v>
      </c>
      <c r="Z229" s="19" t="s">
        <v>83</v>
      </c>
      <c r="AA229" s="19" t="s">
        <v>69</v>
      </c>
      <c r="AB229" s="19">
        <v>150.0</v>
      </c>
      <c r="AD229" s="19" t="s">
        <v>146</v>
      </c>
      <c r="AE229" s="19"/>
      <c r="AF229" s="19"/>
      <c r="AG229" s="19" t="s">
        <v>71</v>
      </c>
      <c r="AH229" s="19" t="s">
        <v>72</v>
      </c>
      <c r="AI229" s="19" t="s">
        <v>151</v>
      </c>
      <c r="AJ229" s="19">
        <v>8.0</v>
      </c>
      <c r="AK229" s="20" t="s">
        <v>74</v>
      </c>
      <c r="AL229" s="19">
        <v>2.0</v>
      </c>
      <c r="AM229" s="19" t="s">
        <v>75</v>
      </c>
      <c r="AN229" s="19" t="s">
        <v>39</v>
      </c>
      <c r="AO229" s="19"/>
      <c r="AP229" s="27"/>
      <c r="AR229" s="19" t="s">
        <v>318</v>
      </c>
      <c r="AW229" s="19">
        <v>-0.65</v>
      </c>
      <c r="AX229" s="19">
        <v>11.0</v>
      </c>
      <c r="BA229" s="28">
        <v>-0.3753</v>
      </c>
      <c r="BB229" s="28">
        <f t="shared" si="8"/>
        <v>0.02973402903</v>
      </c>
      <c r="BC229" s="13">
        <f t="shared" si="1"/>
        <v>0.02873926323</v>
      </c>
      <c r="BD229" s="20" t="s">
        <v>152</v>
      </c>
      <c r="BE229" s="12">
        <f t="shared" si="2"/>
        <v>4.5</v>
      </c>
      <c r="BF229" s="12"/>
    </row>
    <row r="230" ht="15.75" customHeight="1">
      <c r="A230" s="19">
        <v>95.0</v>
      </c>
      <c r="B230" s="19" t="s">
        <v>314</v>
      </c>
      <c r="C230" s="19" t="s">
        <v>315</v>
      </c>
      <c r="D230" s="24" t="s">
        <v>316</v>
      </c>
      <c r="E230" s="19">
        <v>1.0</v>
      </c>
      <c r="F230" s="19">
        <v>1.0</v>
      </c>
      <c r="G230" s="19">
        <v>36.0</v>
      </c>
      <c r="H230" s="19" t="s">
        <v>317</v>
      </c>
      <c r="I230" s="19">
        <v>24.0</v>
      </c>
      <c r="J230" s="19" t="s">
        <v>108</v>
      </c>
      <c r="K230" s="28">
        <v>24.0</v>
      </c>
      <c r="L230" s="19" t="s">
        <v>174</v>
      </c>
      <c r="O230" s="19" t="s">
        <v>174</v>
      </c>
      <c r="P230" s="19"/>
      <c r="R230" s="19"/>
      <c r="S230" s="19"/>
      <c r="T230" s="19"/>
      <c r="U230" s="19"/>
      <c r="V230" s="19" t="s">
        <v>67</v>
      </c>
      <c r="W230" s="20" t="s">
        <v>67</v>
      </c>
      <c r="X230" s="19"/>
      <c r="Y230" s="19" t="s">
        <v>83</v>
      </c>
      <c r="Z230" s="19" t="s">
        <v>83</v>
      </c>
      <c r="AA230" s="19" t="s">
        <v>69</v>
      </c>
      <c r="AB230" s="19">
        <v>150.0</v>
      </c>
      <c r="AD230" s="19" t="s">
        <v>146</v>
      </c>
      <c r="AE230" s="19"/>
      <c r="AF230" s="19"/>
      <c r="AG230" s="19" t="s">
        <v>71</v>
      </c>
      <c r="AH230" s="19" t="s">
        <v>72</v>
      </c>
      <c r="AI230" s="19" t="s">
        <v>151</v>
      </c>
      <c r="AJ230" s="19">
        <v>8.0</v>
      </c>
      <c r="AK230" s="20" t="s">
        <v>74</v>
      </c>
      <c r="AL230" s="19">
        <v>2.0</v>
      </c>
      <c r="AM230" s="19" t="s">
        <v>75</v>
      </c>
      <c r="AN230" s="19" t="s">
        <v>39</v>
      </c>
      <c r="AO230" s="19"/>
      <c r="AP230" s="27"/>
      <c r="AR230" s="19" t="s">
        <v>320</v>
      </c>
      <c r="AW230" s="19"/>
      <c r="AX230" s="19"/>
      <c r="BA230" s="28">
        <v>0.65</v>
      </c>
      <c r="BB230" s="28">
        <f t="shared" si="8"/>
        <v>0.03364583333</v>
      </c>
      <c r="BC230" s="13">
        <f t="shared" si="1"/>
        <v>0.03057133431</v>
      </c>
      <c r="BD230" s="20" t="s">
        <v>319</v>
      </c>
      <c r="BE230" s="12">
        <f t="shared" si="2"/>
        <v>4.5</v>
      </c>
      <c r="BF230" s="12"/>
    </row>
    <row r="231" ht="15.75" customHeight="1">
      <c r="A231" s="19">
        <v>95.0</v>
      </c>
      <c r="B231" s="19" t="s">
        <v>314</v>
      </c>
      <c r="C231" s="19" t="s">
        <v>315</v>
      </c>
      <c r="D231" s="24" t="s">
        <v>316</v>
      </c>
      <c r="E231" s="19">
        <v>1.0</v>
      </c>
      <c r="F231" s="19">
        <v>1.0</v>
      </c>
      <c r="G231" s="19">
        <v>36.0</v>
      </c>
      <c r="H231" s="19" t="s">
        <v>317</v>
      </c>
      <c r="I231" s="19">
        <v>24.0</v>
      </c>
      <c r="J231" s="19" t="s">
        <v>108</v>
      </c>
      <c r="K231" s="28">
        <v>24.0</v>
      </c>
      <c r="L231" s="19" t="s">
        <v>174</v>
      </c>
      <c r="O231" s="19" t="s">
        <v>174</v>
      </c>
      <c r="P231" s="19"/>
      <c r="R231" s="19"/>
      <c r="S231" s="19"/>
      <c r="T231" s="19"/>
      <c r="U231" s="19"/>
      <c r="V231" s="19" t="s">
        <v>89</v>
      </c>
      <c r="W231" s="20" t="s">
        <v>89</v>
      </c>
      <c r="X231" s="19"/>
      <c r="Y231" s="19" t="s">
        <v>83</v>
      </c>
      <c r="Z231" s="19" t="s">
        <v>83</v>
      </c>
      <c r="AA231" s="19" t="s">
        <v>69</v>
      </c>
      <c r="AB231" s="19">
        <v>150.0</v>
      </c>
      <c r="AD231" s="19" t="s">
        <v>146</v>
      </c>
      <c r="AE231" s="19"/>
      <c r="AF231" s="19"/>
      <c r="AG231" s="19" t="s">
        <v>71</v>
      </c>
      <c r="AH231" s="19" t="s">
        <v>72</v>
      </c>
      <c r="AI231" s="19" t="s">
        <v>151</v>
      </c>
      <c r="AJ231" s="19">
        <v>8.0</v>
      </c>
      <c r="AK231" s="20" t="s">
        <v>74</v>
      </c>
      <c r="AL231" s="19">
        <v>2.0</v>
      </c>
      <c r="AM231" s="19" t="s">
        <v>75</v>
      </c>
      <c r="AN231" s="19" t="s">
        <v>39</v>
      </c>
      <c r="AO231" s="19"/>
      <c r="AP231" s="27"/>
      <c r="AR231" s="19" t="s">
        <v>320</v>
      </c>
      <c r="AW231" s="19">
        <v>-1.16</v>
      </c>
      <c r="AX231" s="19">
        <v>11.0</v>
      </c>
      <c r="BA231" s="28">
        <v>-0.6697</v>
      </c>
      <c r="BB231" s="28">
        <f t="shared" si="8"/>
        <v>0.03400691792</v>
      </c>
      <c r="BC231" s="13">
        <f t="shared" si="1"/>
        <v>0.03073494117</v>
      </c>
      <c r="BD231" s="19" t="s">
        <v>152</v>
      </c>
      <c r="BE231" s="12">
        <f t="shared" si="2"/>
        <v>4.5</v>
      </c>
      <c r="BF231" s="12"/>
    </row>
    <row r="232" ht="15.75" customHeight="1">
      <c r="A232" s="19">
        <v>95.0</v>
      </c>
      <c r="B232" s="19" t="s">
        <v>314</v>
      </c>
      <c r="C232" s="19" t="s">
        <v>315</v>
      </c>
      <c r="D232" s="24" t="s">
        <v>316</v>
      </c>
      <c r="E232" s="19">
        <v>1.0</v>
      </c>
      <c r="F232" s="19">
        <v>1.0</v>
      </c>
      <c r="G232" s="19">
        <v>36.0</v>
      </c>
      <c r="H232" s="19" t="s">
        <v>317</v>
      </c>
      <c r="I232" s="19">
        <v>24.0</v>
      </c>
      <c r="J232" s="19" t="s">
        <v>108</v>
      </c>
      <c r="K232" s="28">
        <v>24.0</v>
      </c>
      <c r="L232" s="19" t="s">
        <v>174</v>
      </c>
      <c r="O232" s="19" t="s">
        <v>174</v>
      </c>
      <c r="P232" s="19"/>
      <c r="R232" s="19"/>
      <c r="S232" s="19"/>
      <c r="T232" s="19"/>
      <c r="U232" s="19"/>
      <c r="V232" s="19" t="s">
        <v>67</v>
      </c>
      <c r="W232" s="20" t="s">
        <v>67</v>
      </c>
      <c r="X232" s="19"/>
      <c r="Y232" s="19" t="s">
        <v>83</v>
      </c>
      <c r="Z232" s="19" t="s">
        <v>83</v>
      </c>
      <c r="AA232" s="19" t="s">
        <v>69</v>
      </c>
      <c r="AB232" s="19">
        <v>150.0</v>
      </c>
      <c r="AD232" s="19" t="s">
        <v>146</v>
      </c>
      <c r="AE232" s="19"/>
      <c r="AF232" s="19"/>
      <c r="AG232" s="19" t="s">
        <v>71</v>
      </c>
      <c r="AH232" s="19" t="s">
        <v>72</v>
      </c>
      <c r="AI232" s="19" t="s">
        <v>151</v>
      </c>
      <c r="AJ232" s="19">
        <v>8.0</v>
      </c>
      <c r="AK232" s="20" t="s">
        <v>74</v>
      </c>
      <c r="AL232" s="19">
        <v>2.0</v>
      </c>
      <c r="AM232" s="19" t="s">
        <v>75</v>
      </c>
      <c r="AN232" s="19" t="s">
        <v>39</v>
      </c>
      <c r="AO232" s="19"/>
      <c r="AP232" s="27"/>
      <c r="AR232" s="19" t="s">
        <v>321</v>
      </c>
      <c r="AW232" s="19">
        <v>-1.48</v>
      </c>
      <c r="AX232" s="19">
        <v>11.0</v>
      </c>
      <c r="BA232" s="28">
        <v>-0.8545</v>
      </c>
      <c r="BB232" s="28">
        <f t="shared" si="8"/>
        <v>0.03791903125</v>
      </c>
      <c r="BC232" s="13">
        <f t="shared" si="1"/>
        <v>0.03245468261</v>
      </c>
      <c r="BD232" s="20" t="s">
        <v>152</v>
      </c>
      <c r="BE232" s="12">
        <f t="shared" si="2"/>
        <v>4.5</v>
      </c>
      <c r="BF232" s="12"/>
    </row>
    <row r="233" ht="15.75" customHeight="1">
      <c r="A233" s="19">
        <v>95.0</v>
      </c>
      <c r="B233" s="19" t="s">
        <v>314</v>
      </c>
      <c r="C233" s="19" t="s">
        <v>315</v>
      </c>
      <c r="D233" s="24" t="s">
        <v>316</v>
      </c>
      <c r="E233" s="19">
        <v>1.0</v>
      </c>
      <c r="F233" s="19">
        <v>1.0</v>
      </c>
      <c r="G233" s="19">
        <v>36.0</v>
      </c>
      <c r="H233" s="19" t="s">
        <v>317</v>
      </c>
      <c r="I233" s="19">
        <v>24.0</v>
      </c>
      <c r="J233" s="19" t="s">
        <v>108</v>
      </c>
      <c r="K233" s="28">
        <v>24.0</v>
      </c>
      <c r="L233" s="19" t="s">
        <v>174</v>
      </c>
      <c r="O233" s="19" t="s">
        <v>174</v>
      </c>
      <c r="P233" s="19"/>
      <c r="R233" s="19"/>
      <c r="S233" s="19"/>
      <c r="T233" s="19"/>
      <c r="U233" s="19"/>
      <c r="V233" s="19" t="s">
        <v>89</v>
      </c>
      <c r="W233" s="20" t="s">
        <v>89</v>
      </c>
      <c r="X233" s="19"/>
      <c r="Y233" s="19" t="s">
        <v>83</v>
      </c>
      <c r="Z233" s="19" t="s">
        <v>83</v>
      </c>
      <c r="AA233" s="19" t="s">
        <v>69</v>
      </c>
      <c r="AB233" s="19">
        <v>150.0</v>
      </c>
      <c r="AD233" s="19" t="s">
        <v>146</v>
      </c>
      <c r="AE233" s="19"/>
      <c r="AF233" s="19"/>
      <c r="AG233" s="19" t="s">
        <v>71</v>
      </c>
      <c r="AH233" s="19" t="s">
        <v>72</v>
      </c>
      <c r="AI233" s="19" t="s">
        <v>151</v>
      </c>
      <c r="AJ233" s="19">
        <v>8.0</v>
      </c>
      <c r="AK233" s="20" t="s">
        <v>74</v>
      </c>
      <c r="AL233" s="19">
        <v>2.0</v>
      </c>
      <c r="AM233" s="19" t="s">
        <v>75</v>
      </c>
      <c r="AN233" s="19" t="s">
        <v>39</v>
      </c>
      <c r="AO233" s="19"/>
      <c r="AP233" s="27"/>
      <c r="AR233" s="19" t="s">
        <v>321</v>
      </c>
      <c r="AW233" s="19">
        <v>-0.36</v>
      </c>
      <c r="AX233" s="19">
        <v>11.0</v>
      </c>
      <c r="BA233" s="28">
        <v>-0.2078</v>
      </c>
      <c r="BB233" s="28">
        <f t="shared" si="8"/>
        <v>0.02837751167</v>
      </c>
      <c r="BC233" s="13">
        <f t="shared" si="1"/>
        <v>0.0280760434</v>
      </c>
      <c r="BD233" s="19" t="s">
        <v>152</v>
      </c>
      <c r="BE233" s="12">
        <f t="shared" si="2"/>
        <v>4.5</v>
      </c>
      <c r="BF233" s="12"/>
    </row>
    <row r="234" ht="15.75" customHeight="1">
      <c r="A234" s="19">
        <v>95.0</v>
      </c>
      <c r="B234" s="19" t="s">
        <v>314</v>
      </c>
      <c r="C234" s="19" t="s">
        <v>315</v>
      </c>
      <c r="D234" s="24" t="s">
        <v>316</v>
      </c>
      <c r="E234" s="19">
        <v>1.0</v>
      </c>
      <c r="F234" s="19">
        <v>1.0</v>
      </c>
      <c r="G234" s="19">
        <v>36.0</v>
      </c>
      <c r="H234" s="19" t="s">
        <v>317</v>
      </c>
      <c r="I234" s="19">
        <v>24.0</v>
      </c>
      <c r="J234" s="19" t="s">
        <v>108</v>
      </c>
      <c r="K234" s="28">
        <v>24.0</v>
      </c>
      <c r="L234" s="19" t="s">
        <v>174</v>
      </c>
      <c r="O234" s="19" t="s">
        <v>174</v>
      </c>
      <c r="P234" s="19"/>
      <c r="R234" s="19"/>
      <c r="S234" s="19"/>
      <c r="T234" s="19"/>
      <c r="U234" s="19"/>
      <c r="V234" s="19" t="s">
        <v>67</v>
      </c>
      <c r="W234" s="20" t="s">
        <v>67</v>
      </c>
      <c r="X234" s="19"/>
      <c r="Y234" s="19" t="s">
        <v>83</v>
      </c>
      <c r="Z234" s="19" t="s">
        <v>83</v>
      </c>
      <c r="AA234" s="19" t="s">
        <v>69</v>
      </c>
      <c r="AB234" s="19">
        <v>150.0</v>
      </c>
      <c r="AD234" s="19" t="s">
        <v>146</v>
      </c>
      <c r="AE234" s="19"/>
      <c r="AF234" s="19"/>
      <c r="AG234" s="19" t="s">
        <v>71</v>
      </c>
      <c r="AH234" s="19" t="s">
        <v>72</v>
      </c>
      <c r="AI234" s="19" t="s">
        <v>151</v>
      </c>
      <c r="AJ234" s="19">
        <v>8.0</v>
      </c>
      <c r="AK234" s="20" t="s">
        <v>74</v>
      </c>
      <c r="AL234" s="19">
        <v>2.0</v>
      </c>
      <c r="AM234" s="19" t="s">
        <v>75</v>
      </c>
      <c r="AN234" s="19" t="s">
        <v>39</v>
      </c>
      <c r="AO234" s="19"/>
      <c r="AP234" s="27"/>
      <c r="AR234" s="19" t="s">
        <v>322</v>
      </c>
      <c r="BA234" s="28">
        <v>0.68</v>
      </c>
      <c r="BB234" s="28">
        <f t="shared" si="8"/>
        <v>0.0342</v>
      </c>
      <c r="BC234" s="13">
        <f t="shared" si="1"/>
        <v>0.03082207001</v>
      </c>
      <c r="BD234" s="20" t="s">
        <v>319</v>
      </c>
      <c r="BE234" s="12">
        <f t="shared" si="2"/>
        <v>4.5</v>
      </c>
      <c r="BF234" s="12"/>
    </row>
    <row r="235" ht="15.75" customHeight="1">
      <c r="A235" s="19">
        <v>95.0</v>
      </c>
      <c r="B235" s="19" t="s">
        <v>314</v>
      </c>
      <c r="C235" s="19" t="s">
        <v>315</v>
      </c>
      <c r="D235" s="24" t="s">
        <v>316</v>
      </c>
      <c r="E235" s="19">
        <v>1.0</v>
      </c>
      <c r="F235" s="19">
        <v>1.0</v>
      </c>
      <c r="G235" s="19">
        <v>36.0</v>
      </c>
      <c r="H235" s="19" t="s">
        <v>317</v>
      </c>
      <c r="I235" s="19">
        <v>24.0</v>
      </c>
      <c r="J235" s="19" t="s">
        <v>108</v>
      </c>
      <c r="K235" s="28">
        <v>24.0</v>
      </c>
      <c r="L235" s="19" t="s">
        <v>174</v>
      </c>
      <c r="O235" s="19" t="s">
        <v>174</v>
      </c>
      <c r="P235" s="19"/>
      <c r="R235" s="19"/>
      <c r="S235" s="19"/>
      <c r="T235" s="19"/>
      <c r="U235" s="19"/>
      <c r="V235" s="19" t="s">
        <v>89</v>
      </c>
      <c r="W235" s="20" t="s">
        <v>89</v>
      </c>
      <c r="X235" s="19"/>
      <c r="Y235" s="19" t="s">
        <v>83</v>
      </c>
      <c r="Z235" s="19" t="s">
        <v>83</v>
      </c>
      <c r="AA235" s="19" t="s">
        <v>69</v>
      </c>
      <c r="AB235" s="19">
        <v>150.0</v>
      </c>
      <c r="AD235" s="19" t="s">
        <v>146</v>
      </c>
      <c r="AE235" s="19"/>
      <c r="AF235" s="19"/>
      <c r="AG235" s="19" t="s">
        <v>71</v>
      </c>
      <c r="AH235" s="19" t="s">
        <v>72</v>
      </c>
      <c r="AI235" s="19" t="s">
        <v>151</v>
      </c>
      <c r="AJ235" s="19">
        <v>8.0</v>
      </c>
      <c r="AK235" s="20" t="s">
        <v>74</v>
      </c>
      <c r="AL235" s="19">
        <v>2.0</v>
      </c>
      <c r="AM235" s="19" t="s">
        <v>75</v>
      </c>
      <c r="AN235" s="19" t="s">
        <v>39</v>
      </c>
      <c r="AO235" s="19"/>
      <c r="AP235" s="27"/>
      <c r="AR235" s="19" t="s">
        <v>322</v>
      </c>
      <c r="AW235" s="19">
        <v>-1.48</v>
      </c>
      <c r="AX235" s="19">
        <v>11.0</v>
      </c>
      <c r="BA235" s="28">
        <v>-0.8545</v>
      </c>
      <c r="BB235" s="28">
        <f t="shared" si="8"/>
        <v>0.03791903125</v>
      </c>
      <c r="BC235" s="13">
        <f t="shared" si="1"/>
        <v>0.03245468261</v>
      </c>
      <c r="BD235" s="19" t="s">
        <v>152</v>
      </c>
      <c r="BE235" s="12">
        <f t="shared" si="2"/>
        <v>4.5</v>
      </c>
      <c r="BF235" s="12"/>
    </row>
    <row r="236" ht="15.75" customHeight="1">
      <c r="A236" s="19">
        <v>95.0</v>
      </c>
      <c r="J236" s="19"/>
      <c r="K236" s="28"/>
      <c r="L236" s="19"/>
      <c r="O236" s="19" t="s">
        <v>174</v>
      </c>
      <c r="P236" s="19"/>
      <c r="R236" s="19"/>
      <c r="S236" s="19"/>
      <c r="T236" s="19"/>
      <c r="U236" s="19"/>
      <c r="V236" s="19"/>
      <c r="W236" s="20"/>
      <c r="X236" s="19"/>
      <c r="Y236" s="19"/>
      <c r="Z236" s="27"/>
      <c r="AA236" s="19"/>
      <c r="AE236" s="19"/>
      <c r="AF236" s="19"/>
      <c r="AG236" s="19"/>
      <c r="AH236" s="19"/>
      <c r="AI236" s="19"/>
      <c r="AK236" s="20" t="s">
        <v>74</v>
      </c>
      <c r="AM236" s="19"/>
      <c r="AN236" s="19"/>
      <c r="AO236" s="19"/>
      <c r="AP236" s="27"/>
      <c r="BA236" s="28"/>
      <c r="BB236" s="28"/>
      <c r="BC236" s="13" t="str">
        <f t="shared" si="1"/>
        <v>#DIV/0!</v>
      </c>
      <c r="BD236" s="19"/>
      <c r="BE236" s="12" t="str">
        <f t="shared" si="2"/>
        <v>#DIV/0!</v>
      </c>
      <c r="BF236" s="12"/>
    </row>
    <row r="237" ht="15.75" customHeight="1">
      <c r="A237" s="19">
        <v>102.0</v>
      </c>
      <c r="B237" s="19" t="s">
        <v>323</v>
      </c>
      <c r="C237" s="19" t="s">
        <v>324</v>
      </c>
      <c r="D237" s="19" t="s">
        <v>324</v>
      </c>
      <c r="E237" s="19">
        <v>1.0</v>
      </c>
      <c r="F237" s="19">
        <v>1.0</v>
      </c>
      <c r="G237" s="19">
        <v>10.0</v>
      </c>
      <c r="H237" s="19" t="s">
        <v>325</v>
      </c>
      <c r="I237" s="19">
        <v>18.0</v>
      </c>
      <c r="J237" s="19" t="s">
        <v>108</v>
      </c>
      <c r="K237" s="28">
        <v>18.0</v>
      </c>
      <c r="L237" s="19" t="s">
        <v>174</v>
      </c>
      <c r="O237" s="19" t="s">
        <v>174</v>
      </c>
      <c r="P237" s="19" t="s">
        <v>223</v>
      </c>
      <c r="Q237" s="19" t="s">
        <v>65</v>
      </c>
      <c r="R237" s="19" t="s">
        <v>326</v>
      </c>
      <c r="S237" s="19" t="s">
        <v>66</v>
      </c>
      <c r="T237" s="19"/>
      <c r="U237" s="19"/>
      <c r="V237" s="19" t="s">
        <v>67</v>
      </c>
      <c r="W237" s="20" t="s">
        <v>67</v>
      </c>
      <c r="X237" s="19"/>
      <c r="Y237" s="19" t="s">
        <v>83</v>
      </c>
      <c r="Z237" s="19" t="s">
        <v>155</v>
      </c>
      <c r="AA237" s="19" t="s">
        <v>69</v>
      </c>
      <c r="AD237" s="19" t="s">
        <v>234</v>
      </c>
      <c r="AE237" s="19" t="s">
        <v>327</v>
      </c>
      <c r="AF237" s="19"/>
      <c r="AG237" s="19" t="s">
        <v>71</v>
      </c>
      <c r="AH237" s="19" t="s">
        <v>72</v>
      </c>
      <c r="AI237" s="19" t="s">
        <v>151</v>
      </c>
      <c r="AJ237" s="19">
        <v>8.0</v>
      </c>
      <c r="AK237" s="20" t="s">
        <v>74</v>
      </c>
      <c r="AL237" s="19">
        <v>2.0</v>
      </c>
      <c r="AM237" s="19" t="s">
        <v>75</v>
      </c>
      <c r="AN237" s="19" t="s">
        <v>39</v>
      </c>
      <c r="AO237" s="19"/>
      <c r="AP237" s="27"/>
      <c r="AR237" s="19" t="s">
        <v>327</v>
      </c>
      <c r="BA237" s="19">
        <v>0.5195170441705192</v>
      </c>
      <c r="BB237" s="28">
        <f t="shared" ref="BB237:BB334" si="9"> (1/G237) + (BA237^2)/(2*G237)</f>
        <v>0.113494898</v>
      </c>
      <c r="BC237" s="13">
        <f t="shared" si="1"/>
        <v>0.1065339842</v>
      </c>
      <c r="BD237" s="19" t="s">
        <v>76</v>
      </c>
      <c r="BE237" s="12">
        <f t="shared" si="2"/>
        <v>1.25</v>
      </c>
      <c r="BF237" s="12"/>
    </row>
    <row r="238" ht="15.75" customHeight="1">
      <c r="A238" s="19">
        <v>102.0</v>
      </c>
      <c r="B238" s="19" t="s">
        <v>323</v>
      </c>
      <c r="C238" s="19" t="s">
        <v>324</v>
      </c>
      <c r="D238" s="19" t="s">
        <v>324</v>
      </c>
      <c r="E238" s="19">
        <v>1.0</v>
      </c>
      <c r="F238" s="19">
        <v>2.0</v>
      </c>
      <c r="G238" s="19">
        <v>10.0</v>
      </c>
      <c r="H238" s="19" t="s">
        <v>325</v>
      </c>
      <c r="I238" s="19">
        <v>18.0</v>
      </c>
      <c r="J238" s="19" t="s">
        <v>108</v>
      </c>
      <c r="K238" s="28">
        <v>18.0</v>
      </c>
      <c r="L238" s="19" t="s">
        <v>174</v>
      </c>
      <c r="O238" s="19" t="s">
        <v>174</v>
      </c>
      <c r="P238" s="19" t="s">
        <v>223</v>
      </c>
      <c r="Q238" s="19" t="s">
        <v>65</v>
      </c>
      <c r="R238" s="19" t="s">
        <v>326</v>
      </c>
      <c r="S238" s="19" t="s">
        <v>66</v>
      </c>
      <c r="T238" s="19"/>
      <c r="U238" s="19"/>
      <c r="V238" s="19" t="s">
        <v>89</v>
      </c>
      <c r="W238" s="20" t="s">
        <v>89</v>
      </c>
      <c r="X238" s="19"/>
      <c r="Y238" s="19" t="s">
        <v>83</v>
      </c>
      <c r="Z238" s="19" t="s">
        <v>155</v>
      </c>
      <c r="AA238" s="19" t="s">
        <v>69</v>
      </c>
      <c r="AD238" s="19" t="s">
        <v>234</v>
      </c>
      <c r="AE238" s="19" t="s">
        <v>327</v>
      </c>
      <c r="AF238" s="19"/>
      <c r="AG238" s="19" t="s">
        <v>71</v>
      </c>
      <c r="AH238" s="19" t="s">
        <v>72</v>
      </c>
      <c r="AI238" s="19" t="s">
        <v>151</v>
      </c>
      <c r="AJ238" s="19">
        <v>8.0</v>
      </c>
      <c r="AK238" s="20" t="s">
        <v>74</v>
      </c>
      <c r="AL238" s="19">
        <v>2.0</v>
      </c>
      <c r="AM238" s="19" t="s">
        <v>75</v>
      </c>
      <c r="AN238" s="19" t="s">
        <v>39</v>
      </c>
      <c r="AO238" s="19"/>
      <c r="AP238" s="27"/>
      <c r="AR238" s="19" t="s">
        <v>327</v>
      </c>
      <c r="BA238" s="19">
        <v>0.9083797592444326</v>
      </c>
      <c r="BB238" s="28">
        <f t="shared" si="9"/>
        <v>0.1412576894</v>
      </c>
      <c r="BC238" s="13">
        <f t="shared" si="1"/>
        <v>0.1188518781</v>
      </c>
      <c r="BD238" s="19" t="s">
        <v>76</v>
      </c>
      <c r="BE238" s="12">
        <f t="shared" si="2"/>
        <v>1.25</v>
      </c>
      <c r="BF238" s="12"/>
    </row>
    <row r="239" ht="15.75" customHeight="1">
      <c r="A239" s="19">
        <v>102.0</v>
      </c>
      <c r="B239" s="19" t="s">
        <v>323</v>
      </c>
      <c r="C239" s="19" t="s">
        <v>324</v>
      </c>
      <c r="D239" s="19" t="s">
        <v>324</v>
      </c>
      <c r="E239" s="19">
        <v>1.0</v>
      </c>
      <c r="F239" s="19">
        <v>1.0</v>
      </c>
      <c r="G239" s="19">
        <v>10.0</v>
      </c>
      <c r="H239" s="19" t="s">
        <v>325</v>
      </c>
      <c r="I239" s="19">
        <v>18.0</v>
      </c>
      <c r="J239" s="19" t="s">
        <v>108</v>
      </c>
      <c r="K239" s="28">
        <v>18.0</v>
      </c>
      <c r="L239" s="19" t="s">
        <v>174</v>
      </c>
      <c r="O239" s="19" t="s">
        <v>174</v>
      </c>
      <c r="P239" s="19" t="s">
        <v>223</v>
      </c>
      <c r="Q239" s="19" t="s">
        <v>65</v>
      </c>
      <c r="R239" s="19" t="s">
        <v>326</v>
      </c>
      <c r="S239" s="19" t="s">
        <v>66</v>
      </c>
      <c r="T239" s="19"/>
      <c r="U239" s="19"/>
      <c r="V239" s="19" t="s">
        <v>67</v>
      </c>
      <c r="W239" s="20" t="s">
        <v>67</v>
      </c>
      <c r="X239" s="19"/>
      <c r="Y239" s="19" t="s">
        <v>83</v>
      </c>
      <c r="Z239" s="19" t="s">
        <v>155</v>
      </c>
      <c r="AA239" s="19" t="s">
        <v>69</v>
      </c>
      <c r="AD239" s="19" t="s">
        <v>234</v>
      </c>
      <c r="AE239" s="19" t="s">
        <v>328</v>
      </c>
      <c r="AF239" s="19"/>
      <c r="AG239" s="19" t="s">
        <v>71</v>
      </c>
      <c r="AH239" s="19" t="s">
        <v>72</v>
      </c>
      <c r="AI239" s="19" t="s">
        <v>151</v>
      </c>
      <c r="AJ239" s="19">
        <v>8.0</v>
      </c>
      <c r="AK239" s="20" t="s">
        <v>74</v>
      </c>
      <c r="AL239" s="19">
        <v>2.0</v>
      </c>
      <c r="AM239" s="19" t="s">
        <v>75</v>
      </c>
      <c r="AN239" s="19" t="s">
        <v>39</v>
      </c>
      <c r="AO239" s="19"/>
      <c r="AP239" s="27"/>
      <c r="AR239" s="19" t="s">
        <v>328</v>
      </c>
      <c r="BA239" s="19">
        <v>-0.2999513368836183</v>
      </c>
      <c r="BB239" s="28">
        <f t="shared" si="9"/>
        <v>0.1044985402</v>
      </c>
      <c r="BC239" s="13">
        <f t="shared" si="1"/>
        <v>0.1022245275</v>
      </c>
      <c r="BD239" s="19" t="s">
        <v>76</v>
      </c>
      <c r="BE239" s="12">
        <f t="shared" si="2"/>
        <v>1.25</v>
      </c>
      <c r="BF239" s="12"/>
    </row>
    <row r="240" ht="15.75" customHeight="1">
      <c r="A240" s="19">
        <v>102.0</v>
      </c>
      <c r="B240" s="19" t="s">
        <v>323</v>
      </c>
      <c r="C240" s="19" t="s">
        <v>324</v>
      </c>
      <c r="D240" s="19" t="s">
        <v>324</v>
      </c>
      <c r="E240" s="19">
        <v>1.0</v>
      </c>
      <c r="F240" s="19">
        <v>2.0</v>
      </c>
      <c r="G240" s="19">
        <v>10.0</v>
      </c>
      <c r="H240" s="19" t="s">
        <v>325</v>
      </c>
      <c r="I240" s="19">
        <v>18.0</v>
      </c>
      <c r="J240" s="19" t="s">
        <v>108</v>
      </c>
      <c r="K240" s="28">
        <v>18.0</v>
      </c>
      <c r="L240" s="19" t="s">
        <v>174</v>
      </c>
      <c r="O240" s="19" t="s">
        <v>174</v>
      </c>
      <c r="P240" s="19" t="s">
        <v>223</v>
      </c>
      <c r="Q240" s="19" t="s">
        <v>65</v>
      </c>
      <c r="R240" s="19" t="s">
        <v>326</v>
      </c>
      <c r="S240" s="19" t="s">
        <v>66</v>
      </c>
      <c r="T240" s="19"/>
      <c r="U240" s="19"/>
      <c r="V240" s="19" t="s">
        <v>89</v>
      </c>
      <c r="W240" s="20" t="s">
        <v>89</v>
      </c>
      <c r="X240" s="19"/>
      <c r="Y240" s="19" t="s">
        <v>83</v>
      </c>
      <c r="Z240" s="19" t="s">
        <v>155</v>
      </c>
      <c r="AA240" s="19" t="s">
        <v>69</v>
      </c>
      <c r="AD240" s="19" t="s">
        <v>234</v>
      </c>
      <c r="AE240" s="19" t="s">
        <v>328</v>
      </c>
      <c r="AF240" s="19"/>
      <c r="AG240" s="19" t="s">
        <v>71</v>
      </c>
      <c r="AH240" s="19" t="s">
        <v>72</v>
      </c>
      <c r="AI240" s="19" t="s">
        <v>151</v>
      </c>
      <c r="AJ240" s="19">
        <v>8.0</v>
      </c>
      <c r="AK240" s="20" t="s">
        <v>74</v>
      </c>
      <c r="AL240" s="19">
        <v>2.0</v>
      </c>
      <c r="AM240" s="19" t="s">
        <v>75</v>
      </c>
      <c r="AN240" s="19" t="s">
        <v>39</v>
      </c>
      <c r="AO240" s="19"/>
      <c r="AP240" s="27"/>
      <c r="AR240" s="19" t="s">
        <v>328</v>
      </c>
      <c r="BA240" s="19">
        <v>-0.02080445829058147</v>
      </c>
      <c r="BB240" s="28">
        <f t="shared" si="9"/>
        <v>0.1000216413</v>
      </c>
      <c r="BC240" s="13">
        <f t="shared" si="1"/>
        <v>0.1000108201</v>
      </c>
      <c r="BD240" s="19" t="s">
        <v>76</v>
      </c>
      <c r="BE240" s="12">
        <f t="shared" si="2"/>
        <v>1.25</v>
      </c>
      <c r="BF240" s="12"/>
    </row>
    <row r="241" ht="15.75" customHeight="1">
      <c r="A241" s="19">
        <v>102.0</v>
      </c>
      <c r="B241" s="19" t="s">
        <v>323</v>
      </c>
      <c r="C241" s="19" t="s">
        <v>324</v>
      </c>
      <c r="D241" s="19" t="s">
        <v>324</v>
      </c>
      <c r="E241" s="19">
        <v>2.0</v>
      </c>
      <c r="F241" s="19">
        <v>3.0</v>
      </c>
      <c r="G241" s="19">
        <v>10.0</v>
      </c>
      <c r="H241" s="19" t="s">
        <v>325</v>
      </c>
      <c r="I241" s="19">
        <v>18.0</v>
      </c>
      <c r="J241" s="19" t="s">
        <v>108</v>
      </c>
      <c r="K241" s="28">
        <v>18.0</v>
      </c>
      <c r="L241" s="19" t="s">
        <v>174</v>
      </c>
      <c r="O241" s="19" t="s">
        <v>174</v>
      </c>
      <c r="P241" s="19" t="s">
        <v>223</v>
      </c>
      <c r="Q241" s="19" t="s">
        <v>65</v>
      </c>
      <c r="R241" s="19" t="s">
        <v>326</v>
      </c>
      <c r="S241" s="19" t="s">
        <v>66</v>
      </c>
      <c r="T241" s="19"/>
      <c r="U241" s="19"/>
      <c r="V241" s="19" t="s">
        <v>67</v>
      </c>
      <c r="W241" s="20" t="s">
        <v>67</v>
      </c>
      <c r="X241" s="19"/>
      <c r="Y241" s="19" t="s">
        <v>83</v>
      </c>
      <c r="Z241" s="19" t="s">
        <v>155</v>
      </c>
      <c r="AA241" s="19" t="s">
        <v>69</v>
      </c>
      <c r="AD241" s="19" t="s">
        <v>146</v>
      </c>
      <c r="AE241" s="19"/>
      <c r="AF241" s="19"/>
      <c r="AG241" s="19" t="s">
        <v>71</v>
      </c>
      <c r="AH241" s="19" t="s">
        <v>72</v>
      </c>
      <c r="AI241" s="19" t="s">
        <v>151</v>
      </c>
      <c r="AJ241" s="19">
        <v>8.0</v>
      </c>
      <c r="AK241" s="20" t="s">
        <v>74</v>
      </c>
      <c r="AL241" s="19">
        <v>2.0</v>
      </c>
      <c r="AM241" s="19" t="s">
        <v>75</v>
      </c>
      <c r="AN241" s="19" t="s">
        <v>39</v>
      </c>
      <c r="AO241" s="19"/>
      <c r="AP241" s="27"/>
      <c r="BA241" s="28">
        <v>-0.08696263565</v>
      </c>
      <c r="BB241" s="28">
        <f t="shared" si="9"/>
        <v>0.100378125</v>
      </c>
      <c r="BC241" s="13">
        <f t="shared" si="1"/>
        <v>0.1001888841</v>
      </c>
      <c r="BD241" s="19" t="s">
        <v>76</v>
      </c>
      <c r="BE241" s="12">
        <f t="shared" si="2"/>
        <v>1.25</v>
      </c>
      <c r="BF241" s="12"/>
    </row>
    <row r="242" ht="15.75" customHeight="1">
      <c r="A242" s="19">
        <v>102.0</v>
      </c>
      <c r="B242" s="19" t="s">
        <v>323</v>
      </c>
      <c r="C242" s="19" t="s">
        <v>324</v>
      </c>
      <c r="D242" s="19" t="s">
        <v>324</v>
      </c>
      <c r="E242" s="19">
        <v>2.0</v>
      </c>
      <c r="F242" s="19">
        <v>3.0</v>
      </c>
      <c r="G242" s="19">
        <v>10.0</v>
      </c>
      <c r="H242" s="19" t="s">
        <v>325</v>
      </c>
      <c r="I242" s="19">
        <v>18.0</v>
      </c>
      <c r="J242" s="19" t="s">
        <v>108</v>
      </c>
      <c r="K242" s="28">
        <v>18.0</v>
      </c>
      <c r="L242" s="19" t="s">
        <v>174</v>
      </c>
      <c r="O242" s="19" t="s">
        <v>174</v>
      </c>
      <c r="P242" s="19" t="s">
        <v>223</v>
      </c>
      <c r="Q242" s="19" t="s">
        <v>65</v>
      </c>
      <c r="R242" s="19" t="s">
        <v>326</v>
      </c>
      <c r="S242" s="19" t="s">
        <v>66</v>
      </c>
      <c r="T242" s="19"/>
      <c r="U242" s="19"/>
      <c r="V242" s="19" t="s">
        <v>89</v>
      </c>
      <c r="W242" s="20" t="s">
        <v>89</v>
      </c>
      <c r="X242" s="19"/>
      <c r="Y242" s="19" t="s">
        <v>83</v>
      </c>
      <c r="Z242" s="19" t="s">
        <v>155</v>
      </c>
      <c r="AA242" s="19" t="s">
        <v>69</v>
      </c>
      <c r="AD242" s="19" t="s">
        <v>146</v>
      </c>
      <c r="AE242" s="19"/>
      <c r="AF242" s="19"/>
      <c r="AG242" s="19" t="s">
        <v>71</v>
      </c>
      <c r="AH242" s="19" t="s">
        <v>72</v>
      </c>
      <c r="AI242" s="19" t="s">
        <v>151</v>
      </c>
      <c r="AJ242" s="19">
        <v>8.0</v>
      </c>
      <c r="AK242" s="20" t="s">
        <v>74</v>
      </c>
      <c r="AL242" s="19">
        <v>2.0</v>
      </c>
      <c r="AM242" s="19" t="s">
        <v>75</v>
      </c>
      <c r="AN242" s="19" t="s">
        <v>39</v>
      </c>
      <c r="AO242" s="19"/>
      <c r="AP242" s="27"/>
      <c r="BA242" s="28">
        <v>0.1466146915</v>
      </c>
      <c r="BB242" s="28">
        <f t="shared" si="9"/>
        <v>0.1010747934</v>
      </c>
      <c r="BC242" s="13">
        <f t="shared" si="1"/>
        <v>0.1005359604</v>
      </c>
      <c r="BD242" s="19" t="s">
        <v>76</v>
      </c>
      <c r="BE242" s="12">
        <f t="shared" si="2"/>
        <v>1.25</v>
      </c>
      <c r="BF242" s="12"/>
    </row>
    <row r="243" ht="15.75" customHeight="1">
      <c r="A243" s="19">
        <v>110.0</v>
      </c>
      <c r="B243" s="26" t="s">
        <v>329</v>
      </c>
      <c r="C243" s="19" t="s">
        <v>330</v>
      </c>
      <c r="D243" s="19" t="s">
        <v>330</v>
      </c>
      <c r="E243" s="19">
        <v>1.0</v>
      </c>
      <c r="F243" s="19">
        <v>2.0</v>
      </c>
      <c r="G243" s="19">
        <v>8.0</v>
      </c>
      <c r="H243" s="19" t="s">
        <v>331</v>
      </c>
      <c r="I243" s="19">
        <v>19.0</v>
      </c>
      <c r="J243" s="19" t="s">
        <v>108</v>
      </c>
      <c r="K243" s="28">
        <v>19.0</v>
      </c>
      <c r="L243" s="19" t="s">
        <v>61</v>
      </c>
      <c r="O243" s="19" t="s">
        <v>64</v>
      </c>
      <c r="P243" s="19" t="s">
        <v>223</v>
      </c>
      <c r="Q243" s="19" t="s">
        <v>65</v>
      </c>
      <c r="R243" s="19" t="s">
        <v>326</v>
      </c>
      <c r="S243" s="19" t="s">
        <v>66</v>
      </c>
      <c r="T243" s="19"/>
      <c r="U243" s="19"/>
      <c r="V243" s="19" t="s">
        <v>67</v>
      </c>
      <c r="W243" s="20" t="s">
        <v>67</v>
      </c>
      <c r="X243" s="19"/>
      <c r="Y243" s="19" t="s">
        <v>83</v>
      </c>
      <c r="Z243" s="19" t="s">
        <v>155</v>
      </c>
      <c r="AA243" s="19" t="s">
        <v>69</v>
      </c>
      <c r="AD243" s="19" t="s">
        <v>234</v>
      </c>
      <c r="AE243" s="19" t="s">
        <v>332</v>
      </c>
      <c r="AF243" s="19" t="s">
        <v>333</v>
      </c>
      <c r="AG243" s="19" t="s">
        <v>71</v>
      </c>
      <c r="AH243" s="19" t="s">
        <v>72</v>
      </c>
      <c r="AI243" s="19" t="s">
        <v>151</v>
      </c>
      <c r="AJ243" s="19">
        <v>8.0</v>
      </c>
      <c r="AK243" s="20" t="s">
        <v>74</v>
      </c>
      <c r="AL243" s="19">
        <v>3.0</v>
      </c>
      <c r="AM243" s="19" t="s">
        <v>75</v>
      </c>
      <c r="AN243" s="19" t="s">
        <v>39</v>
      </c>
      <c r="AO243" s="19"/>
      <c r="AP243" s="27"/>
      <c r="AR243" s="19" t="s">
        <v>334</v>
      </c>
      <c r="AW243" s="19">
        <v>5.44</v>
      </c>
      <c r="AX243" s="19">
        <v>7.0</v>
      </c>
      <c r="BA243" s="28">
        <v>3.8467</v>
      </c>
      <c r="BB243" s="28">
        <f t="shared" si="9"/>
        <v>1.049818806</v>
      </c>
      <c r="BC243" s="13">
        <f t="shared" si="1"/>
        <v>0.3622531583</v>
      </c>
      <c r="BD243" s="19" t="s">
        <v>152</v>
      </c>
      <c r="BE243" s="12">
        <f t="shared" si="2"/>
        <v>1</v>
      </c>
      <c r="BF243" s="12"/>
    </row>
    <row r="244" ht="15.75" customHeight="1">
      <c r="A244" s="19">
        <v>110.0</v>
      </c>
      <c r="B244" s="26" t="s">
        <v>329</v>
      </c>
      <c r="C244" s="19" t="s">
        <v>330</v>
      </c>
      <c r="D244" s="19" t="s">
        <v>330</v>
      </c>
      <c r="E244" s="19">
        <v>1.0</v>
      </c>
      <c r="F244" s="19">
        <v>2.0</v>
      </c>
      <c r="G244" s="19">
        <v>8.0</v>
      </c>
      <c r="H244" s="19" t="s">
        <v>331</v>
      </c>
      <c r="I244" s="19">
        <v>19.0</v>
      </c>
      <c r="J244" s="19" t="s">
        <v>108</v>
      </c>
      <c r="K244" s="28">
        <v>19.0</v>
      </c>
      <c r="L244" s="19" t="s">
        <v>61</v>
      </c>
      <c r="O244" s="19" t="s">
        <v>64</v>
      </c>
      <c r="P244" s="19" t="s">
        <v>223</v>
      </c>
      <c r="Q244" s="19" t="s">
        <v>65</v>
      </c>
      <c r="R244" s="19" t="s">
        <v>326</v>
      </c>
      <c r="S244" s="19" t="s">
        <v>66</v>
      </c>
      <c r="T244" s="19"/>
      <c r="U244" s="19"/>
      <c r="V244" s="19" t="s">
        <v>67</v>
      </c>
      <c r="W244" s="20" t="s">
        <v>67</v>
      </c>
      <c r="X244" s="19"/>
      <c r="Y244" s="19" t="s">
        <v>83</v>
      </c>
      <c r="Z244" s="19" t="s">
        <v>155</v>
      </c>
      <c r="AA244" s="19" t="s">
        <v>69</v>
      </c>
      <c r="AD244" s="19" t="s">
        <v>335</v>
      </c>
      <c r="AE244" s="19" t="s">
        <v>336</v>
      </c>
      <c r="AF244" s="19" t="s">
        <v>333</v>
      </c>
      <c r="AG244" s="19" t="s">
        <v>71</v>
      </c>
      <c r="AH244" s="19" t="s">
        <v>72</v>
      </c>
      <c r="AI244" s="19" t="s">
        <v>151</v>
      </c>
      <c r="AJ244" s="19">
        <v>8.0</v>
      </c>
      <c r="AK244" s="20" t="s">
        <v>74</v>
      </c>
      <c r="AL244" s="19">
        <v>3.0</v>
      </c>
      <c r="AM244" s="19" t="s">
        <v>75</v>
      </c>
      <c r="AN244" s="19" t="s">
        <v>39</v>
      </c>
      <c r="AO244" s="19"/>
      <c r="AP244" s="27"/>
      <c r="AR244" s="19" t="s">
        <v>334</v>
      </c>
      <c r="AW244" s="19">
        <v>1.73</v>
      </c>
      <c r="AX244" s="19">
        <v>7.0</v>
      </c>
      <c r="BA244" s="28">
        <v>1.2233</v>
      </c>
      <c r="BB244" s="28">
        <f t="shared" si="9"/>
        <v>0.2185289306</v>
      </c>
      <c r="BC244" s="13">
        <f t="shared" si="1"/>
        <v>0.1652758795</v>
      </c>
      <c r="BD244" s="19" t="s">
        <v>152</v>
      </c>
      <c r="BE244" s="12">
        <f t="shared" si="2"/>
        <v>1</v>
      </c>
      <c r="BF244" s="12"/>
    </row>
    <row r="245" ht="15.75" customHeight="1">
      <c r="A245" s="19">
        <v>110.0</v>
      </c>
      <c r="B245" s="26" t="s">
        <v>329</v>
      </c>
      <c r="C245" s="19" t="s">
        <v>330</v>
      </c>
      <c r="D245" s="19" t="s">
        <v>330</v>
      </c>
      <c r="E245" s="19">
        <v>2.0</v>
      </c>
      <c r="F245" s="19">
        <v>1.0</v>
      </c>
      <c r="G245" s="19">
        <v>8.0</v>
      </c>
      <c r="H245" s="19" t="s">
        <v>337</v>
      </c>
      <c r="J245" s="19" t="s">
        <v>108</v>
      </c>
      <c r="K245" s="28"/>
      <c r="L245" s="19" t="s">
        <v>61</v>
      </c>
      <c r="O245" s="19" t="s">
        <v>64</v>
      </c>
      <c r="P245" s="19" t="s">
        <v>223</v>
      </c>
      <c r="Q245" s="19" t="s">
        <v>65</v>
      </c>
      <c r="R245" s="19" t="s">
        <v>326</v>
      </c>
      <c r="S245" s="19" t="s">
        <v>66</v>
      </c>
      <c r="T245" s="19"/>
      <c r="U245" s="19"/>
      <c r="V245" s="19" t="s">
        <v>67</v>
      </c>
      <c r="W245" s="20" t="s">
        <v>67</v>
      </c>
      <c r="X245" s="19"/>
      <c r="Y245" s="19" t="s">
        <v>83</v>
      </c>
      <c r="Z245" s="19" t="s">
        <v>155</v>
      </c>
      <c r="AA245" s="19" t="s">
        <v>69</v>
      </c>
      <c r="AD245" s="19" t="s">
        <v>234</v>
      </c>
      <c r="AE245" s="19" t="s">
        <v>332</v>
      </c>
      <c r="AF245" s="19" t="s">
        <v>338</v>
      </c>
      <c r="AG245" s="19" t="s">
        <v>71</v>
      </c>
      <c r="AH245" s="19" t="s">
        <v>72</v>
      </c>
      <c r="AI245" s="19" t="s">
        <v>151</v>
      </c>
      <c r="AJ245" s="19">
        <v>8.0</v>
      </c>
      <c r="AK245" s="20" t="s">
        <v>74</v>
      </c>
      <c r="AL245" s="19">
        <v>3.0</v>
      </c>
      <c r="AM245" s="19" t="s">
        <v>75</v>
      </c>
      <c r="AN245" s="19" t="s">
        <v>39</v>
      </c>
      <c r="AO245" s="19"/>
      <c r="AP245" s="27"/>
      <c r="AR245" s="19" t="s">
        <v>339</v>
      </c>
      <c r="AW245" s="19">
        <v>5.44</v>
      </c>
      <c r="AX245" s="19">
        <v>7.0</v>
      </c>
      <c r="BA245" s="28">
        <v>3.8467</v>
      </c>
      <c r="BB245" s="28">
        <f t="shared" si="9"/>
        <v>1.049818806</v>
      </c>
      <c r="BC245" s="13">
        <f t="shared" si="1"/>
        <v>0.3622531583</v>
      </c>
      <c r="BD245" s="19" t="s">
        <v>152</v>
      </c>
      <c r="BE245" s="12">
        <f t="shared" si="2"/>
        <v>1</v>
      </c>
      <c r="BF245" s="12"/>
    </row>
    <row r="246" ht="15.75" customHeight="1">
      <c r="A246" s="19">
        <v>110.0</v>
      </c>
      <c r="B246" s="26" t="s">
        <v>329</v>
      </c>
      <c r="C246" s="19" t="s">
        <v>330</v>
      </c>
      <c r="D246" s="19" t="s">
        <v>330</v>
      </c>
      <c r="E246" s="19">
        <v>2.0</v>
      </c>
      <c r="F246" s="19">
        <v>2.0</v>
      </c>
      <c r="G246" s="19">
        <v>8.0</v>
      </c>
      <c r="H246" s="19" t="s">
        <v>337</v>
      </c>
      <c r="J246" s="19" t="s">
        <v>108</v>
      </c>
      <c r="K246" s="28"/>
      <c r="L246" s="19" t="s">
        <v>61</v>
      </c>
      <c r="O246" s="19" t="s">
        <v>64</v>
      </c>
      <c r="P246" s="19" t="s">
        <v>223</v>
      </c>
      <c r="Q246" s="19" t="s">
        <v>65</v>
      </c>
      <c r="R246" s="19" t="s">
        <v>326</v>
      </c>
      <c r="S246" s="19" t="s">
        <v>66</v>
      </c>
      <c r="T246" s="19"/>
      <c r="U246" s="19"/>
      <c r="V246" s="19" t="s">
        <v>67</v>
      </c>
      <c r="W246" s="20" t="s">
        <v>67</v>
      </c>
      <c r="X246" s="19"/>
      <c r="Y246" s="19" t="s">
        <v>83</v>
      </c>
      <c r="Z246" s="19" t="s">
        <v>155</v>
      </c>
      <c r="AA246" s="19" t="s">
        <v>69</v>
      </c>
      <c r="AD246" s="19" t="s">
        <v>234</v>
      </c>
      <c r="AE246" s="19" t="s">
        <v>340</v>
      </c>
      <c r="AF246" s="19" t="s">
        <v>338</v>
      </c>
      <c r="AG246" s="19" t="s">
        <v>71</v>
      </c>
      <c r="AH246" s="19" t="s">
        <v>72</v>
      </c>
      <c r="AI246" s="19" t="s">
        <v>151</v>
      </c>
      <c r="AJ246" s="19">
        <v>8.0</v>
      </c>
      <c r="AK246" s="20" t="s">
        <v>74</v>
      </c>
      <c r="AL246" s="19">
        <v>3.0</v>
      </c>
      <c r="AM246" s="19" t="s">
        <v>75</v>
      </c>
      <c r="AN246" s="19" t="s">
        <v>39</v>
      </c>
      <c r="AO246" s="19"/>
      <c r="AP246" s="27"/>
      <c r="AR246" s="19" t="s">
        <v>339</v>
      </c>
      <c r="AT246" s="52">
        <v>0.34</v>
      </c>
      <c r="BA246" s="37">
        <v>0.02112027422898889</v>
      </c>
      <c r="BB246" s="28">
        <f t="shared" si="9"/>
        <v>0.1250278791</v>
      </c>
      <c r="BC246" s="13">
        <f t="shared" si="1"/>
        <v>0.1250139388</v>
      </c>
      <c r="BD246" s="19" t="s">
        <v>88</v>
      </c>
      <c r="BE246" s="12">
        <f t="shared" si="2"/>
        <v>1</v>
      </c>
      <c r="BF246" s="12"/>
    </row>
    <row r="247" ht="15.75" customHeight="1">
      <c r="A247" s="19">
        <v>110.0</v>
      </c>
      <c r="B247" s="26" t="s">
        <v>329</v>
      </c>
      <c r="C247" s="19" t="s">
        <v>341</v>
      </c>
      <c r="D247" s="19" t="s">
        <v>330</v>
      </c>
      <c r="E247" s="19">
        <v>2.0</v>
      </c>
      <c r="F247" s="19">
        <v>3.0</v>
      </c>
      <c r="G247" s="19">
        <v>8.0</v>
      </c>
      <c r="H247" s="19" t="s">
        <v>337</v>
      </c>
      <c r="J247" s="19" t="s">
        <v>108</v>
      </c>
      <c r="K247" s="28"/>
      <c r="L247" s="19" t="s">
        <v>61</v>
      </c>
      <c r="O247" s="19" t="s">
        <v>64</v>
      </c>
      <c r="P247" s="19" t="s">
        <v>223</v>
      </c>
      <c r="Q247" s="19" t="s">
        <v>65</v>
      </c>
      <c r="R247" s="19" t="s">
        <v>326</v>
      </c>
      <c r="S247" s="19" t="s">
        <v>66</v>
      </c>
      <c r="T247" s="19"/>
      <c r="U247" s="19"/>
      <c r="V247" s="19" t="s">
        <v>67</v>
      </c>
      <c r="W247" s="20" t="s">
        <v>67</v>
      </c>
      <c r="X247" s="19"/>
      <c r="Y247" s="19" t="s">
        <v>83</v>
      </c>
      <c r="Z247" s="19" t="s">
        <v>155</v>
      </c>
      <c r="AA247" s="19" t="s">
        <v>69</v>
      </c>
      <c r="AD247" s="19" t="s">
        <v>234</v>
      </c>
      <c r="AE247" s="19" t="s">
        <v>342</v>
      </c>
      <c r="AF247" s="19" t="s">
        <v>338</v>
      </c>
      <c r="AG247" s="19" t="s">
        <v>71</v>
      </c>
      <c r="AH247" s="19" t="s">
        <v>72</v>
      </c>
      <c r="AI247" s="19" t="s">
        <v>151</v>
      </c>
      <c r="AJ247" s="19">
        <v>8.0</v>
      </c>
      <c r="AK247" s="20" t="s">
        <v>74</v>
      </c>
      <c r="AL247" s="19">
        <v>3.0</v>
      </c>
      <c r="AM247" s="19" t="s">
        <v>75</v>
      </c>
      <c r="AN247" s="19" t="s">
        <v>39</v>
      </c>
      <c r="AO247" s="19"/>
      <c r="AP247" s="27"/>
      <c r="AR247" s="19" t="s">
        <v>339</v>
      </c>
      <c r="AT247" s="52">
        <v>0.32</v>
      </c>
      <c r="BA247" s="37">
        <v>-0.02144047244349752</v>
      </c>
      <c r="BB247" s="28">
        <f t="shared" si="9"/>
        <v>0.1250287309</v>
      </c>
      <c r="BC247" s="13">
        <f t="shared" si="1"/>
        <v>0.1250143646</v>
      </c>
      <c r="BD247" s="19" t="s">
        <v>88</v>
      </c>
      <c r="BE247" s="12">
        <f t="shared" si="2"/>
        <v>1</v>
      </c>
      <c r="BF247" s="12"/>
    </row>
    <row r="248" ht="15.75" customHeight="1">
      <c r="A248" s="17">
        <v>115.0</v>
      </c>
      <c r="B248" s="39" t="s">
        <v>343</v>
      </c>
      <c r="C248" s="19" t="s">
        <v>344</v>
      </c>
      <c r="D248" s="19" t="s">
        <v>344</v>
      </c>
      <c r="E248" s="19">
        <v>1.0</v>
      </c>
      <c r="F248" s="19">
        <v>1.0</v>
      </c>
      <c r="G248" s="19">
        <v>16.0</v>
      </c>
      <c r="H248" s="19">
        <v>3.0</v>
      </c>
      <c r="J248" s="19" t="s">
        <v>108</v>
      </c>
      <c r="K248" s="28">
        <v>36.0</v>
      </c>
      <c r="L248" s="19" t="s">
        <v>61</v>
      </c>
      <c r="O248" s="19" t="s">
        <v>64</v>
      </c>
      <c r="P248" s="19" t="s">
        <v>223</v>
      </c>
      <c r="Q248" s="19" t="s">
        <v>65</v>
      </c>
      <c r="R248" s="19"/>
      <c r="S248" s="19" t="s">
        <v>66</v>
      </c>
      <c r="T248" s="19"/>
      <c r="U248" s="19"/>
      <c r="V248" s="19" t="s">
        <v>67</v>
      </c>
      <c r="W248" s="20" t="s">
        <v>67</v>
      </c>
      <c r="X248" s="19"/>
      <c r="Y248" s="19" t="s">
        <v>83</v>
      </c>
      <c r="Z248" s="19" t="s">
        <v>155</v>
      </c>
      <c r="AA248" s="19" t="s">
        <v>69</v>
      </c>
      <c r="AD248" s="19" t="s">
        <v>146</v>
      </c>
      <c r="AE248" s="19"/>
      <c r="AF248" s="19"/>
      <c r="AG248" s="19" t="s">
        <v>71</v>
      </c>
      <c r="AH248" s="19" t="s">
        <v>72</v>
      </c>
      <c r="AI248" s="19" t="s">
        <v>85</v>
      </c>
      <c r="AJ248" s="19">
        <v>24.0</v>
      </c>
      <c r="AK248" s="19" t="s">
        <v>86</v>
      </c>
      <c r="AL248" s="19">
        <v>6.0</v>
      </c>
      <c r="AM248" s="19" t="s">
        <v>75</v>
      </c>
      <c r="AN248" s="19" t="s">
        <v>39</v>
      </c>
      <c r="AO248" s="19" t="s">
        <v>345</v>
      </c>
      <c r="AP248" s="27"/>
      <c r="BA248" s="28">
        <v>1.723289932167121</v>
      </c>
      <c r="BB248" s="28">
        <f t="shared" si="9"/>
        <v>0.1553040059</v>
      </c>
      <c r="BC248" s="13">
        <f t="shared" si="1"/>
        <v>0.09852157313</v>
      </c>
      <c r="BD248" s="19" t="s">
        <v>76</v>
      </c>
      <c r="BE248" s="12">
        <f t="shared" si="2"/>
        <v>0.6666666667</v>
      </c>
      <c r="BF248" s="12"/>
    </row>
    <row r="249" ht="15.75" customHeight="1">
      <c r="A249" s="17">
        <v>115.0</v>
      </c>
      <c r="B249" s="39" t="s">
        <v>343</v>
      </c>
      <c r="C249" s="19" t="s">
        <v>344</v>
      </c>
      <c r="D249" s="19" t="s">
        <v>344</v>
      </c>
      <c r="E249" s="19">
        <v>1.0</v>
      </c>
      <c r="F249" s="19">
        <v>1.0</v>
      </c>
      <c r="G249" s="19">
        <v>16.0</v>
      </c>
      <c r="H249" s="19">
        <v>3.0</v>
      </c>
      <c r="J249" s="19" t="s">
        <v>108</v>
      </c>
      <c r="K249" s="28">
        <v>36.0</v>
      </c>
      <c r="L249" s="19" t="s">
        <v>61</v>
      </c>
      <c r="O249" s="19" t="s">
        <v>64</v>
      </c>
      <c r="P249" s="19" t="s">
        <v>223</v>
      </c>
      <c r="Q249" s="19" t="s">
        <v>65</v>
      </c>
      <c r="R249" s="19"/>
      <c r="S249" s="19" t="s">
        <v>66</v>
      </c>
      <c r="T249" s="19"/>
      <c r="U249" s="19"/>
      <c r="V249" s="19" t="s">
        <v>67</v>
      </c>
      <c r="W249" s="20" t="s">
        <v>67</v>
      </c>
      <c r="X249" s="19"/>
      <c r="Y249" s="19" t="s">
        <v>83</v>
      </c>
      <c r="Z249" s="19" t="s">
        <v>155</v>
      </c>
      <c r="AA249" s="19" t="s">
        <v>69</v>
      </c>
      <c r="AD249" s="19" t="s">
        <v>146</v>
      </c>
      <c r="AE249" s="19"/>
      <c r="AF249" s="19"/>
      <c r="AG249" s="19" t="s">
        <v>71</v>
      </c>
      <c r="AH249" s="19" t="s">
        <v>72</v>
      </c>
      <c r="AI249" s="19" t="s">
        <v>85</v>
      </c>
      <c r="AJ249" s="19">
        <v>24.0</v>
      </c>
      <c r="AK249" s="19" t="s">
        <v>86</v>
      </c>
      <c r="AL249" s="19">
        <v>6.0</v>
      </c>
      <c r="AM249" s="19" t="s">
        <v>75</v>
      </c>
      <c r="AN249" s="19" t="s">
        <v>39</v>
      </c>
      <c r="AO249" s="19" t="s">
        <v>345</v>
      </c>
      <c r="AP249" s="27"/>
      <c r="BA249" s="28">
        <v>0.3435813628733036</v>
      </c>
      <c r="BB249" s="28">
        <f t="shared" si="9"/>
        <v>0.06618900478</v>
      </c>
      <c r="BC249" s="13">
        <f t="shared" si="1"/>
        <v>0.06431805966</v>
      </c>
      <c r="BD249" s="19" t="s">
        <v>76</v>
      </c>
      <c r="BE249" s="12">
        <f t="shared" si="2"/>
        <v>0.6666666667</v>
      </c>
      <c r="BF249" s="12"/>
    </row>
    <row r="250" ht="15.75" customHeight="1">
      <c r="A250" s="17">
        <v>115.0</v>
      </c>
      <c r="B250" s="39" t="s">
        <v>343</v>
      </c>
      <c r="C250" s="19" t="s">
        <v>344</v>
      </c>
      <c r="D250" s="19" t="s">
        <v>344</v>
      </c>
      <c r="E250" s="19">
        <v>1.0</v>
      </c>
      <c r="F250" s="19">
        <v>1.0</v>
      </c>
      <c r="G250" s="19">
        <v>16.0</v>
      </c>
      <c r="H250" s="19">
        <v>3.0</v>
      </c>
      <c r="J250" s="19" t="s">
        <v>108</v>
      </c>
      <c r="K250" s="28">
        <v>36.0</v>
      </c>
      <c r="L250" s="19" t="s">
        <v>61</v>
      </c>
      <c r="O250" s="19" t="s">
        <v>64</v>
      </c>
      <c r="P250" s="19" t="s">
        <v>223</v>
      </c>
      <c r="Q250" s="19" t="s">
        <v>65</v>
      </c>
      <c r="R250" s="19"/>
      <c r="S250" s="19" t="s">
        <v>66</v>
      </c>
      <c r="T250" s="19"/>
      <c r="U250" s="19"/>
      <c r="V250" s="19" t="s">
        <v>67</v>
      </c>
      <c r="W250" s="20" t="s">
        <v>67</v>
      </c>
      <c r="X250" s="19"/>
      <c r="Y250" s="19" t="s">
        <v>83</v>
      </c>
      <c r="Z250" s="19" t="s">
        <v>155</v>
      </c>
      <c r="AA250" s="19" t="s">
        <v>69</v>
      </c>
      <c r="AD250" s="19" t="s">
        <v>146</v>
      </c>
      <c r="AE250" s="19"/>
      <c r="AF250" s="19"/>
      <c r="AG250" s="19" t="s">
        <v>71</v>
      </c>
      <c r="AH250" s="19" t="s">
        <v>72</v>
      </c>
      <c r="AI250" s="19" t="s">
        <v>85</v>
      </c>
      <c r="AJ250" s="19">
        <v>24.0</v>
      </c>
      <c r="AK250" s="19" t="s">
        <v>86</v>
      </c>
      <c r="AL250" s="19">
        <v>6.0</v>
      </c>
      <c r="AM250" s="19" t="s">
        <v>75</v>
      </c>
      <c r="AN250" s="19" t="s">
        <v>39</v>
      </c>
      <c r="AO250" s="19" t="s">
        <v>345</v>
      </c>
      <c r="AP250" s="27"/>
      <c r="BA250" s="28">
        <v>0.9707059733930631</v>
      </c>
      <c r="BB250" s="28">
        <f t="shared" si="9"/>
        <v>0.09194594021</v>
      </c>
      <c r="BC250" s="13">
        <f t="shared" si="1"/>
        <v>0.07580647244</v>
      </c>
      <c r="BD250" s="19" t="s">
        <v>76</v>
      </c>
      <c r="BE250" s="12">
        <f t="shared" si="2"/>
        <v>0.6666666667</v>
      </c>
      <c r="BF250" s="12"/>
    </row>
    <row r="251" ht="15.75" customHeight="1">
      <c r="A251" s="17">
        <v>115.0</v>
      </c>
      <c r="B251" s="39" t="s">
        <v>343</v>
      </c>
      <c r="C251" s="19" t="s">
        <v>344</v>
      </c>
      <c r="D251" s="19" t="s">
        <v>344</v>
      </c>
      <c r="E251" s="19">
        <v>1.0</v>
      </c>
      <c r="F251" s="19">
        <v>1.0</v>
      </c>
      <c r="G251" s="19">
        <v>16.0</v>
      </c>
      <c r="H251" s="19">
        <v>3.0</v>
      </c>
      <c r="J251" s="19" t="s">
        <v>108</v>
      </c>
      <c r="K251" s="28">
        <v>36.0</v>
      </c>
      <c r="L251" s="19" t="s">
        <v>61</v>
      </c>
      <c r="O251" s="19" t="s">
        <v>64</v>
      </c>
      <c r="P251" s="19" t="s">
        <v>223</v>
      </c>
      <c r="Q251" s="19" t="s">
        <v>65</v>
      </c>
      <c r="R251" s="19"/>
      <c r="S251" s="19" t="s">
        <v>66</v>
      </c>
      <c r="T251" s="19"/>
      <c r="U251" s="19"/>
      <c r="V251" s="19" t="s">
        <v>67</v>
      </c>
      <c r="W251" s="20" t="s">
        <v>67</v>
      </c>
      <c r="X251" s="19"/>
      <c r="Y251" s="19" t="s">
        <v>83</v>
      </c>
      <c r="Z251" s="19" t="s">
        <v>155</v>
      </c>
      <c r="AA251" s="19" t="s">
        <v>69</v>
      </c>
      <c r="AD251" s="19" t="s">
        <v>146</v>
      </c>
      <c r="AE251" s="19"/>
      <c r="AF251" s="19"/>
      <c r="AG251" s="19" t="s">
        <v>71</v>
      </c>
      <c r="AH251" s="19" t="s">
        <v>72</v>
      </c>
      <c r="AI251" s="19" t="s">
        <v>85</v>
      </c>
      <c r="AJ251" s="19">
        <v>24.0</v>
      </c>
      <c r="AK251" s="19" t="s">
        <v>86</v>
      </c>
      <c r="AL251" s="19">
        <v>6.0</v>
      </c>
      <c r="AM251" s="19" t="s">
        <v>75</v>
      </c>
      <c r="AN251" s="19" t="s">
        <v>39</v>
      </c>
      <c r="AO251" s="19" t="s">
        <v>345</v>
      </c>
      <c r="AP251" s="27"/>
      <c r="BA251" s="28">
        <v>0.14717228266684906</v>
      </c>
      <c r="BB251" s="28">
        <f t="shared" si="9"/>
        <v>0.06317686502</v>
      </c>
      <c r="BC251" s="13">
        <f t="shared" si="1"/>
        <v>0.06283752115</v>
      </c>
      <c r="BD251" s="19" t="s">
        <v>76</v>
      </c>
      <c r="BE251" s="12">
        <f t="shared" si="2"/>
        <v>0.6666666667</v>
      </c>
      <c r="BF251" s="12"/>
    </row>
    <row r="252" ht="15.75" customHeight="1">
      <c r="A252" s="17">
        <v>115.0</v>
      </c>
      <c r="B252" s="39" t="s">
        <v>343</v>
      </c>
      <c r="C252" s="19" t="s">
        <v>344</v>
      </c>
      <c r="D252" s="19" t="s">
        <v>344</v>
      </c>
      <c r="E252" s="19">
        <v>1.0</v>
      </c>
      <c r="F252" s="19">
        <v>1.0</v>
      </c>
      <c r="G252" s="19">
        <v>16.0</v>
      </c>
      <c r="H252" s="19">
        <v>3.0</v>
      </c>
      <c r="J252" s="19" t="s">
        <v>108</v>
      </c>
      <c r="K252" s="28">
        <v>36.0</v>
      </c>
      <c r="L252" s="19" t="s">
        <v>61</v>
      </c>
      <c r="O252" s="19" t="s">
        <v>64</v>
      </c>
      <c r="P252" s="19" t="s">
        <v>223</v>
      </c>
      <c r="Q252" s="19" t="s">
        <v>65</v>
      </c>
      <c r="R252" s="19"/>
      <c r="S252" s="19" t="s">
        <v>66</v>
      </c>
      <c r="T252" s="19"/>
      <c r="U252" s="19"/>
      <c r="V252" s="19" t="s">
        <v>67</v>
      </c>
      <c r="W252" s="20" t="s">
        <v>67</v>
      </c>
      <c r="X252" s="19"/>
      <c r="Y252" s="19" t="s">
        <v>83</v>
      </c>
      <c r="Z252" s="19" t="s">
        <v>155</v>
      </c>
      <c r="AA252" s="19" t="s">
        <v>69</v>
      </c>
      <c r="AD252" s="19" t="s">
        <v>146</v>
      </c>
      <c r="AE252" s="19"/>
      <c r="AF252" s="19"/>
      <c r="AG252" s="19" t="s">
        <v>71</v>
      </c>
      <c r="AH252" s="19" t="s">
        <v>72</v>
      </c>
      <c r="AI252" s="19" t="s">
        <v>85</v>
      </c>
      <c r="AJ252" s="19">
        <v>24.0</v>
      </c>
      <c r="AK252" s="19" t="s">
        <v>86</v>
      </c>
      <c r="AL252" s="19">
        <v>6.0</v>
      </c>
      <c r="AM252" s="19" t="s">
        <v>75</v>
      </c>
      <c r="AN252" s="19" t="s">
        <v>39</v>
      </c>
      <c r="AO252" s="19" t="s">
        <v>346</v>
      </c>
      <c r="AP252" s="27"/>
      <c r="BA252" s="28">
        <v>0.4523749675923993</v>
      </c>
      <c r="BB252" s="28">
        <f t="shared" si="9"/>
        <v>0.06889509723</v>
      </c>
      <c r="BC252" s="13">
        <f t="shared" si="1"/>
        <v>0.06561968894</v>
      </c>
      <c r="BD252" s="19" t="s">
        <v>76</v>
      </c>
      <c r="BE252" s="12">
        <f t="shared" si="2"/>
        <v>0.6666666667</v>
      </c>
      <c r="BF252" s="12"/>
    </row>
    <row r="253" ht="15.75" customHeight="1">
      <c r="A253" s="17">
        <v>115.0</v>
      </c>
      <c r="B253" s="39" t="s">
        <v>343</v>
      </c>
      <c r="C253" s="19" t="s">
        <v>344</v>
      </c>
      <c r="D253" s="19" t="s">
        <v>344</v>
      </c>
      <c r="E253" s="19">
        <v>1.0</v>
      </c>
      <c r="F253" s="19">
        <v>1.0</v>
      </c>
      <c r="G253" s="19">
        <v>16.0</v>
      </c>
      <c r="H253" s="19">
        <v>3.0</v>
      </c>
      <c r="J253" s="19" t="s">
        <v>108</v>
      </c>
      <c r="K253" s="28">
        <v>36.0</v>
      </c>
      <c r="L253" s="19" t="s">
        <v>61</v>
      </c>
      <c r="O253" s="19" t="s">
        <v>64</v>
      </c>
      <c r="P253" s="19" t="s">
        <v>223</v>
      </c>
      <c r="Q253" s="19" t="s">
        <v>65</v>
      </c>
      <c r="R253" s="19"/>
      <c r="S253" s="19" t="s">
        <v>66</v>
      </c>
      <c r="T253" s="19"/>
      <c r="U253" s="19"/>
      <c r="V253" s="19" t="s">
        <v>67</v>
      </c>
      <c r="W253" s="20" t="s">
        <v>67</v>
      </c>
      <c r="X253" s="19"/>
      <c r="Y253" s="19" t="s">
        <v>83</v>
      </c>
      <c r="Z253" s="19" t="s">
        <v>155</v>
      </c>
      <c r="AA253" s="19" t="s">
        <v>69</v>
      </c>
      <c r="AD253" s="19" t="s">
        <v>146</v>
      </c>
      <c r="AE253" s="19"/>
      <c r="AF253" s="19"/>
      <c r="AG253" s="19" t="s">
        <v>71</v>
      </c>
      <c r="AH253" s="19" t="s">
        <v>72</v>
      </c>
      <c r="AI253" s="19" t="s">
        <v>85</v>
      </c>
      <c r="AJ253" s="19">
        <v>24.0</v>
      </c>
      <c r="AK253" s="19" t="s">
        <v>86</v>
      </c>
      <c r="AL253" s="19">
        <v>6.0</v>
      </c>
      <c r="AM253" s="19" t="s">
        <v>75</v>
      </c>
      <c r="AN253" s="19" t="s">
        <v>39</v>
      </c>
      <c r="AO253" s="19" t="s">
        <v>346</v>
      </c>
      <c r="AP253" s="27"/>
      <c r="BA253" s="28">
        <v>0.502222611900453</v>
      </c>
      <c r="BB253" s="28">
        <f t="shared" si="9"/>
        <v>0.070382111</v>
      </c>
      <c r="BC253" s="13">
        <f t="shared" si="1"/>
        <v>0.06632406756</v>
      </c>
      <c r="BD253" s="19" t="s">
        <v>76</v>
      </c>
      <c r="BE253" s="12">
        <f t="shared" si="2"/>
        <v>0.6666666667</v>
      </c>
      <c r="BF253" s="12"/>
    </row>
    <row r="254" ht="15.75" customHeight="1">
      <c r="A254" s="17">
        <v>115.0</v>
      </c>
      <c r="B254" s="39" t="s">
        <v>343</v>
      </c>
      <c r="C254" s="19" t="s">
        <v>344</v>
      </c>
      <c r="D254" s="19" t="s">
        <v>344</v>
      </c>
      <c r="E254" s="19">
        <v>1.0</v>
      </c>
      <c r="F254" s="19">
        <v>1.0</v>
      </c>
      <c r="G254" s="19">
        <v>16.0</v>
      </c>
      <c r="H254" s="19">
        <v>3.0</v>
      </c>
      <c r="J254" s="19" t="s">
        <v>108</v>
      </c>
      <c r="K254" s="28">
        <v>36.0</v>
      </c>
      <c r="L254" s="19" t="s">
        <v>61</v>
      </c>
      <c r="O254" s="19" t="s">
        <v>64</v>
      </c>
      <c r="P254" s="19" t="s">
        <v>223</v>
      </c>
      <c r="Q254" s="19" t="s">
        <v>65</v>
      </c>
      <c r="R254" s="19"/>
      <c r="S254" s="19" t="s">
        <v>66</v>
      </c>
      <c r="T254" s="19"/>
      <c r="U254" s="19"/>
      <c r="V254" s="19" t="s">
        <v>67</v>
      </c>
      <c r="W254" s="20" t="s">
        <v>67</v>
      </c>
      <c r="X254" s="19"/>
      <c r="Y254" s="19" t="s">
        <v>83</v>
      </c>
      <c r="Z254" s="19" t="s">
        <v>155</v>
      </c>
      <c r="AA254" s="19" t="s">
        <v>69</v>
      </c>
      <c r="AD254" s="19" t="s">
        <v>146</v>
      </c>
      <c r="AE254" s="19"/>
      <c r="AF254" s="19"/>
      <c r="AG254" s="19" t="s">
        <v>71</v>
      </c>
      <c r="AH254" s="19" t="s">
        <v>72</v>
      </c>
      <c r="AI254" s="19" t="s">
        <v>85</v>
      </c>
      <c r="AJ254" s="19">
        <v>24.0</v>
      </c>
      <c r="AK254" s="19" t="s">
        <v>86</v>
      </c>
      <c r="AL254" s="19">
        <v>6.0</v>
      </c>
      <c r="AM254" s="19" t="s">
        <v>75</v>
      </c>
      <c r="AN254" s="19" t="s">
        <v>39</v>
      </c>
      <c r="AO254" s="19" t="s">
        <v>346</v>
      </c>
      <c r="AP254" s="27"/>
      <c r="BA254" s="28">
        <v>0.9990109828781462</v>
      </c>
      <c r="BB254" s="28">
        <f t="shared" si="9"/>
        <v>0.093688217</v>
      </c>
      <c r="BC254" s="13">
        <f t="shared" si="1"/>
        <v>0.0765213275</v>
      </c>
      <c r="BD254" s="19" t="s">
        <v>76</v>
      </c>
      <c r="BE254" s="12">
        <f t="shared" si="2"/>
        <v>0.6666666667</v>
      </c>
      <c r="BF254" s="12"/>
    </row>
    <row r="255" ht="15.75" customHeight="1">
      <c r="A255" s="17">
        <v>115.0</v>
      </c>
      <c r="B255" s="39" t="s">
        <v>343</v>
      </c>
      <c r="C255" s="19" t="s">
        <v>344</v>
      </c>
      <c r="D255" s="19" t="s">
        <v>344</v>
      </c>
      <c r="E255" s="19">
        <v>1.0</v>
      </c>
      <c r="F255" s="19">
        <v>1.0</v>
      </c>
      <c r="G255" s="19">
        <v>16.0</v>
      </c>
      <c r="H255" s="19">
        <v>3.0</v>
      </c>
      <c r="J255" s="19" t="s">
        <v>108</v>
      </c>
      <c r="K255" s="28">
        <v>36.0</v>
      </c>
      <c r="L255" s="19" t="s">
        <v>61</v>
      </c>
      <c r="O255" s="19" t="s">
        <v>64</v>
      </c>
      <c r="P255" s="19" t="s">
        <v>223</v>
      </c>
      <c r="Q255" s="19" t="s">
        <v>65</v>
      </c>
      <c r="R255" s="19"/>
      <c r="S255" s="19" t="s">
        <v>66</v>
      </c>
      <c r="T255" s="19"/>
      <c r="U255" s="19"/>
      <c r="V255" s="19" t="s">
        <v>67</v>
      </c>
      <c r="W255" s="20" t="s">
        <v>67</v>
      </c>
      <c r="X255" s="19"/>
      <c r="Y255" s="19" t="s">
        <v>83</v>
      </c>
      <c r="Z255" s="19" t="s">
        <v>155</v>
      </c>
      <c r="AA255" s="19" t="s">
        <v>69</v>
      </c>
      <c r="AD255" s="19" t="s">
        <v>146</v>
      </c>
      <c r="AE255" s="19"/>
      <c r="AF255" s="19"/>
      <c r="AG255" s="19" t="s">
        <v>71</v>
      </c>
      <c r="AH255" s="19" t="s">
        <v>72</v>
      </c>
      <c r="AI255" s="19" t="s">
        <v>85</v>
      </c>
      <c r="AJ255" s="19">
        <v>24.0</v>
      </c>
      <c r="AK255" s="19" t="s">
        <v>86</v>
      </c>
      <c r="AL255" s="19">
        <v>6.0</v>
      </c>
      <c r="AM255" s="19" t="s">
        <v>75</v>
      </c>
      <c r="AN255" s="19" t="s">
        <v>39</v>
      </c>
      <c r="AO255" s="19" t="s">
        <v>346</v>
      </c>
      <c r="AP255" s="27"/>
      <c r="BA255" s="28">
        <v>1.478226883043661</v>
      </c>
      <c r="BB255" s="28">
        <f t="shared" si="9"/>
        <v>0.1307860849</v>
      </c>
      <c r="BC255" s="13">
        <f t="shared" si="1"/>
        <v>0.09041089707</v>
      </c>
      <c r="BD255" s="19" t="s">
        <v>76</v>
      </c>
      <c r="BE255" s="12">
        <f t="shared" si="2"/>
        <v>0.6666666667</v>
      </c>
      <c r="BF255" s="12"/>
    </row>
    <row r="256" ht="15.75" customHeight="1">
      <c r="A256" s="17">
        <v>115.0</v>
      </c>
      <c r="B256" s="39" t="s">
        <v>343</v>
      </c>
      <c r="C256" s="19" t="s">
        <v>344</v>
      </c>
      <c r="D256" s="19" t="s">
        <v>344</v>
      </c>
      <c r="E256" s="19">
        <v>1.0</v>
      </c>
      <c r="F256" s="19">
        <v>2.0</v>
      </c>
      <c r="G256" s="19">
        <v>16.0</v>
      </c>
      <c r="H256" s="19">
        <v>2.0</v>
      </c>
      <c r="J256" s="19" t="s">
        <v>108</v>
      </c>
      <c r="K256" s="28">
        <v>24.0</v>
      </c>
      <c r="L256" s="19" t="s">
        <v>61</v>
      </c>
      <c r="O256" s="19" t="s">
        <v>64</v>
      </c>
      <c r="P256" s="19" t="s">
        <v>223</v>
      </c>
      <c r="Q256" s="19" t="s">
        <v>65</v>
      </c>
      <c r="R256" s="19"/>
      <c r="S256" s="19" t="s">
        <v>66</v>
      </c>
      <c r="T256" s="19"/>
      <c r="U256" s="19"/>
      <c r="V256" s="19" t="s">
        <v>67</v>
      </c>
      <c r="W256" s="20" t="s">
        <v>67</v>
      </c>
      <c r="X256" s="19"/>
      <c r="Y256" s="19" t="s">
        <v>83</v>
      </c>
      <c r="Z256" s="19" t="s">
        <v>155</v>
      </c>
      <c r="AA256" s="19" t="s">
        <v>69</v>
      </c>
      <c r="AD256" s="19" t="s">
        <v>146</v>
      </c>
      <c r="AE256" s="19"/>
      <c r="AF256" s="19"/>
      <c r="AG256" s="19" t="s">
        <v>71</v>
      </c>
      <c r="AH256" s="19" t="s">
        <v>72</v>
      </c>
      <c r="AI256" s="19" t="s">
        <v>85</v>
      </c>
      <c r="AJ256" s="19">
        <v>24.0</v>
      </c>
      <c r="AK256" s="19" t="s">
        <v>86</v>
      </c>
      <c r="AL256" s="19">
        <v>6.0</v>
      </c>
      <c r="AM256" s="19" t="s">
        <v>75</v>
      </c>
      <c r="AN256" s="19" t="s">
        <v>39</v>
      </c>
      <c r="AO256" s="19" t="s">
        <v>345</v>
      </c>
      <c r="AP256" s="27"/>
      <c r="BA256" s="28">
        <v>0.3826907366456329</v>
      </c>
      <c r="BB256" s="28">
        <f t="shared" si="9"/>
        <v>0.06707663125</v>
      </c>
      <c r="BC256" s="13">
        <f t="shared" si="1"/>
        <v>0.06474789149</v>
      </c>
      <c r="BD256" s="19" t="s">
        <v>76</v>
      </c>
      <c r="BE256" s="12">
        <f t="shared" si="2"/>
        <v>0.6666666667</v>
      </c>
      <c r="BF256" s="12"/>
    </row>
    <row r="257" ht="15.75" customHeight="1">
      <c r="A257" s="17">
        <v>115.0</v>
      </c>
      <c r="B257" s="39" t="s">
        <v>343</v>
      </c>
      <c r="C257" s="19" t="s">
        <v>344</v>
      </c>
      <c r="D257" s="19" t="s">
        <v>344</v>
      </c>
      <c r="E257" s="19">
        <v>1.0</v>
      </c>
      <c r="F257" s="19">
        <v>2.0</v>
      </c>
      <c r="G257" s="19">
        <v>16.0</v>
      </c>
      <c r="H257" s="19">
        <v>2.0</v>
      </c>
      <c r="J257" s="19" t="s">
        <v>108</v>
      </c>
      <c r="K257" s="28">
        <v>24.0</v>
      </c>
      <c r="L257" s="19" t="s">
        <v>61</v>
      </c>
      <c r="O257" s="19" t="s">
        <v>64</v>
      </c>
      <c r="P257" s="19" t="s">
        <v>223</v>
      </c>
      <c r="Q257" s="19" t="s">
        <v>65</v>
      </c>
      <c r="R257" s="19"/>
      <c r="S257" s="19" t="s">
        <v>66</v>
      </c>
      <c r="T257" s="19"/>
      <c r="U257" s="19"/>
      <c r="V257" s="19" t="s">
        <v>67</v>
      </c>
      <c r="W257" s="20" t="s">
        <v>67</v>
      </c>
      <c r="X257" s="19"/>
      <c r="Y257" s="19" t="s">
        <v>83</v>
      </c>
      <c r="Z257" s="19" t="s">
        <v>155</v>
      </c>
      <c r="AA257" s="19" t="s">
        <v>69</v>
      </c>
      <c r="AD257" s="19" t="s">
        <v>146</v>
      </c>
      <c r="AE257" s="19"/>
      <c r="AF257" s="19"/>
      <c r="AG257" s="19" t="s">
        <v>71</v>
      </c>
      <c r="AH257" s="19" t="s">
        <v>72</v>
      </c>
      <c r="AI257" s="19" t="s">
        <v>85</v>
      </c>
      <c r="AJ257" s="19">
        <v>24.0</v>
      </c>
      <c r="AK257" s="19" t="s">
        <v>86</v>
      </c>
      <c r="AL257" s="19">
        <v>6.0</v>
      </c>
      <c r="AM257" s="19" t="s">
        <v>75</v>
      </c>
      <c r="AN257" s="19" t="s">
        <v>39</v>
      </c>
      <c r="AO257" s="19" t="s">
        <v>345</v>
      </c>
      <c r="AP257" s="27"/>
      <c r="BA257" s="28">
        <v>0.25705916848975396</v>
      </c>
      <c r="BB257" s="28">
        <f t="shared" si="9"/>
        <v>0.06456498175</v>
      </c>
      <c r="BC257" s="13">
        <f t="shared" si="1"/>
        <v>0.06352410062</v>
      </c>
      <c r="BD257" s="19" t="s">
        <v>76</v>
      </c>
      <c r="BE257" s="12">
        <f t="shared" si="2"/>
        <v>0.6666666667</v>
      </c>
      <c r="BF257" s="12"/>
    </row>
    <row r="258" ht="15.75" customHeight="1">
      <c r="A258" s="17">
        <v>115.0</v>
      </c>
      <c r="B258" s="39" t="s">
        <v>343</v>
      </c>
      <c r="C258" s="19" t="s">
        <v>344</v>
      </c>
      <c r="D258" s="19" t="s">
        <v>344</v>
      </c>
      <c r="E258" s="19">
        <v>1.0</v>
      </c>
      <c r="F258" s="19">
        <v>2.0</v>
      </c>
      <c r="G258" s="19">
        <v>16.0</v>
      </c>
      <c r="H258" s="19">
        <v>2.0</v>
      </c>
      <c r="J258" s="19" t="s">
        <v>108</v>
      </c>
      <c r="K258" s="28">
        <v>24.0</v>
      </c>
      <c r="L258" s="19" t="s">
        <v>61</v>
      </c>
      <c r="O258" s="19" t="s">
        <v>64</v>
      </c>
      <c r="P258" s="19" t="s">
        <v>223</v>
      </c>
      <c r="Q258" s="19" t="s">
        <v>65</v>
      </c>
      <c r="R258" s="19"/>
      <c r="S258" s="19" t="s">
        <v>66</v>
      </c>
      <c r="T258" s="19"/>
      <c r="U258" s="19"/>
      <c r="V258" s="19" t="s">
        <v>67</v>
      </c>
      <c r="W258" s="20" t="s">
        <v>67</v>
      </c>
      <c r="X258" s="19"/>
      <c r="Y258" s="19" t="s">
        <v>83</v>
      </c>
      <c r="Z258" s="19" t="s">
        <v>155</v>
      </c>
      <c r="AA258" s="19" t="s">
        <v>69</v>
      </c>
      <c r="AD258" s="19" t="s">
        <v>146</v>
      </c>
      <c r="AE258" s="19"/>
      <c r="AF258" s="19"/>
      <c r="AG258" s="19" t="s">
        <v>71</v>
      </c>
      <c r="AH258" s="19" t="s">
        <v>72</v>
      </c>
      <c r="AI258" s="19" t="s">
        <v>85</v>
      </c>
      <c r="AJ258" s="19">
        <v>24.0</v>
      </c>
      <c r="AK258" s="19" t="s">
        <v>86</v>
      </c>
      <c r="AL258" s="19">
        <v>6.0</v>
      </c>
      <c r="AM258" s="19" t="s">
        <v>75</v>
      </c>
      <c r="AN258" s="19" t="s">
        <v>39</v>
      </c>
      <c r="AO258" s="19" t="s">
        <v>345</v>
      </c>
      <c r="AP258" s="27"/>
      <c r="BA258" s="28">
        <v>0.39255832971167026</v>
      </c>
      <c r="BB258" s="28">
        <f t="shared" si="9"/>
        <v>0.06731568882</v>
      </c>
      <c r="BC258" s="13">
        <f t="shared" si="1"/>
        <v>0.06486316791</v>
      </c>
      <c r="BD258" s="19" t="s">
        <v>76</v>
      </c>
      <c r="BE258" s="12">
        <f t="shared" si="2"/>
        <v>0.6666666667</v>
      </c>
      <c r="BF258" s="12"/>
    </row>
    <row r="259" ht="15.75" customHeight="1">
      <c r="A259" s="17">
        <v>115.0</v>
      </c>
      <c r="B259" s="39" t="s">
        <v>343</v>
      </c>
      <c r="C259" s="19" t="s">
        <v>344</v>
      </c>
      <c r="D259" s="19" t="s">
        <v>344</v>
      </c>
      <c r="E259" s="19">
        <v>1.0</v>
      </c>
      <c r="F259" s="19">
        <v>2.0</v>
      </c>
      <c r="G259" s="19">
        <v>16.0</v>
      </c>
      <c r="H259" s="19">
        <v>2.0</v>
      </c>
      <c r="J259" s="19" t="s">
        <v>108</v>
      </c>
      <c r="K259" s="28">
        <v>24.0</v>
      </c>
      <c r="L259" s="19" t="s">
        <v>61</v>
      </c>
      <c r="O259" s="19" t="s">
        <v>64</v>
      </c>
      <c r="P259" s="19" t="s">
        <v>223</v>
      </c>
      <c r="Q259" s="19" t="s">
        <v>65</v>
      </c>
      <c r="R259" s="19"/>
      <c r="S259" s="19" t="s">
        <v>66</v>
      </c>
      <c r="T259" s="19"/>
      <c r="U259" s="19"/>
      <c r="V259" s="19" t="s">
        <v>67</v>
      </c>
      <c r="W259" s="20" t="s">
        <v>67</v>
      </c>
      <c r="X259" s="19"/>
      <c r="Y259" s="19" t="s">
        <v>83</v>
      </c>
      <c r="Z259" s="19" t="s">
        <v>155</v>
      </c>
      <c r="AA259" s="19" t="s">
        <v>69</v>
      </c>
      <c r="AD259" s="19" t="s">
        <v>146</v>
      </c>
      <c r="AE259" s="19"/>
      <c r="AF259" s="19"/>
      <c r="AG259" s="19" t="s">
        <v>71</v>
      </c>
      <c r="AH259" s="19" t="s">
        <v>72</v>
      </c>
      <c r="AI259" s="19" t="s">
        <v>85</v>
      </c>
      <c r="AJ259" s="19">
        <v>24.0</v>
      </c>
      <c r="AK259" s="19" t="s">
        <v>86</v>
      </c>
      <c r="AL259" s="19">
        <v>6.0</v>
      </c>
      <c r="AM259" s="19" t="s">
        <v>75</v>
      </c>
      <c r="AN259" s="19" t="s">
        <v>39</v>
      </c>
      <c r="AO259" s="19" t="s">
        <v>345</v>
      </c>
      <c r="AP259" s="27"/>
      <c r="BA259" s="28">
        <v>0.3421268520725756</v>
      </c>
      <c r="BB259" s="28">
        <f t="shared" si="9"/>
        <v>0.06615783697</v>
      </c>
      <c r="BC259" s="13">
        <f t="shared" si="1"/>
        <v>0.06430291448</v>
      </c>
      <c r="BD259" s="19" t="s">
        <v>76</v>
      </c>
      <c r="BE259" s="12">
        <f t="shared" si="2"/>
        <v>0.6666666667</v>
      </c>
      <c r="BF259" s="12"/>
    </row>
    <row r="260" ht="15.75" customHeight="1">
      <c r="A260" s="17">
        <v>115.0</v>
      </c>
      <c r="B260" s="39" t="s">
        <v>343</v>
      </c>
      <c r="C260" s="19" t="s">
        <v>344</v>
      </c>
      <c r="D260" s="19" t="s">
        <v>344</v>
      </c>
      <c r="E260" s="19">
        <v>1.0</v>
      </c>
      <c r="F260" s="19">
        <v>2.0</v>
      </c>
      <c r="G260" s="19">
        <v>16.0</v>
      </c>
      <c r="H260" s="19">
        <v>2.0</v>
      </c>
      <c r="J260" s="19" t="s">
        <v>108</v>
      </c>
      <c r="K260" s="28">
        <v>24.0</v>
      </c>
      <c r="L260" s="19" t="s">
        <v>61</v>
      </c>
      <c r="O260" s="19" t="s">
        <v>64</v>
      </c>
      <c r="P260" s="19" t="s">
        <v>223</v>
      </c>
      <c r="Q260" s="19" t="s">
        <v>65</v>
      </c>
      <c r="R260" s="19"/>
      <c r="S260" s="19" t="s">
        <v>66</v>
      </c>
      <c r="T260" s="19"/>
      <c r="U260" s="19"/>
      <c r="V260" s="19" t="s">
        <v>67</v>
      </c>
      <c r="W260" s="20" t="s">
        <v>67</v>
      </c>
      <c r="X260" s="19"/>
      <c r="Y260" s="19" t="s">
        <v>83</v>
      </c>
      <c r="Z260" s="19" t="s">
        <v>155</v>
      </c>
      <c r="AA260" s="19" t="s">
        <v>69</v>
      </c>
      <c r="AD260" s="19" t="s">
        <v>146</v>
      </c>
      <c r="AE260" s="19"/>
      <c r="AF260" s="19"/>
      <c r="AG260" s="19" t="s">
        <v>71</v>
      </c>
      <c r="AH260" s="19" t="s">
        <v>72</v>
      </c>
      <c r="AI260" s="19" t="s">
        <v>85</v>
      </c>
      <c r="AJ260" s="19">
        <v>24.0</v>
      </c>
      <c r="AK260" s="19" t="s">
        <v>86</v>
      </c>
      <c r="AL260" s="19">
        <v>6.0</v>
      </c>
      <c r="AM260" s="19" t="s">
        <v>75</v>
      </c>
      <c r="AN260" s="19" t="s">
        <v>39</v>
      </c>
      <c r="AO260" s="19" t="s">
        <v>346</v>
      </c>
      <c r="AP260" s="27"/>
      <c r="BA260" s="28">
        <v>0.4040318883195365</v>
      </c>
      <c r="BB260" s="28">
        <f t="shared" si="9"/>
        <v>0.06760130521</v>
      </c>
      <c r="BC260" s="13">
        <f t="shared" si="1"/>
        <v>0.0650006275</v>
      </c>
      <c r="BD260" s="19" t="s">
        <v>76</v>
      </c>
      <c r="BE260" s="12">
        <f t="shared" si="2"/>
        <v>0.6666666667</v>
      </c>
      <c r="BF260" s="12"/>
    </row>
    <row r="261" ht="15.75" customHeight="1">
      <c r="A261" s="17">
        <v>115.0</v>
      </c>
      <c r="B261" s="39" t="s">
        <v>343</v>
      </c>
      <c r="C261" s="19" t="s">
        <v>344</v>
      </c>
      <c r="D261" s="19" t="s">
        <v>344</v>
      </c>
      <c r="E261" s="19">
        <v>1.0</v>
      </c>
      <c r="F261" s="19">
        <v>2.0</v>
      </c>
      <c r="G261" s="19">
        <v>16.0</v>
      </c>
      <c r="H261" s="19">
        <v>2.0</v>
      </c>
      <c r="J261" s="19" t="s">
        <v>108</v>
      </c>
      <c r="K261" s="28">
        <v>24.0</v>
      </c>
      <c r="L261" s="19" t="s">
        <v>61</v>
      </c>
      <c r="O261" s="19" t="s">
        <v>64</v>
      </c>
      <c r="P261" s="19" t="s">
        <v>223</v>
      </c>
      <c r="Q261" s="19" t="s">
        <v>65</v>
      </c>
      <c r="R261" s="19"/>
      <c r="S261" s="19" t="s">
        <v>66</v>
      </c>
      <c r="T261" s="19"/>
      <c r="U261" s="19"/>
      <c r="V261" s="19" t="s">
        <v>67</v>
      </c>
      <c r="W261" s="20" t="s">
        <v>67</v>
      </c>
      <c r="X261" s="19"/>
      <c r="Y261" s="19" t="s">
        <v>83</v>
      </c>
      <c r="Z261" s="19" t="s">
        <v>155</v>
      </c>
      <c r="AA261" s="19" t="s">
        <v>69</v>
      </c>
      <c r="AD261" s="19" t="s">
        <v>146</v>
      </c>
      <c r="AE261" s="19"/>
      <c r="AF261" s="19"/>
      <c r="AG261" s="19" t="s">
        <v>71</v>
      </c>
      <c r="AH261" s="19" t="s">
        <v>72</v>
      </c>
      <c r="AI261" s="19" t="s">
        <v>85</v>
      </c>
      <c r="AJ261" s="19">
        <v>24.0</v>
      </c>
      <c r="AK261" s="19" t="s">
        <v>86</v>
      </c>
      <c r="AL261" s="19">
        <v>6.0</v>
      </c>
      <c r="AM261" s="19" t="s">
        <v>75</v>
      </c>
      <c r="AN261" s="19" t="s">
        <v>39</v>
      </c>
      <c r="AO261" s="19" t="s">
        <v>346</v>
      </c>
      <c r="AP261" s="27"/>
      <c r="BA261" s="28">
        <v>0.465246805544914</v>
      </c>
      <c r="BB261" s="28">
        <f t="shared" si="9"/>
        <v>0.06926420594</v>
      </c>
      <c r="BC261" s="13">
        <f t="shared" si="1"/>
        <v>0.06579523441</v>
      </c>
      <c r="BD261" s="19" t="s">
        <v>76</v>
      </c>
      <c r="BE261" s="12">
        <f t="shared" si="2"/>
        <v>0.6666666667</v>
      </c>
      <c r="BF261" s="12"/>
    </row>
    <row r="262" ht="15.75" customHeight="1">
      <c r="A262" s="17">
        <v>115.0</v>
      </c>
      <c r="B262" s="39" t="s">
        <v>343</v>
      </c>
      <c r="C262" s="19" t="s">
        <v>344</v>
      </c>
      <c r="D262" s="19" t="s">
        <v>344</v>
      </c>
      <c r="E262" s="19">
        <v>1.0</v>
      </c>
      <c r="F262" s="19">
        <v>2.0</v>
      </c>
      <c r="G262" s="19">
        <v>16.0</v>
      </c>
      <c r="H262" s="19">
        <v>2.0</v>
      </c>
      <c r="J262" s="19" t="s">
        <v>108</v>
      </c>
      <c r="K262" s="28">
        <v>24.0</v>
      </c>
      <c r="L262" s="19" t="s">
        <v>61</v>
      </c>
      <c r="O262" s="19" t="s">
        <v>64</v>
      </c>
      <c r="P262" s="19" t="s">
        <v>223</v>
      </c>
      <c r="Q262" s="19" t="s">
        <v>65</v>
      </c>
      <c r="R262" s="19"/>
      <c r="S262" s="19" t="s">
        <v>66</v>
      </c>
      <c r="T262" s="19"/>
      <c r="U262" s="19"/>
      <c r="V262" s="19" t="s">
        <v>67</v>
      </c>
      <c r="W262" s="20" t="s">
        <v>67</v>
      </c>
      <c r="X262" s="19"/>
      <c r="Y262" s="19" t="s">
        <v>83</v>
      </c>
      <c r="Z262" s="19" t="s">
        <v>155</v>
      </c>
      <c r="AA262" s="19" t="s">
        <v>69</v>
      </c>
      <c r="AD262" s="19" t="s">
        <v>146</v>
      </c>
      <c r="AE262" s="19"/>
      <c r="AF262" s="19"/>
      <c r="AG262" s="19" t="s">
        <v>71</v>
      </c>
      <c r="AH262" s="19" t="s">
        <v>72</v>
      </c>
      <c r="AI262" s="19" t="s">
        <v>85</v>
      </c>
      <c r="AJ262" s="19">
        <v>24.0</v>
      </c>
      <c r="AK262" s="19" t="s">
        <v>86</v>
      </c>
      <c r="AL262" s="19">
        <v>6.0</v>
      </c>
      <c r="AM262" s="19" t="s">
        <v>75</v>
      </c>
      <c r="AN262" s="19" t="s">
        <v>39</v>
      </c>
      <c r="AO262" s="19" t="s">
        <v>346</v>
      </c>
      <c r="AP262" s="27"/>
      <c r="BA262" s="28">
        <v>0.6110289045851554</v>
      </c>
      <c r="BB262" s="28">
        <f t="shared" si="9"/>
        <v>0.07416738507</v>
      </c>
      <c r="BC262" s="13">
        <f t="shared" si="1"/>
        <v>0.06808422407</v>
      </c>
      <c r="BD262" s="19" t="s">
        <v>76</v>
      </c>
      <c r="BE262" s="12">
        <f t="shared" si="2"/>
        <v>0.6666666667</v>
      </c>
      <c r="BF262" s="12"/>
    </row>
    <row r="263" ht="15.75" customHeight="1">
      <c r="A263" s="17">
        <v>115.0</v>
      </c>
      <c r="B263" s="39" t="s">
        <v>343</v>
      </c>
      <c r="C263" s="19" t="s">
        <v>344</v>
      </c>
      <c r="D263" s="19" t="s">
        <v>344</v>
      </c>
      <c r="E263" s="19">
        <v>1.0</v>
      </c>
      <c r="F263" s="19">
        <v>2.0</v>
      </c>
      <c r="G263" s="19">
        <v>16.0</v>
      </c>
      <c r="H263" s="19">
        <v>2.0</v>
      </c>
      <c r="J263" s="19" t="s">
        <v>108</v>
      </c>
      <c r="K263" s="28">
        <v>24.0</v>
      </c>
      <c r="L263" s="19" t="s">
        <v>61</v>
      </c>
      <c r="O263" s="19" t="s">
        <v>64</v>
      </c>
      <c r="P263" s="19" t="s">
        <v>223</v>
      </c>
      <c r="Q263" s="19" t="s">
        <v>65</v>
      </c>
      <c r="R263" s="19"/>
      <c r="S263" s="19" t="s">
        <v>66</v>
      </c>
      <c r="T263" s="19"/>
      <c r="U263" s="19"/>
      <c r="V263" s="19" t="s">
        <v>67</v>
      </c>
      <c r="W263" s="20" t="s">
        <v>67</v>
      </c>
      <c r="X263" s="19"/>
      <c r="Y263" s="19" t="s">
        <v>83</v>
      </c>
      <c r="Z263" s="19" t="s">
        <v>155</v>
      </c>
      <c r="AA263" s="19" t="s">
        <v>69</v>
      </c>
      <c r="AD263" s="19" t="s">
        <v>146</v>
      </c>
      <c r="AE263" s="19"/>
      <c r="AF263" s="19"/>
      <c r="AG263" s="19" t="s">
        <v>71</v>
      </c>
      <c r="AH263" s="19" t="s">
        <v>72</v>
      </c>
      <c r="AI263" s="19" t="s">
        <v>85</v>
      </c>
      <c r="AJ263" s="19">
        <v>24.0</v>
      </c>
      <c r="AK263" s="19" t="s">
        <v>86</v>
      </c>
      <c r="AL263" s="19">
        <v>6.0</v>
      </c>
      <c r="AM263" s="19" t="s">
        <v>75</v>
      </c>
      <c r="AN263" s="19" t="s">
        <v>39</v>
      </c>
      <c r="AO263" s="19" t="s">
        <v>346</v>
      </c>
      <c r="AP263" s="27"/>
      <c r="BA263" s="28">
        <v>0.4565339171913353</v>
      </c>
      <c r="BB263" s="28">
        <f t="shared" si="9"/>
        <v>0.06901322555</v>
      </c>
      <c r="BC263" s="13">
        <f t="shared" si="1"/>
        <v>0.06567592098</v>
      </c>
      <c r="BD263" s="19" t="s">
        <v>76</v>
      </c>
      <c r="BE263" s="12">
        <f t="shared" si="2"/>
        <v>0.6666666667</v>
      </c>
      <c r="BF263" s="12"/>
    </row>
    <row r="264" ht="15.75" customHeight="1">
      <c r="A264" s="17">
        <v>115.0</v>
      </c>
      <c r="B264" s="39" t="s">
        <v>343</v>
      </c>
      <c r="C264" s="19" t="s">
        <v>344</v>
      </c>
      <c r="D264" s="19" t="s">
        <v>344</v>
      </c>
      <c r="E264" s="19">
        <v>1.0</v>
      </c>
      <c r="F264" s="19">
        <v>3.0</v>
      </c>
      <c r="G264" s="19">
        <v>16.0</v>
      </c>
      <c r="H264" s="19">
        <v>4.0</v>
      </c>
      <c r="J264" s="19" t="s">
        <v>108</v>
      </c>
      <c r="K264" s="28">
        <v>48.0</v>
      </c>
      <c r="L264" s="19" t="s">
        <v>61</v>
      </c>
      <c r="O264" s="19" t="s">
        <v>64</v>
      </c>
      <c r="P264" s="19" t="s">
        <v>223</v>
      </c>
      <c r="Q264" s="19" t="s">
        <v>65</v>
      </c>
      <c r="R264" s="19"/>
      <c r="S264" s="19" t="s">
        <v>66</v>
      </c>
      <c r="T264" s="19"/>
      <c r="U264" s="19"/>
      <c r="V264" s="19" t="s">
        <v>67</v>
      </c>
      <c r="W264" s="20" t="s">
        <v>67</v>
      </c>
      <c r="X264" s="19"/>
      <c r="Y264" s="19" t="s">
        <v>83</v>
      </c>
      <c r="Z264" s="19" t="s">
        <v>155</v>
      </c>
      <c r="AA264" s="19" t="s">
        <v>69</v>
      </c>
      <c r="AD264" s="19" t="s">
        <v>146</v>
      </c>
      <c r="AE264" s="19"/>
      <c r="AF264" s="19"/>
      <c r="AG264" s="19" t="s">
        <v>71</v>
      </c>
      <c r="AH264" s="19" t="s">
        <v>72</v>
      </c>
      <c r="AI264" s="19" t="s">
        <v>85</v>
      </c>
      <c r="AJ264" s="19">
        <v>24.0</v>
      </c>
      <c r="AK264" s="19" t="s">
        <v>86</v>
      </c>
      <c r="AL264" s="19">
        <v>6.0</v>
      </c>
      <c r="AM264" s="19" t="s">
        <v>75</v>
      </c>
      <c r="AN264" s="19" t="s">
        <v>39</v>
      </c>
      <c r="AO264" s="19" t="s">
        <v>345</v>
      </c>
      <c r="AP264" s="27"/>
      <c r="BA264" s="28">
        <v>1.0029411863117625</v>
      </c>
      <c r="BB264" s="28">
        <f t="shared" si="9"/>
        <v>0.09393409448</v>
      </c>
      <c r="BC264" s="13">
        <f t="shared" si="1"/>
        <v>0.07662167386</v>
      </c>
      <c r="BD264" s="19" t="s">
        <v>76</v>
      </c>
      <c r="BE264" s="12">
        <f t="shared" si="2"/>
        <v>0.6666666667</v>
      </c>
      <c r="BF264" s="12"/>
    </row>
    <row r="265" ht="15.75" customHeight="1">
      <c r="A265" s="17">
        <v>115.0</v>
      </c>
      <c r="B265" s="39" t="s">
        <v>343</v>
      </c>
      <c r="C265" s="19" t="s">
        <v>344</v>
      </c>
      <c r="D265" s="19" t="s">
        <v>344</v>
      </c>
      <c r="E265" s="19">
        <v>1.0</v>
      </c>
      <c r="F265" s="19">
        <v>3.0</v>
      </c>
      <c r="G265" s="19">
        <v>16.0</v>
      </c>
      <c r="H265" s="19">
        <v>4.0</v>
      </c>
      <c r="J265" s="19" t="s">
        <v>108</v>
      </c>
      <c r="K265" s="28">
        <v>48.0</v>
      </c>
      <c r="L265" s="19" t="s">
        <v>61</v>
      </c>
      <c r="O265" s="19" t="s">
        <v>64</v>
      </c>
      <c r="P265" s="19" t="s">
        <v>223</v>
      </c>
      <c r="Q265" s="19" t="s">
        <v>65</v>
      </c>
      <c r="R265" s="19"/>
      <c r="S265" s="19" t="s">
        <v>66</v>
      </c>
      <c r="T265" s="19"/>
      <c r="U265" s="19"/>
      <c r="V265" s="19" t="s">
        <v>67</v>
      </c>
      <c r="W265" s="20" t="s">
        <v>67</v>
      </c>
      <c r="X265" s="19"/>
      <c r="Y265" s="19" t="s">
        <v>83</v>
      </c>
      <c r="Z265" s="19" t="s">
        <v>155</v>
      </c>
      <c r="AA265" s="19" t="s">
        <v>69</v>
      </c>
      <c r="AD265" s="19" t="s">
        <v>146</v>
      </c>
      <c r="AE265" s="19"/>
      <c r="AF265" s="19"/>
      <c r="AG265" s="19" t="s">
        <v>71</v>
      </c>
      <c r="AH265" s="19" t="s">
        <v>72</v>
      </c>
      <c r="AI265" s="19" t="s">
        <v>85</v>
      </c>
      <c r="AJ265" s="19">
        <v>24.0</v>
      </c>
      <c r="AK265" s="19" t="s">
        <v>86</v>
      </c>
      <c r="AL265" s="19">
        <v>6.0</v>
      </c>
      <c r="AM265" s="19" t="s">
        <v>75</v>
      </c>
      <c r="AN265" s="19" t="s">
        <v>39</v>
      </c>
      <c r="AO265" s="19" t="s">
        <v>345</v>
      </c>
      <c r="AP265" s="27"/>
      <c r="BA265" s="28">
        <v>0.2847390180242468</v>
      </c>
      <c r="BB265" s="28">
        <f t="shared" si="9"/>
        <v>0.06503363464</v>
      </c>
      <c r="BC265" s="13">
        <f t="shared" si="1"/>
        <v>0.06375423252</v>
      </c>
      <c r="BD265" s="19" t="s">
        <v>76</v>
      </c>
      <c r="BE265" s="12">
        <f t="shared" si="2"/>
        <v>0.6666666667</v>
      </c>
      <c r="BF265" s="12"/>
    </row>
    <row r="266" ht="15.75" customHeight="1">
      <c r="A266" s="17">
        <v>115.0</v>
      </c>
      <c r="B266" s="39" t="s">
        <v>343</v>
      </c>
      <c r="C266" s="19" t="s">
        <v>344</v>
      </c>
      <c r="D266" s="19" t="s">
        <v>344</v>
      </c>
      <c r="E266" s="19">
        <v>1.0</v>
      </c>
      <c r="F266" s="19">
        <v>3.0</v>
      </c>
      <c r="G266" s="19">
        <v>16.0</v>
      </c>
      <c r="H266" s="19">
        <v>4.0</v>
      </c>
      <c r="J266" s="19" t="s">
        <v>108</v>
      </c>
      <c r="K266" s="28">
        <v>48.0</v>
      </c>
      <c r="L266" s="19" t="s">
        <v>61</v>
      </c>
      <c r="O266" s="19" t="s">
        <v>64</v>
      </c>
      <c r="P266" s="19" t="s">
        <v>223</v>
      </c>
      <c r="Q266" s="19" t="s">
        <v>65</v>
      </c>
      <c r="R266" s="19"/>
      <c r="S266" s="19" t="s">
        <v>66</v>
      </c>
      <c r="T266" s="19"/>
      <c r="U266" s="19"/>
      <c r="V266" s="19" t="s">
        <v>67</v>
      </c>
      <c r="W266" s="20" t="s">
        <v>67</v>
      </c>
      <c r="X266" s="19"/>
      <c r="Y266" s="19" t="s">
        <v>83</v>
      </c>
      <c r="Z266" s="19" t="s">
        <v>155</v>
      </c>
      <c r="AA266" s="19" t="s">
        <v>69</v>
      </c>
      <c r="AD266" s="19" t="s">
        <v>146</v>
      </c>
      <c r="AE266" s="19"/>
      <c r="AF266" s="19"/>
      <c r="AG266" s="19" t="s">
        <v>71</v>
      </c>
      <c r="AH266" s="19" t="s">
        <v>72</v>
      </c>
      <c r="AI266" s="19" t="s">
        <v>85</v>
      </c>
      <c r="AJ266" s="19">
        <v>24.0</v>
      </c>
      <c r="AK266" s="19" t="s">
        <v>86</v>
      </c>
      <c r="AL266" s="19">
        <v>6.0</v>
      </c>
      <c r="AM266" s="19" t="s">
        <v>75</v>
      </c>
      <c r="AN266" s="19" t="s">
        <v>39</v>
      </c>
      <c r="AO266" s="19" t="s">
        <v>345</v>
      </c>
      <c r="AP266" s="27"/>
      <c r="BA266" s="28">
        <v>1.3286239299844005</v>
      </c>
      <c r="BB266" s="28">
        <f t="shared" si="9"/>
        <v>0.1176637984</v>
      </c>
      <c r="BC266" s="13">
        <f t="shared" si="1"/>
        <v>0.08575539282</v>
      </c>
      <c r="BD266" s="19" t="s">
        <v>76</v>
      </c>
      <c r="BE266" s="12">
        <f t="shared" si="2"/>
        <v>0.6666666667</v>
      </c>
      <c r="BF266" s="12"/>
    </row>
    <row r="267" ht="15.75" customHeight="1">
      <c r="A267" s="17">
        <v>115.0</v>
      </c>
      <c r="B267" s="39" t="s">
        <v>343</v>
      </c>
      <c r="C267" s="19" t="s">
        <v>344</v>
      </c>
      <c r="D267" s="19" t="s">
        <v>344</v>
      </c>
      <c r="E267" s="19">
        <v>1.0</v>
      </c>
      <c r="F267" s="19">
        <v>3.0</v>
      </c>
      <c r="G267" s="19">
        <v>16.0</v>
      </c>
      <c r="H267" s="19">
        <v>4.0</v>
      </c>
      <c r="J267" s="19" t="s">
        <v>108</v>
      </c>
      <c r="K267" s="28">
        <v>48.0</v>
      </c>
      <c r="L267" s="19" t="s">
        <v>61</v>
      </c>
      <c r="O267" s="19" t="s">
        <v>64</v>
      </c>
      <c r="P267" s="19" t="s">
        <v>223</v>
      </c>
      <c r="Q267" s="19" t="s">
        <v>65</v>
      </c>
      <c r="R267" s="19"/>
      <c r="S267" s="19" t="s">
        <v>66</v>
      </c>
      <c r="T267" s="19"/>
      <c r="U267" s="19"/>
      <c r="V267" s="19" t="s">
        <v>67</v>
      </c>
      <c r="W267" s="20" t="s">
        <v>67</v>
      </c>
      <c r="X267" s="19"/>
      <c r="Y267" s="19" t="s">
        <v>83</v>
      </c>
      <c r="Z267" s="19" t="s">
        <v>155</v>
      </c>
      <c r="AA267" s="19" t="s">
        <v>69</v>
      </c>
      <c r="AD267" s="19" t="s">
        <v>146</v>
      </c>
      <c r="AE267" s="19"/>
      <c r="AF267" s="19"/>
      <c r="AG267" s="19" t="s">
        <v>71</v>
      </c>
      <c r="AH267" s="19" t="s">
        <v>72</v>
      </c>
      <c r="AI267" s="19" t="s">
        <v>85</v>
      </c>
      <c r="AJ267" s="19">
        <v>24.0</v>
      </c>
      <c r="AK267" s="19" t="s">
        <v>86</v>
      </c>
      <c r="AL267" s="19">
        <v>6.0</v>
      </c>
      <c r="AM267" s="19" t="s">
        <v>75</v>
      </c>
      <c r="AN267" s="19" t="s">
        <v>39</v>
      </c>
      <c r="AO267" s="19" t="s">
        <v>345</v>
      </c>
      <c r="AP267" s="27"/>
      <c r="BA267" s="19">
        <v>0.47602583682177846</v>
      </c>
      <c r="BB267" s="28">
        <f t="shared" si="9"/>
        <v>0.06958126867</v>
      </c>
      <c r="BC267" s="13">
        <f t="shared" si="1"/>
        <v>0.06594565408</v>
      </c>
      <c r="BD267" s="19" t="s">
        <v>76</v>
      </c>
      <c r="BE267" s="12">
        <f t="shared" si="2"/>
        <v>0.6666666667</v>
      </c>
      <c r="BF267" s="12"/>
    </row>
    <row r="268" ht="15.75" customHeight="1">
      <c r="A268" s="17">
        <v>115.0</v>
      </c>
      <c r="B268" s="39" t="s">
        <v>343</v>
      </c>
      <c r="C268" s="19" t="s">
        <v>344</v>
      </c>
      <c r="D268" s="19" t="s">
        <v>344</v>
      </c>
      <c r="E268" s="19">
        <v>1.0</v>
      </c>
      <c r="F268" s="19">
        <v>3.0</v>
      </c>
      <c r="G268" s="19">
        <v>16.0</v>
      </c>
      <c r="H268" s="19">
        <v>4.0</v>
      </c>
      <c r="J268" s="19" t="s">
        <v>108</v>
      </c>
      <c r="K268" s="28">
        <v>48.0</v>
      </c>
      <c r="L268" s="19" t="s">
        <v>61</v>
      </c>
      <c r="O268" s="19" t="s">
        <v>64</v>
      </c>
      <c r="P268" s="19" t="s">
        <v>223</v>
      </c>
      <c r="Q268" s="19" t="s">
        <v>65</v>
      </c>
      <c r="R268" s="19"/>
      <c r="S268" s="19" t="s">
        <v>66</v>
      </c>
      <c r="T268" s="19"/>
      <c r="U268" s="19"/>
      <c r="V268" s="19" t="s">
        <v>67</v>
      </c>
      <c r="W268" s="20" t="s">
        <v>67</v>
      </c>
      <c r="X268" s="19"/>
      <c r="Y268" s="19" t="s">
        <v>83</v>
      </c>
      <c r="Z268" s="19" t="s">
        <v>155</v>
      </c>
      <c r="AA268" s="19" t="s">
        <v>69</v>
      </c>
      <c r="AD268" s="19" t="s">
        <v>146</v>
      </c>
      <c r="AE268" s="19"/>
      <c r="AF268" s="19"/>
      <c r="AG268" s="19" t="s">
        <v>71</v>
      </c>
      <c r="AH268" s="19" t="s">
        <v>72</v>
      </c>
      <c r="AI268" s="19" t="s">
        <v>85</v>
      </c>
      <c r="AJ268" s="19">
        <v>24.0</v>
      </c>
      <c r="AK268" s="19" t="s">
        <v>86</v>
      </c>
      <c r="AL268" s="19">
        <v>6.0</v>
      </c>
      <c r="AM268" s="19" t="s">
        <v>75</v>
      </c>
      <c r="AN268" s="19" t="s">
        <v>39</v>
      </c>
      <c r="AO268" s="19" t="s">
        <v>346</v>
      </c>
      <c r="AP268" s="27"/>
      <c r="BA268" s="19">
        <v>1.9517868038686534</v>
      </c>
      <c r="BB268" s="28">
        <f t="shared" si="9"/>
        <v>0.1815459915</v>
      </c>
      <c r="BC268" s="13">
        <f t="shared" si="1"/>
        <v>0.1065205354</v>
      </c>
      <c r="BD268" s="19" t="s">
        <v>76</v>
      </c>
      <c r="BE268" s="12">
        <f t="shared" si="2"/>
        <v>0.6666666667</v>
      </c>
      <c r="BF268" s="12"/>
    </row>
    <row r="269" ht="15.75" customHeight="1">
      <c r="A269" s="17">
        <v>115.0</v>
      </c>
      <c r="B269" s="39" t="s">
        <v>343</v>
      </c>
      <c r="C269" s="19" t="s">
        <v>344</v>
      </c>
      <c r="D269" s="19" t="s">
        <v>344</v>
      </c>
      <c r="E269" s="19">
        <v>1.0</v>
      </c>
      <c r="F269" s="19">
        <v>3.0</v>
      </c>
      <c r="G269" s="19">
        <v>16.0</v>
      </c>
      <c r="H269" s="19">
        <v>4.0</v>
      </c>
      <c r="J269" s="19" t="s">
        <v>108</v>
      </c>
      <c r="K269" s="28">
        <v>48.0</v>
      </c>
      <c r="L269" s="19" t="s">
        <v>61</v>
      </c>
      <c r="O269" s="19" t="s">
        <v>64</v>
      </c>
      <c r="P269" s="19" t="s">
        <v>223</v>
      </c>
      <c r="Q269" s="19" t="s">
        <v>65</v>
      </c>
      <c r="R269" s="19"/>
      <c r="S269" s="19" t="s">
        <v>66</v>
      </c>
      <c r="T269" s="19"/>
      <c r="U269" s="19"/>
      <c r="V269" s="19" t="s">
        <v>67</v>
      </c>
      <c r="W269" s="20" t="s">
        <v>67</v>
      </c>
      <c r="X269" s="19"/>
      <c r="Y269" s="19" t="s">
        <v>83</v>
      </c>
      <c r="Z269" s="19" t="s">
        <v>155</v>
      </c>
      <c r="AA269" s="19" t="s">
        <v>69</v>
      </c>
      <c r="AD269" s="19" t="s">
        <v>146</v>
      </c>
      <c r="AE269" s="19"/>
      <c r="AF269" s="19"/>
      <c r="AG269" s="19" t="s">
        <v>71</v>
      </c>
      <c r="AH269" s="19" t="s">
        <v>72</v>
      </c>
      <c r="AI269" s="19" t="s">
        <v>85</v>
      </c>
      <c r="AJ269" s="19">
        <v>24.0</v>
      </c>
      <c r="AK269" s="19" t="s">
        <v>86</v>
      </c>
      <c r="AL269" s="19">
        <v>6.0</v>
      </c>
      <c r="AM269" s="19" t="s">
        <v>75</v>
      </c>
      <c r="AN269" s="19" t="s">
        <v>39</v>
      </c>
      <c r="AO269" s="19" t="s">
        <v>346</v>
      </c>
      <c r="AP269" s="27"/>
      <c r="BA269" s="19">
        <v>2.624110533857352</v>
      </c>
      <c r="BB269" s="28">
        <f t="shared" si="9"/>
        <v>0.2776861279</v>
      </c>
      <c r="BC269" s="13">
        <f t="shared" si="1"/>
        <v>0.1317398307</v>
      </c>
      <c r="BD269" s="19" t="s">
        <v>76</v>
      </c>
      <c r="BE269" s="12">
        <f t="shared" si="2"/>
        <v>0.6666666667</v>
      </c>
      <c r="BF269" s="12"/>
    </row>
    <row r="270" ht="15.75" customHeight="1">
      <c r="A270" s="17">
        <v>115.0</v>
      </c>
      <c r="B270" s="39" t="s">
        <v>343</v>
      </c>
      <c r="C270" s="19" t="s">
        <v>344</v>
      </c>
      <c r="D270" s="19" t="s">
        <v>344</v>
      </c>
      <c r="E270" s="19">
        <v>1.0</v>
      </c>
      <c r="F270" s="19">
        <v>3.0</v>
      </c>
      <c r="G270" s="19">
        <v>16.0</v>
      </c>
      <c r="H270" s="19">
        <v>4.0</v>
      </c>
      <c r="J270" s="19" t="s">
        <v>108</v>
      </c>
      <c r="K270" s="28">
        <v>48.0</v>
      </c>
      <c r="L270" s="19" t="s">
        <v>61</v>
      </c>
      <c r="O270" s="19" t="s">
        <v>64</v>
      </c>
      <c r="P270" s="19" t="s">
        <v>223</v>
      </c>
      <c r="Q270" s="19" t="s">
        <v>65</v>
      </c>
      <c r="R270" s="19"/>
      <c r="S270" s="19" t="s">
        <v>66</v>
      </c>
      <c r="T270" s="19"/>
      <c r="U270" s="19"/>
      <c r="V270" s="19" t="s">
        <v>67</v>
      </c>
      <c r="W270" s="20" t="s">
        <v>67</v>
      </c>
      <c r="X270" s="19"/>
      <c r="Y270" s="19" t="s">
        <v>83</v>
      </c>
      <c r="Z270" s="19" t="s">
        <v>155</v>
      </c>
      <c r="AA270" s="19" t="s">
        <v>69</v>
      </c>
      <c r="AD270" s="19" t="s">
        <v>146</v>
      </c>
      <c r="AE270" s="19"/>
      <c r="AF270" s="19"/>
      <c r="AG270" s="19" t="s">
        <v>71</v>
      </c>
      <c r="AH270" s="19" t="s">
        <v>72</v>
      </c>
      <c r="AI270" s="19" t="s">
        <v>85</v>
      </c>
      <c r="AJ270" s="19">
        <v>24.0</v>
      </c>
      <c r="AK270" s="19" t="s">
        <v>86</v>
      </c>
      <c r="AL270" s="19">
        <v>6.0</v>
      </c>
      <c r="AM270" s="19" t="s">
        <v>75</v>
      </c>
      <c r="AN270" s="19" t="s">
        <v>39</v>
      </c>
      <c r="AO270" s="19" t="s">
        <v>346</v>
      </c>
      <c r="AP270" s="27"/>
      <c r="BA270" s="19">
        <v>0.6578317211926044</v>
      </c>
      <c r="BB270" s="28">
        <f t="shared" si="9"/>
        <v>0.07602320542</v>
      </c>
      <c r="BC270" s="13">
        <f t="shared" si="1"/>
        <v>0.06893076482</v>
      </c>
      <c r="BD270" s="19" t="s">
        <v>76</v>
      </c>
      <c r="BE270" s="12">
        <f t="shared" si="2"/>
        <v>0.6666666667</v>
      </c>
      <c r="BF270" s="12"/>
    </row>
    <row r="271" ht="15.75" customHeight="1">
      <c r="A271" s="17">
        <v>115.0</v>
      </c>
      <c r="B271" s="39" t="s">
        <v>343</v>
      </c>
      <c r="C271" s="19" t="s">
        <v>344</v>
      </c>
      <c r="D271" s="19" t="s">
        <v>344</v>
      </c>
      <c r="E271" s="19">
        <v>1.0</v>
      </c>
      <c r="F271" s="19">
        <v>3.0</v>
      </c>
      <c r="G271" s="19">
        <v>16.0</v>
      </c>
      <c r="H271" s="19">
        <v>4.0</v>
      </c>
      <c r="J271" s="19" t="s">
        <v>108</v>
      </c>
      <c r="K271" s="28">
        <v>48.0</v>
      </c>
      <c r="L271" s="19" t="s">
        <v>61</v>
      </c>
      <c r="O271" s="19" t="s">
        <v>64</v>
      </c>
      <c r="P271" s="19" t="s">
        <v>223</v>
      </c>
      <c r="Q271" s="19" t="s">
        <v>65</v>
      </c>
      <c r="R271" s="19"/>
      <c r="S271" s="19" t="s">
        <v>66</v>
      </c>
      <c r="T271" s="19"/>
      <c r="U271" s="19"/>
      <c r="V271" s="19" t="s">
        <v>67</v>
      </c>
      <c r="W271" s="20" t="s">
        <v>67</v>
      </c>
      <c r="X271" s="19"/>
      <c r="Y271" s="19" t="s">
        <v>83</v>
      </c>
      <c r="Z271" s="19" t="s">
        <v>155</v>
      </c>
      <c r="AA271" s="19" t="s">
        <v>69</v>
      </c>
      <c r="AD271" s="19" t="s">
        <v>146</v>
      </c>
      <c r="AE271" s="19"/>
      <c r="AF271" s="19"/>
      <c r="AG271" s="19" t="s">
        <v>71</v>
      </c>
      <c r="AH271" s="19" t="s">
        <v>72</v>
      </c>
      <c r="AI271" s="19" t="s">
        <v>85</v>
      </c>
      <c r="AJ271" s="19">
        <v>24.0</v>
      </c>
      <c r="AK271" s="19" t="s">
        <v>86</v>
      </c>
      <c r="AL271" s="19">
        <v>6.0</v>
      </c>
      <c r="AM271" s="19" t="s">
        <v>75</v>
      </c>
      <c r="AN271" s="19" t="s">
        <v>39</v>
      </c>
      <c r="AO271" s="19" t="s">
        <v>346</v>
      </c>
      <c r="AP271" s="27"/>
      <c r="BA271" s="19">
        <v>0.5588332889309633</v>
      </c>
      <c r="BB271" s="28">
        <f t="shared" si="9"/>
        <v>0.07225920765</v>
      </c>
      <c r="BC271" s="13">
        <f t="shared" si="1"/>
        <v>0.06720268208</v>
      </c>
      <c r="BD271" s="19" t="s">
        <v>76</v>
      </c>
      <c r="BE271" s="12">
        <f t="shared" si="2"/>
        <v>0.6666666667</v>
      </c>
      <c r="BF271" s="12"/>
    </row>
    <row r="272" ht="15.75" customHeight="1">
      <c r="A272" s="17">
        <v>115.0</v>
      </c>
      <c r="B272" s="39" t="s">
        <v>343</v>
      </c>
      <c r="C272" s="19" t="s">
        <v>344</v>
      </c>
      <c r="D272" s="19" t="s">
        <v>344</v>
      </c>
      <c r="E272" s="19">
        <v>2.0</v>
      </c>
      <c r="F272" s="19">
        <v>1.0</v>
      </c>
      <c r="G272" s="19">
        <v>24.0</v>
      </c>
      <c r="H272" s="19">
        <v>3.0</v>
      </c>
      <c r="I272" s="19">
        <v>36.0</v>
      </c>
      <c r="J272" s="19" t="s">
        <v>108</v>
      </c>
      <c r="K272" s="28">
        <v>36.0</v>
      </c>
      <c r="L272" s="19" t="s">
        <v>61</v>
      </c>
      <c r="O272" s="19" t="s">
        <v>181</v>
      </c>
      <c r="P272" s="19" t="s">
        <v>223</v>
      </c>
      <c r="Q272" s="19" t="s">
        <v>65</v>
      </c>
      <c r="R272" s="19"/>
      <c r="S272" s="19" t="s">
        <v>66</v>
      </c>
      <c r="T272" s="19"/>
      <c r="U272" s="19"/>
      <c r="V272" s="19" t="s">
        <v>67</v>
      </c>
      <c r="W272" s="20" t="s">
        <v>67</v>
      </c>
      <c r="X272" s="19"/>
      <c r="Y272" s="19" t="s">
        <v>83</v>
      </c>
      <c r="Z272" s="19" t="s">
        <v>155</v>
      </c>
      <c r="AA272" s="19" t="s">
        <v>69</v>
      </c>
      <c r="AD272" s="19" t="s">
        <v>146</v>
      </c>
      <c r="AE272" s="19"/>
      <c r="AF272" s="19"/>
      <c r="AG272" s="19" t="s">
        <v>71</v>
      </c>
      <c r="AH272" s="19" t="s">
        <v>72</v>
      </c>
      <c r="AI272" s="19" t="s">
        <v>85</v>
      </c>
      <c r="AJ272" s="19">
        <v>24.0</v>
      </c>
      <c r="AK272" s="19" t="s">
        <v>86</v>
      </c>
      <c r="AL272" s="19">
        <v>6.0</v>
      </c>
      <c r="AM272" s="19" t="s">
        <v>75</v>
      </c>
      <c r="AN272" s="19" t="s">
        <v>39</v>
      </c>
      <c r="AO272" s="19" t="s">
        <v>345</v>
      </c>
      <c r="AP272" s="27"/>
      <c r="BA272" s="19">
        <v>0.5456637152706304</v>
      </c>
      <c r="BB272" s="28">
        <f t="shared" si="9"/>
        <v>0.04786976855</v>
      </c>
      <c r="BC272" s="13">
        <f t="shared" si="1"/>
        <v>0.04466065035</v>
      </c>
      <c r="BD272" s="19" t="s">
        <v>76</v>
      </c>
      <c r="BE272" s="12">
        <f t="shared" si="2"/>
        <v>1</v>
      </c>
      <c r="BF272" s="12"/>
    </row>
    <row r="273" ht="15.75" customHeight="1">
      <c r="A273" s="17">
        <v>115.0</v>
      </c>
      <c r="B273" s="39" t="s">
        <v>343</v>
      </c>
      <c r="C273" s="19" t="s">
        <v>344</v>
      </c>
      <c r="D273" s="19" t="s">
        <v>344</v>
      </c>
      <c r="E273" s="19">
        <v>2.0</v>
      </c>
      <c r="F273" s="19">
        <v>1.0</v>
      </c>
      <c r="G273" s="19">
        <v>24.0</v>
      </c>
      <c r="H273" s="19">
        <v>3.0</v>
      </c>
      <c r="I273" s="19">
        <v>36.0</v>
      </c>
      <c r="J273" s="19" t="s">
        <v>108</v>
      </c>
      <c r="K273" s="28">
        <v>36.0</v>
      </c>
      <c r="L273" s="19" t="s">
        <v>61</v>
      </c>
      <c r="O273" s="19" t="s">
        <v>181</v>
      </c>
      <c r="P273" s="19" t="s">
        <v>223</v>
      </c>
      <c r="Q273" s="19" t="s">
        <v>65</v>
      </c>
      <c r="R273" s="19"/>
      <c r="S273" s="19" t="s">
        <v>66</v>
      </c>
      <c r="T273" s="19"/>
      <c r="U273" s="19"/>
      <c r="V273" s="19" t="s">
        <v>67</v>
      </c>
      <c r="W273" s="20" t="s">
        <v>67</v>
      </c>
      <c r="X273" s="19"/>
      <c r="Y273" s="19" t="s">
        <v>83</v>
      </c>
      <c r="Z273" s="19" t="s">
        <v>155</v>
      </c>
      <c r="AA273" s="19" t="s">
        <v>69</v>
      </c>
      <c r="AD273" s="19" t="s">
        <v>146</v>
      </c>
      <c r="AE273" s="19"/>
      <c r="AF273" s="19"/>
      <c r="AG273" s="19" t="s">
        <v>71</v>
      </c>
      <c r="AH273" s="19" t="s">
        <v>72</v>
      </c>
      <c r="AI273" s="19" t="s">
        <v>85</v>
      </c>
      <c r="AJ273" s="19">
        <v>24.0</v>
      </c>
      <c r="AK273" s="19" t="s">
        <v>86</v>
      </c>
      <c r="AL273" s="19">
        <v>6.0</v>
      </c>
      <c r="AM273" s="19" t="s">
        <v>75</v>
      </c>
      <c r="AN273" s="19" t="s">
        <v>39</v>
      </c>
      <c r="AO273" s="19" t="s">
        <v>345</v>
      </c>
      <c r="AP273" s="27"/>
      <c r="BA273" s="19">
        <v>0.34166271226001144</v>
      </c>
      <c r="BB273" s="28">
        <f t="shared" si="9"/>
        <v>0.04409861269</v>
      </c>
      <c r="BC273" s="13">
        <f t="shared" si="1"/>
        <v>0.04286539625</v>
      </c>
      <c r="BD273" s="19" t="s">
        <v>76</v>
      </c>
      <c r="BE273" s="12">
        <f t="shared" si="2"/>
        <v>1</v>
      </c>
      <c r="BF273" s="12"/>
    </row>
    <row r="274" ht="15.75" customHeight="1">
      <c r="A274" s="17">
        <v>115.0</v>
      </c>
      <c r="B274" s="39" t="s">
        <v>343</v>
      </c>
      <c r="C274" s="19" t="s">
        <v>344</v>
      </c>
      <c r="D274" s="19" t="s">
        <v>344</v>
      </c>
      <c r="E274" s="19">
        <v>2.0</v>
      </c>
      <c r="F274" s="19">
        <v>1.0</v>
      </c>
      <c r="G274" s="19">
        <v>24.0</v>
      </c>
      <c r="H274" s="19">
        <v>3.0</v>
      </c>
      <c r="I274" s="19">
        <v>36.0</v>
      </c>
      <c r="J274" s="19" t="s">
        <v>108</v>
      </c>
      <c r="K274" s="28">
        <v>36.0</v>
      </c>
      <c r="L274" s="19" t="s">
        <v>61</v>
      </c>
      <c r="O274" s="19" t="s">
        <v>181</v>
      </c>
      <c r="P274" s="19" t="s">
        <v>223</v>
      </c>
      <c r="Q274" s="19" t="s">
        <v>65</v>
      </c>
      <c r="R274" s="19"/>
      <c r="S274" s="19" t="s">
        <v>66</v>
      </c>
      <c r="T274" s="19"/>
      <c r="U274" s="19"/>
      <c r="V274" s="19" t="s">
        <v>67</v>
      </c>
      <c r="W274" s="20" t="s">
        <v>67</v>
      </c>
      <c r="X274" s="19"/>
      <c r="Y274" s="19" t="s">
        <v>83</v>
      </c>
      <c r="Z274" s="19" t="s">
        <v>155</v>
      </c>
      <c r="AA274" s="19" t="s">
        <v>69</v>
      </c>
      <c r="AD274" s="19" t="s">
        <v>146</v>
      </c>
      <c r="AE274" s="19"/>
      <c r="AF274" s="19"/>
      <c r="AG274" s="19" t="s">
        <v>71</v>
      </c>
      <c r="AH274" s="19" t="s">
        <v>72</v>
      </c>
      <c r="AI274" s="19" t="s">
        <v>85</v>
      </c>
      <c r="AJ274" s="19">
        <v>24.0</v>
      </c>
      <c r="AK274" s="19" t="s">
        <v>86</v>
      </c>
      <c r="AL274" s="19">
        <v>6.0</v>
      </c>
      <c r="AM274" s="19" t="s">
        <v>75</v>
      </c>
      <c r="AN274" s="19" t="s">
        <v>39</v>
      </c>
      <c r="AO274" s="19" t="s">
        <v>345</v>
      </c>
      <c r="AP274" s="27"/>
      <c r="BA274" s="19">
        <v>0.8430145733814844</v>
      </c>
      <c r="BB274" s="28">
        <f t="shared" si="9"/>
        <v>0.05647236606</v>
      </c>
      <c r="BC274" s="13">
        <f t="shared" si="1"/>
        <v>0.04850788856</v>
      </c>
      <c r="BD274" s="19" t="s">
        <v>76</v>
      </c>
      <c r="BE274" s="12">
        <f t="shared" si="2"/>
        <v>1</v>
      </c>
      <c r="BF274" s="12"/>
    </row>
    <row r="275" ht="15.75" customHeight="1">
      <c r="A275" s="17">
        <v>115.0</v>
      </c>
      <c r="B275" s="39" t="s">
        <v>343</v>
      </c>
      <c r="C275" s="19" t="s">
        <v>344</v>
      </c>
      <c r="D275" s="19" t="s">
        <v>344</v>
      </c>
      <c r="E275" s="19">
        <v>2.0</v>
      </c>
      <c r="F275" s="19">
        <v>1.0</v>
      </c>
      <c r="G275" s="19">
        <v>24.0</v>
      </c>
      <c r="H275" s="19">
        <v>3.0</v>
      </c>
      <c r="I275" s="19">
        <v>36.0</v>
      </c>
      <c r="J275" s="19" t="s">
        <v>108</v>
      </c>
      <c r="K275" s="28">
        <v>36.0</v>
      </c>
      <c r="L275" s="19" t="s">
        <v>61</v>
      </c>
      <c r="O275" s="19" t="s">
        <v>181</v>
      </c>
      <c r="P275" s="19" t="s">
        <v>223</v>
      </c>
      <c r="Q275" s="19" t="s">
        <v>65</v>
      </c>
      <c r="R275" s="19"/>
      <c r="S275" s="19" t="s">
        <v>66</v>
      </c>
      <c r="T275" s="19"/>
      <c r="U275" s="19"/>
      <c r="V275" s="19" t="s">
        <v>67</v>
      </c>
      <c r="W275" s="20" t="s">
        <v>67</v>
      </c>
      <c r="X275" s="19"/>
      <c r="Y275" s="19" t="s">
        <v>83</v>
      </c>
      <c r="Z275" s="19" t="s">
        <v>155</v>
      </c>
      <c r="AA275" s="19" t="s">
        <v>69</v>
      </c>
      <c r="AD275" s="19" t="s">
        <v>146</v>
      </c>
      <c r="AE275" s="19"/>
      <c r="AF275" s="19"/>
      <c r="AG275" s="19" t="s">
        <v>71</v>
      </c>
      <c r="AH275" s="19" t="s">
        <v>72</v>
      </c>
      <c r="AI275" s="19" t="s">
        <v>85</v>
      </c>
      <c r="AJ275" s="19">
        <v>24.0</v>
      </c>
      <c r="AK275" s="19" t="s">
        <v>86</v>
      </c>
      <c r="AL275" s="19">
        <v>6.0</v>
      </c>
      <c r="AM275" s="19" t="s">
        <v>75</v>
      </c>
      <c r="AN275" s="19" t="s">
        <v>39</v>
      </c>
      <c r="AO275" s="19" t="s">
        <v>345</v>
      </c>
      <c r="AP275" s="27"/>
      <c r="BA275" s="19">
        <v>0.35101326742963473</v>
      </c>
      <c r="BB275" s="28">
        <f t="shared" si="9"/>
        <v>0.04423354821</v>
      </c>
      <c r="BC275" s="13">
        <f t="shared" si="1"/>
        <v>0.04293092718</v>
      </c>
      <c r="BD275" s="19" t="s">
        <v>76</v>
      </c>
      <c r="BE275" s="12">
        <f t="shared" si="2"/>
        <v>1</v>
      </c>
      <c r="BF275" s="12"/>
    </row>
    <row r="276" ht="15.75" customHeight="1">
      <c r="A276" s="17">
        <v>115.0</v>
      </c>
      <c r="B276" s="39" t="s">
        <v>343</v>
      </c>
      <c r="C276" s="19" t="s">
        <v>344</v>
      </c>
      <c r="D276" s="19" t="s">
        <v>344</v>
      </c>
      <c r="E276" s="19">
        <v>2.0</v>
      </c>
      <c r="F276" s="19">
        <v>1.0</v>
      </c>
      <c r="G276" s="19">
        <v>24.0</v>
      </c>
      <c r="H276" s="19">
        <v>3.0</v>
      </c>
      <c r="I276" s="19">
        <v>36.0</v>
      </c>
      <c r="J276" s="19" t="s">
        <v>108</v>
      </c>
      <c r="K276" s="28">
        <v>36.0</v>
      </c>
      <c r="L276" s="19" t="s">
        <v>61</v>
      </c>
      <c r="O276" s="19" t="s">
        <v>181</v>
      </c>
      <c r="P276" s="19" t="s">
        <v>223</v>
      </c>
      <c r="Q276" s="19" t="s">
        <v>65</v>
      </c>
      <c r="R276" s="19"/>
      <c r="S276" s="19" t="s">
        <v>66</v>
      </c>
      <c r="T276" s="19"/>
      <c r="U276" s="19"/>
      <c r="V276" s="19" t="s">
        <v>67</v>
      </c>
      <c r="W276" s="20" t="s">
        <v>67</v>
      </c>
      <c r="X276" s="19"/>
      <c r="Y276" s="19" t="s">
        <v>83</v>
      </c>
      <c r="Z276" s="19" t="s">
        <v>155</v>
      </c>
      <c r="AA276" s="19" t="s">
        <v>69</v>
      </c>
      <c r="AD276" s="19" t="s">
        <v>146</v>
      </c>
      <c r="AE276" s="19"/>
      <c r="AF276" s="19"/>
      <c r="AG276" s="19" t="s">
        <v>71</v>
      </c>
      <c r="AH276" s="19" t="s">
        <v>72</v>
      </c>
      <c r="AI276" s="19" t="s">
        <v>85</v>
      </c>
      <c r="AJ276" s="19">
        <v>24.0</v>
      </c>
      <c r="AK276" s="19" t="s">
        <v>86</v>
      </c>
      <c r="AL276" s="19">
        <v>6.0</v>
      </c>
      <c r="AM276" s="19" t="s">
        <v>75</v>
      </c>
      <c r="AN276" s="19" t="s">
        <v>39</v>
      </c>
      <c r="AO276" s="19" t="s">
        <v>346</v>
      </c>
      <c r="AP276" s="27"/>
      <c r="BA276" s="19">
        <v>0.825717409186125</v>
      </c>
      <c r="BB276" s="28">
        <f t="shared" si="9"/>
        <v>0.05587102583</v>
      </c>
      <c r="BC276" s="13">
        <f t="shared" si="1"/>
        <v>0.04824893169</v>
      </c>
      <c r="BD276" s="19" t="s">
        <v>76</v>
      </c>
      <c r="BE276" s="12">
        <f t="shared" si="2"/>
        <v>1</v>
      </c>
      <c r="BF276" s="12"/>
    </row>
    <row r="277" ht="15.75" customHeight="1">
      <c r="A277" s="17">
        <v>115.0</v>
      </c>
      <c r="B277" s="39" t="s">
        <v>343</v>
      </c>
      <c r="C277" s="19" t="s">
        <v>344</v>
      </c>
      <c r="D277" s="19" t="s">
        <v>344</v>
      </c>
      <c r="E277" s="19">
        <v>2.0</v>
      </c>
      <c r="F277" s="19">
        <v>1.0</v>
      </c>
      <c r="G277" s="19">
        <v>24.0</v>
      </c>
      <c r="H277" s="19">
        <v>3.0</v>
      </c>
      <c r="I277" s="19">
        <v>36.0</v>
      </c>
      <c r="J277" s="19" t="s">
        <v>108</v>
      </c>
      <c r="K277" s="28">
        <v>36.0</v>
      </c>
      <c r="L277" s="19" t="s">
        <v>61</v>
      </c>
      <c r="O277" s="19" t="s">
        <v>181</v>
      </c>
      <c r="P277" s="19" t="s">
        <v>223</v>
      </c>
      <c r="Q277" s="19" t="s">
        <v>65</v>
      </c>
      <c r="R277" s="19"/>
      <c r="S277" s="19" t="s">
        <v>66</v>
      </c>
      <c r="T277" s="19"/>
      <c r="U277" s="19"/>
      <c r="V277" s="19" t="s">
        <v>67</v>
      </c>
      <c r="W277" s="20" t="s">
        <v>67</v>
      </c>
      <c r="X277" s="19"/>
      <c r="Y277" s="19" t="s">
        <v>83</v>
      </c>
      <c r="Z277" s="19" t="s">
        <v>155</v>
      </c>
      <c r="AA277" s="19" t="s">
        <v>69</v>
      </c>
      <c r="AD277" s="19" t="s">
        <v>146</v>
      </c>
      <c r="AE277" s="19"/>
      <c r="AF277" s="19"/>
      <c r="AG277" s="19" t="s">
        <v>71</v>
      </c>
      <c r="AH277" s="19" t="s">
        <v>72</v>
      </c>
      <c r="AI277" s="19" t="s">
        <v>85</v>
      </c>
      <c r="AJ277" s="19">
        <v>24.0</v>
      </c>
      <c r="AK277" s="19" t="s">
        <v>86</v>
      </c>
      <c r="AL277" s="19">
        <v>6.0</v>
      </c>
      <c r="AM277" s="19" t="s">
        <v>75</v>
      </c>
      <c r="AN277" s="19" t="s">
        <v>39</v>
      </c>
      <c r="AO277" s="19" t="s">
        <v>346</v>
      </c>
      <c r="AP277" s="27"/>
      <c r="BA277" s="19">
        <v>1.3868434573110633</v>
      </c>
      <c r="BB277" s="28">
        <f t="shared" si="9"/>
        <v>0.08173614115</v>
      </c>
      <c r="BC277" s="13">
        <f t="shared" si="1"/>
        <v>0.05835814037</v>
      </c>
      <c r="BD277" s="19" t="s">
        <v>76</v>
      </c>
      <c r="BE277" s="12">
        <f t="shared" si="2"/>
        <v>1</v>
      </c>
      <c r="BF277" s="12"/>
    </row>
    <row r="278" ht="15.75" customHeight="1">
      <c r="A278" s="17">
        <v>115.0</v>
      </c>
      <c r="B278" s="39" t="s">
        <v>343</v>
      </c>
      <c r="C278" s="19" t="s">
        <v>344</v>
      </c>
      <c r="D278" s="19" t="s">
        <v>344</v>
      </c>
      <c r="E278" s="19">
        <v>2.0</v>
      </c>
      <c r="F278" s="19">
        <v>1.0</v>
      </c>
      <c r="G278" s="19">
        <v>24.0</v>
      </c>
      <c r="H278" s="19">
        <v>3.0</v>
      </c>
      <c r="I278" s="19">
        <v>36.0</v>
      </c>
      <c r="J278" s="19" t="s">
        <v>108</v>
      </c>
      <c r="K278" s="28">
        <v>36.0</v>
      </c>
      <c r="L278" s="19" t="s">
        <v>61</v>
      </c>
      <c r="O278" s="19" t="s">
        <v>181</v>
      </c>
      <c r="P278" s="19" t="s">
        <v>223</v>
      </c>
      <c r="Q278" s="19" t="s">
        <v>65</v>
      </c>
      <c r="R278" s="19"/>
      <c r="S278" s="19" t="s">
        <v>66</v>
      </c>
      <c r="T278" s="19"/>
      <c r="U278" s="19"/>
      <c r="V278" s="19" t="s">
        <v>67</v>
      </c>
      <c r="W278" s="20" t="s">
        <v>67</v>
      </c>
      <c r="X278" s="19"/>
      <c r="Y278" s="19" t="s">
        <v>83</v>
      </c>
      <c r="Z278" s="19" t="s">
        <v>155</v>
      </c>
      <c r="AA278" s="19" t="s">
        <v>69</v>
      </c>
      <c r="AD278" s="19" t="s">
        <v>146</v>
      </c>
      <c r="AE278" s="19"/>
      <c r="AF278" s="19"/>
      <c r="AG278" s="19" t="s">
        <v>71</v>
      </c>
      <c r="AH278" s="19" t="s">
        <v>72</v>
      </c>
      <c r="AI278" s="19" t="s">
        <v>85</v>
      </c>
      <c r="AJ278" s="19">
        <v>24.0</v>
      </c>
      <c r="AK278" s="19" t="s">
        <v>86</v>
      </c>
      <c r="AL278" s="19">
        <v>6.0</v>
      </c>
      <c r="AM278" s="19" t="s">
        <v>75</v>
      </c>
      <c r="AN278" s="19" t="s">
        <v>39</v>
      </c>
      <c r="AO278" s="19" t="s">
        <v>346</v>
      </c>
      <c r="AP278" s="27"/>
      <c r="BA278" s="19">
        <v>1.4990366915470041</v>
      </c>
      <c r="BB278" s="28">
        <f t="shared" si="9"/>
        <v>0.08848147922</v>
      </c>
      <c r="BC278" s="13">
        <f t="shared" si="1"/>
        <v>0.0607184346</v>
      </c>
      <c r="BD278" s="19" t="s">
        <v>76</v>
      </c>
      <c r="BE278" s="12">
        <f t="shared" si="2"/>
        <v>1</v>
      </c>
      <c r="BF278" s="12"/>
    </row>
    <row r="279" ht="15.75" customHeight="1">
      <c r="A279" s="17">
        <v>115.0</v>
      </c>
      <c r="B279" s="39" t="s">
        <v>343</v>
      </c>
      <c r="C279" s="19" t="s">
        <v>344</v>
      </c>
      <c r="D279" s="19" t="s">
        <v>344</v>
      </c>
      <c r="E279" s="19">
        <v>2.0</v>
      </c>
      <c r="F279" s="19">
        <v>1.0</v>
      </c>
      <c r="G279" s="19">
        <v>24.0</v>
      </c>
      <c r="H279" s="19">
        <v>3.0</v>
      </c>
      <c r="I279" s="19">
        <v>36.0</v>
      </c>
      <c r="J279" s="19" t="s">
        <v>108</v>
      </c>
      <c r="K279" s="28">
        <v>36.0</v>
      </c>
      <c r="L279" s="19" t="s">
        <v>61</v>
      </c>
      <c r="O279" s="19" t="s">
        <v>181</v>
      </c>
      <c r="P279" s="19" t="s">
        <v>223</v>
      </c>
      <c r="Q279" s="19" t="s">
        <v>65</v>
      </c>
      <c r="R279" s="19"/>
      <c r="S279" s="19" t="s">
        <v>66</v>
      </c>
      <c r="T279" s="19"/>
      <c r="U279" s="19"/>
      <c r="V279" s="19" t="s">
        <v>67</v>
      </c>
      <c r="W279" s="20" t="s">
        <v>67</v>
      </c>
      <c r="X279" s="19"/>
      <c r="Y279" s="19" t="s">
        <v>83</v>
      </c>
      <c r="Z279" s="19" t="s">
        <v>155</v>
      </c>
      <c r="AA279" s="19" t="s">
        <v>69</v>
      </c>
      <c r="AD279" s="19" t="s">
        <v>146</v>
      </c>
      <c r="AE279" s="19"/>
      <c r="AF279" s="19"/>
      <c r="AG279" s="19" t="s">
        <v>71</v>
      </c>
      <c r="AH279" s="19" t="s">
        <v>72</v>
      </c>
      <c r="AI279" s="19" t="s">
        <v>85</v>
      </c>
      <c r="AJ279" s="19">
        <v>24.0</v>
      </c>
      <c r="AK279" s="19" t="s">
        <v>86</v>
      </c>
      <c r="AL279" s="19">
        <v>6.0</v>
      </c>
      <c r="AM279" s="19" t="s">
        <v>75</v>
      </c>
      <c r="AN279" s="19" t="s">
        <v>39</v>
      </c>
      <c r="AO279" s="19" t="s">
        <v>346</v>
      </c>
      <c r="AP279" s="27"/>
      <c r="BA279" s="19">
        <v>1.2693970281610791</v>
      </c>
      <c r="BB279" s="28">
        <f t="shared" si="9"/>
        <v>0.07523685031</v>
      </c>
      <c r="BC279" s="13">
        <f t="shared" si="1"/>
        <v>0.05598989876</v>
      </c>
      <c r="BD279" s="19" t="s">
        <v>76</v>
      </c>
      <c r="BE279" s="12">
        <f t="shared" si="2"/>
        <v>1</v>
      </c>
      <c r="BF279" s="12"/>
    </row>
    <row r="280" ht="15.75" customHeight="1">
      <c r="A280" s="19">
        <v>116.0</v>
      </c>
      <c r="B280" s="19" t="s">
        <v>347</v>
      </c>
      <c r="C280" s="19" t="s">
        <v>348</v>
      </c>
      <c r="D280" s="19" t="s">
        <v>348</v>
      </c>
      <c r="E280" s="19">
        <v>2.0</v>
      </c>
      <c r="F280" s="19">
        <v>1.0</v>
      </c>
      <c r="G280" s="19">
        <v>80.0</v>
      </c>
      <c r="H280" s="19">
        <v>21.0</v>
      </c>
      <c r="I280" s="19">
        <v>21.0</v>
      </c>
      <c r="J280" s="19" t="s">
        <v>108</v>
      </c>
      <c r="K280" s="28">
        <v>21.0</v>
      </c>
      <c r="L280" s="19" t="s">
        <v>61</v>
      </c>
      <c r="O280" s="19" t="s">
        <v>64</v>
      </c>
      <c r="P280" s="19" t="s">
        <v>223</v>
      </c>
      <c r="Q280" s="19" t="s">
        <v>65</v>
      </c>
      <c r="R280" s="19"/>
      <c r="S280" s="19" t="s">
        <v>66</v>
      </c>
      <c r="T280" s="19"/>
      <c r="U280" s="19"/>
      <c r="V280" s="19" t="s">
        <v>67</v>
      </c>
      <c r="W280" s="20" t="s">
        <v>67</v>
      </c>
      <c r="X280" s="19"/>
      <c r="Y280" s="19" t="s">
        <v>83</v>
      </c>
      <c r="Z280" s="19" t="s">
        <v>83</v>
      </c>
      <c r="AA280" s="19" t="s">
        <v>69</v>
      </c>
      <c r="AB280" s="19" t="s">
        <v>349</v>
      </c>
      <c r="AD280" s="19" t="s">
        <v>350</v>
      </c>
      <c r="AE280" s="19"/>
      <c r="AF280" s="19"/>
      <c r="AG280" s="19" t="s">
        <v>71</v>
      </c>
      <c r="AH280" s="19" t="s">
        <v>72</v>
      </c>
      <c r="AI280" s="19" t="s">
        <v>85</v>
      </c>
      <c r="AJ280" s="19">
        <v>4.0</v>
      </c>
      <c r="AK280" s="20" t="s">
        <v>74</v>
      </c>
      <c r="AL280" s="19">
        <v>3.0</v>
      </c>
      <c r="AM280" s="19" t="s">
        <v>75</v>
      </c>
      <c r="AN280" s="19" t="s">
        <v>39</v>
      </c>
      <c r="AO280" s="19"/>
      <c r="AP280" s="27"/>
      <c r="BA280" s="19">
        <v>0.30633978693914476</v>
      </c>
      <c r="BB280" s="28">
        <f t="shared" si="9"/>
        <v>0.01308652541</v>
      </c>
      <c r="BC280" s="13">
        <f t="shared" si="1"/>
        <v>0.012789901</v>
      </c>
      <c r="BD280" s="19" t="s">
        <v>76</v>
      </c>
      <c r="BE280" s="12">
        <f t="shared" si="2"/>
        <v>20</v>
      </c>
      <c r="BF280" s="12"/>
    </row>
    <row r="281" ht="15.75" customHeight="1">
      <c r="A281" s="19">
        <v>116.0</v>
      </c>
      <c r="B281" s="19" t="s">
        <v>347</v>
      </c>
      <c r="C281" s="19" t="s">
        <v>348</v>
      </c>
      <c r="D281" s="19" t="s">
        <v>348</v>
      </c>
      <c r="E281" s="19">
        <v>2.0</v>
      </c>
      <c r="F281" s="19">
        <v>1.0</v>
      </c>
      <c r="G281" s="19">
        <v>80.0</v>
      </c>
      <c r="H281" s="19">
        <v>21.0</v>
      </c>
      <c r="I281" s="19">
        <v>21.0</v>
      </c>
      <c r="J281" s="19" t="s">
        <v>108</v>
      </c>
      <c r="K281" s="28">
        <v>21.0</v>
      </c>
      <c r="L281" s="19" t="s">
        <v>61</v>
      </c>
      <c r="O281" s="19" t="s">
        <v>64</v>
      </c>
      <c r="P281" s="19" t="s">
        <v>223</v>
      </c>
      <c r="Q281" s="19" t="s">
        <v>65</v>
      </c>
      <c r="R281" s="19"/>
      <c r="S281" s="19" t="s">
        <v>66</v>
      </c>
      <c r="T281" s="19"/>
      <c r="U281" s="19"/>
      <c r="V281" s="19" t="s">
        <v>67</v>
      </c>
      <c r="W281" s="20" t="s">
        <v>67</v>
      </c>
      <c r="X281" s="19"/>
      <c r="Y281" s="19" t="s">
        <v>83</v>
      </c>
      <c r="Z281" s="19" t="s">
        <v>83</v>
      </c>
      <c r="AA281" s="19" t="s">
        <v>69</v>
      </c>
      <c r="AB281" s="19" t="s">
        <v>351</v>
      </c>
      <c r="AD281" s="19" t="s">
        <v>350</v>
      </c>
      <c r="AE281" s="19"/>
      <c r="AF281" s="19"/>
      <c r="AG281" s="19" t="s">
        <v>71</v>
      </c>
      <c r="AH281" s="19" t="s">
        <v>72</v>
      </c>
      <c r="AI281" s="19" t="s">
        <v>85</v>
      </c>
      <c r="AJ281" s="19">
        <v>4.0</v>
      </c>
      <c r="AK281" s="20" t="s">
        <v>74</v>
      </c>
      <c r="AL281" s="19">
        <v>3.0</v>
      </c>
      <c r="AM281" s="19" t="s">
        <v>75</v>
      </c>
      <c r="AN281" s="19" t="s">
        <v>39</v>
      </c>
      <c r="AO281" s="19"/>
      <c r="AP281" s="27"/>
      <c r="BA281" s="19">
        <v>0.49600282485875485</v>
      </c>
      <c r="BB281" s="28">
        <f t="shared" si="9"/>
        <v>0.01403761751</v>
      </c>
      <c r="BC281" s="13">
        <f t="shared" si="1"/>
        <v>0.01324651724</v>
      </c>
      <c r="BD281" s="19" t="s">
        <v>76</v>
      </c>
      <c r="BE281" s="12">
        <f t="shared" si="2"/>
        <v>20</v>
      </c>
      <c r="BF281" s="12"/>
    </row>
    <row r="282" ht="15.75" customHeight="1">
      <c r="A282" s="19">
        <v>116.0</v>
      </c>
      <c r="B282" s="19" t="s">
        <v>347</v>
      </c>
      <c r="C282" s="19" t="s">
        <v>348</v>
      </c>
      <c r="D282" s="19" t="s">
        <v>348</v>
      </c>
      <c r="E282" s="19">
        <v>2.0</v>
      </c>
      <c r="F282" s="19">
        <v>1.0</v>
      </c>
      <c r="G282" s="19">
        <v>80.0</v>
      </c>
      <c r="H282" s="19">
        <v>21.0</v>
      </c>
      <c r="I282" s="19">
        <v>21.0</v>
      </c>
      <c r="J282" s="19" t="s">
        <v>108</v>
      </c>
      <c r="K282" s="28">
        <v>21.0</v>
      </c>
      <c r="L282" s="19" t="s">
        <v>61</v>
      </c>
      <c r="O282" s="19" t="s">
        <v>64</v>
      </c>
      <c r="P282" s="19" t="s">
        <v>223</v>
      </c>
      <c r="Q282" s="19" t="s">
        <v>65</v>
      </c>
      <c r="R282" s="19"/>
      <c r="S282" s="19" t="s">
        <v>66</v>
      </c>
      <c r="T282" s="19"/>
      <c r="U282" s="19"/>
      <c r="V282" s="19" t="s">
        <v>67</v>
      </c>
      <c r="W282" s="20" t="s">
        <v>67</v>
      </c>
      <c r="X282" s="19"/>
      <c r="Y282" s="19" t="s">
        <v>83</v>
      </c>
      <c r="Z282" s="19" t="s">
        <v>83</v>
      </c>
      <c r="AA282" s="19" t="s">
        <v>69</v>
      </c>
      <c r="AB282" s="19" t="s">
        <v>352</v>
      </c>
      <c r="AD282" s="19" t="s">
        <v>350</v>
      </c>
      <c r="AE282" s="19"/>
      <c r="AF282" s="19"/>
      <c r="AG282" s="19" t="s">
        <v>71</v>
      </c>
      <c r="AH282" s="19" t="s">
        <v>72</v>
      </c>
      <c r="AI282" s="19" t="s">
        <v>85</v>
      </c>
      <c r="AJ282" s="19">
        <v>4.0</v>
      </c>
      <c r="AK282" s="20" t="s">
        <v>74</v>
      </c>
      <c r="AL282" s="19">
        <v>3.0</v>
      </c>
      <c r="AM282" s="19" t="s">
        <v>75</v>
      </c>
      <c r="AN282" s="19" t="s">
        <v>39</v>
      </c>
      <c r="AO282" s="19"/>
      <c r="AP282" s="27"/>
      <c r="BA282" s="19">
        <v>1.4755433124792394</v>
      </c>
      <c r="BB282" s="28">
        <f t="shared" si="9"/>
        <v>0.02610767542</v>
      </c>
      <c r="BC282" s="13">
        <f t="shared" si="1"/>
        <v>0.01806504754</v>
      </c>
      <c r="BD282" s="19" t="s">
        <v>76</v>
      </c>
      <c r="BE282" s="12">
        <f t="shared" si="2"/>
        <v>20</v>
      </c>
      <c r="BF282" s="12"/>
    </row>
    <row r="283" ht="15.75" customHeight="1">
      <c r="A283" s="19">
        <v>116.0</v>
      </c>
      <c r="B283" s="19" t="s">
        <v>347</v>
      </c>
      <c r="C283" s="19" t="s">
        <v>348</v>
      </c>
      <c r="D283" s="19" t="s">
        <v>348</v>
      </c>
      <c r="E283" s="19">
        <v>2.0</v>
      </c>
      <c r="F283" s="19">
        <v>1.0</v>
      </c>
      <c r="G283" s="19">
        <v>80.0</v>
      </c>
      <c r="H283" s="19">
        <v>21.0</v>
      </c>
      <c r="I283" s="19">
        <v>21.0</v>
      </c>
      <c r="J283" s="19" t="s">
        <v>108</v>
      </c>
      <c r="K283" s="28">
        <v>21.0</v>
      </c>
      <c r="L283" s="19" t="s">
        <v>61</v>
      </c>
      <c r="O283" s="19" t="s">
        <v>64</v>
      </c>
      <c r="P283" s="19" t="s">
        <v>223</v>
      </c>
      <c r="Q283" s="19" t="s">
        <v>65</v>
      </c>
      <c r="R283" s="19"/>
      <c r="S283" s="19" t="s">
        <v>66</v>
      </c>
      <c r="T283" s="19"/>
      <c r="U283" s="19"/>
      <c r="V283" s="19" t="s">
        <v>67</v>
      </c>
      <c r="W283" s="20" t="s">
        <v>67</v>
      </c>
      <c r="X283" s="19"/>
      <c r="Y283" s="19" t="s">
        <v>83</v>
      </c>
      <c r="Z283" s="19" t="s">
        <v>83</v>
      </c>
      <c r="AA283" s="19" t="s">
        <v>69</v>
      </c>
      <c r="AB283" s="19" t="s">
        <v>353</v>
      </c>
      <c r="AD283" s="19" t="s">
        <v>350</v>
      </c>
      <c r="AE283" s="19"/>
      <c r="AF283" s="19"/>
      <c r="AG283" s="19" t="s">
        <v>71</v>
      </c>
      <c r="AH283" s="19" t="s">
        <v>72</v>
      </c>
      <c r="AI283" s="19" t="s">
        <v>85</v>
      </c>
      <c r="AJ283" s="19">
        <v>4.0</v>
      </c>
      <c r="AK283" s="20" t="s">
        <v>74</v>
      </c>
      <c r="AL283" s="19">
        <v>3.0</v>
      </c>
      <c r="AM283" s="19" t="s">
        <v>75</v>
      </c>
      <c r="AN283" s="19" t="s">
        <v>39</v>
      </c>
      <c r="AO283" s="19"/>
      <c r="AP283" s="27"/>
      <c r="BA283" s="19">
        <v>1.7738187688717257</v>
      </c>
      <c r="BB283" s="28">
        <f t="shared" si="9"/>
        <v>0.03216520641</v>
      </c>
      <c r="BC283" s="13">
        <f t="shared" si="1"/>
        <v>0.02005156054</v>
      </c>
      <c r="BD283" s="19" t="s">
        <v>76</v>
      </c>
      <c r="BE283" s="12">
        <f t="shared" si="2"/>
        <v>20</v>
      </c>
      <c r="BF283" s="12"/>
    </row>
    <row r="284" ht="15.75" customHeight="1">
      <c r="A284" s="17">
        <v>118.0</v>
      </c>
      <c r="B284" s="38" t="s">
        <v>354</v>
      </c>
      <c r="C284" s="19" t="s">
        <v>355</v>
      </c>
      <c r="D284" s="20" t="s">
        <v>356</v>
      </c>
      <c r="E284" s="19">
        <v>1.0</v>
      </c>
      <c r="F284" s="19">
        <v>1.0</v>
      </c>
      <c r="G284" s="19">
        <v>20.0</v>
      </c>
      <c r="I284" s="19">
        <v>34.31</v>
      </c>
      <c r="J284" s="19" t="s">
        <v>108</v>
      </c>
      <c r="K284" s="28">
        <v>34.31</v>
      </c>
      <c r="L284" s="19" t="s">
        <v>61</v>
      </c>
      <c r="O284" s="19" t="s">
        <v>64</v>
      </c>
      <c r="P284" s="19" t="s">
        <v>223</v>
      </c>
      <c r="Q284" s="19" t="s">
        <v>65</v>
      </c>
      <c r="R284" s="19"/>
      <c r="S284" s="19" t="s">
        <v>66</v>
      </c>
      <c r="T284" s="19"/>
      <c r="U284" s="19"/>
      <c r="V284" s="19" t="s">
        <v>67</v>
      </c>
      <c r="W284" s="20" t="s">
        <v>67</v>
      </c>
      <c r="X284" s="19"/>
      <c r="Y284" s="19"/>
      <c r="Z284" s="27"/>
      <c r="AA284" s="19" t="s">
        <v>69</v>
      </c>
      <c r="AD284" s="19" t="s">
        <v>146</v>
      </c>
      <c r="AE284" s="19"/>
      <c r="AF284" s="19"/>
      <c r="AG284" s="19" t="s">
        <v>71</v>
      </c>
      <c r="AH284" s="19" t="s">
        <v>72</v>
      </c>
      <c r="AI284" s="19" t="s">
        <v>85</v>
      </c>
      <c r="AJ284" s="19">
        <v>6.0</v>
      </c>
      <c r="AK284" s="20" t="s">
        <v>74</v>
      </c>
      <c r="AL284" s="19">
        <v>3.0</v>
      </c>
      <c r="AM284" s="19" t="s">
        <v>75</v>
      </c>
      <c r="AN284" s="19" t="s">
        <v>39</v>
      </c>
      <c r="AO284" s="19"/>
      <c r="AP284" s="27"/>
      <c r="AR284" s="19" t="s">
        <v>357</v>
      </c>
      <c r="BA284" s="28">
        <v>2.227272727272727</v>
      </c>
      <c r="BB284" s="28">
        <f t="shared" si="9"/>
        <v>0.174018595</v>
      </c>
      <c r="BC284" s="13">
        <f t="shared" si="1"/>
        <v>0.09327877439</v>
      </c>
      <c r="BD284" s="19" t="s">
        <v>88</v>
      </c>
      <c r="BE284" s="12">
        <f t="shared" si="2"/>
        <v>3.333333333</v>
      </c>
      <c r="BF284" s="12"/>
    </row>
    <row r="285" ht="15.75" customHeight="1">
      <c r="A285" s="17">
        <v>118.0</v>
      </c>
      <c r="B285" s="38" t="s">
        <v>354</v>
      </c>
      <c r="C285" s="19" t="s">
        <v>355</v>
      </c>
      <c r="D285" s="20" t="s">
        <v>356</v>
      </c>
      <c r="E285" s="19">
        <v>1.0</v>
      </c>
      <c r="F285" s="19">
        <v>1.0</v>
      </c>
      <c r="G285" s="19">
        <v>20.0</v>
      </c>
      <c r="I285" s="19">
        <v>34.31</v>
      </c>
      <c r="J285" s="19" t="s">
        <v>108</v>
      </c>
      <c r="K285" s="28">
        <v>34.31</v>
      </c>
      <c r="L285" s="19" t="s">
        <v>61</v>
      </c>
      <c r="O285" s="19" t="s">
        <v>64</v>
      </c>
      <c r="P285" s="19" t="s">
        <v>223</v>
      </c>
      <c r="Q285" s="19" t="s">
        <v>65</v>
      </c>
      <c r="R285" s="19"/>
      <c r="S285" s="19" t="s">
        <v>66</v>
      </c>
      <c r="T285" s="19"/>
      <c r="U285" s="19"/>
      <c r="V285" s="19" t="s">
        <v>67</v>
      </c>
      <c r="W285" s="20" t="s">
        <v>67</v>
      </c>
      <c r="X285" s="19"/>
      <c r="Y285" s="19"/>
      <c r="Z285" s="27"/>
      <c r="AA285" s="19" t="s">
        <v>69</v>
      </c>
      <c r="AD285" s="19" t="s">
        <v>146</v>
      </c>
      <c r="AE285" s="19"/>
      <c r="AF285" s="19"/>
      <c r="AG285" s="19" t="s">
        <v>71</v>
      </c>
      <c r="AH285" s="19" t="s">
        <v>72</v>
      </c>
      <c r="AI285" s="19" t="s">
        <v>85</v>
      </c>
      <c r="AJ285" s="19">
        <v>6.0</v>
      </c>
      <c r="AK285" s="20" t="s">
        <v>74</v>
      </c>
      <c r="AL285" s="19">
        <v>3.0</v>
      </c>
      <c r="AM285" s="19" t="s">
        <v>75</v>
      </c>
      <c r="AN285" s="19" t="s">
        <v>39</v>
      </c>
      <c r="AO285" s="19"/>
      <c r="AP285" s="27"/>
      <c r="AR285" s="19" t="s">
        <v>357</v>
      </c>
      <c r="BA285" s="28">
        <v>-0.5</v>
      </c>
      <c r="BB285" s="28">
        <f t="shared" si="9"/>
        <v>0.05625</v>
      </c>
      <c r="BC285" s="13">
        <f t="shared" si="1"/>
        <v>0.05303300859</v>
      </c>
      <c r="BD285" s="19" t="s">
        <v>88</v>
      </c>
      <c r="BE285" s="12">
        <f t="shared" si="2"/>
        <v>3.333333333</v>
      </c>
      <c r="BF285" s="12"/>
    </row>
    <row r="286" ht="15.75" customHeight="1">
      <c r="A286" s="53">
        <v>118.0</v>
      </c>
      <c r="B286" s="54" t="s">
        <v>354</v>
      </c>
      <c r="C286" s="55" t="s">
        <v>355</v>
      </c>
      <c r="D286" s="20" t="s">
        <v>356</v>
      </c>
      <c r="E286" s="55">
        <v>1.0</v>
      </c>
      <c r="F286" s="55">
        <v>2.0</v>
      </c>
      <c r="G286" s="55">
        <v>20.0</v>
      </c>
      <c r="H286" s="55"/>
      <c r="I286" s="55">
        <v>33.46</v>
      </c>
      <c r="J286" s="55" t="s">
        <v>108</v>
      </c>
      <c r="K286" s="56">
        <v>33.46</v>
      </c>
      <c r="L286" s="55" t="s">
        <v>174</v>
      </c>
      <c r="M286" s="55"/>
      <c r="N286" s="55"/>
      <c r="O286" s="55" t="s">
        <v>174</v>
      </c>
      <c r="P286" s="19" t="s">
        <v>223</v>
      </c>
      <c r="Q286" s="19" t="s">
        <v>65</v>
      </c>
      <c r="R286" s="55"/>
      <c r="S286" s="19" t="s">
        <v>66</v>
      </c>
      <c r="T286" s="55"/>
      <c r="U286" s="55"/>
      <c r="V286" s="19" t="s">
        <v>67</v>
      </c>
      <c r="W286" s="20" t="s">
        <v>67</v>
      </c>
      <c r="X286" s="55"/>
      <c r="Y286" s="55"/>
      <c r="Z286" s="55"/>
      <c r="AA286" s="19" t="s">
        <v>69</v>
      </c>
      <c r="AB286" s="55"/>
      <c r="AC286" s="55"/>
      <c r="AD286" s="19" t="s">
        <v>146</v>
      </c>
      <c r="AE286" s="55"/>
      <c r="AF286" s="55"/>
      <c r="AG286" s="19" t="s">
        <v>177</v>
      </c>
      <c r="AH286" s="19" t="s">
        <v>178</v>
      </c>
      <c r="AI286" s="19"/>
      <c r="AJ286" s="19">
        <v>6.0</v>
      </c>
      <c r="AK286" s="20" t="s">
        <v>74</v>
      </c>
      <c r="AL286" s="19">
        <v>3.0</v>
      </c>
      <c r="AM286" s="19" t="s">
        <v>75</v>
      </c>
      <c r="AN286" s="19" t="s">
        <v>39</v>
      </c>
      <c r="AO286" s="55"/>
      <c r="AP286" s="55"/>
      <c r="AQ286" s="55"/>
      <c r="AR286" s="19" t="s">
        <v>357</v>
      </c>
      <c r="AS286" s="55"/>
      <c r="AT286" s="55"/>
      <c r="AU286" s="55"/>
      <c r="AV286" s="55"/>
      <c r="AW286" s="55"/>
      <c r="AX286" s="55"/>
      <c r="AY286" s="55"/>
      <c r="AZ286" s="55"/>
      <c r="BA286" s="56">
        <v>2.5714285714285716</v>
      </c>
      <c r="BB286" s="28">
        <f t="shared" si="9"/>
        <v>0.2153061224</v>
      </c>
      <c r="BC286" s="13">
        <f t="shared" si="1"/>
        <v>0.1037559932</v>
      </c>
      <c r="BD286" s="19" t="s">
        <v>88</v>
      </c>
      <c r="BE286" s="12">
        <f t="shared" si="2"/>
        <v>3.333333333</v>
      </c>
      <c r="BF286" s="12"/>
    </row>
    <row r="287" ht="15.75" customHeight="1">
      <c r="A287" s="53">
        <v>118.0</v>
      </c>
      <c r="B287" s="54" t="s">
        <v>354</v>
      </c>
      <c r="C287" s="55" t="s">
        <v>355</v>
      </c>
      <c r="D287" s="20" t="s">
        <v>356</v>
      </c>
      <c r="E287" s="55">
        <v>1.0</v>
      </c>
      <c r="F287" s="55">
        <v>2.0</v>
      </c>
      <c r="G287" s="55">
        <v>20.0</v>
      </c>
      <c r="H287" s="55"/>
      <c r="I287" s="55">
        <v>33.46</v>
      </c>
      <c r="J287" s="55" t="s">
        <v>108</v>
      </c>
      <c r="K287" s="56">
        <v>33.46</v>
      </c>
      <c r="L287" s="55" t="s">
        <v>174</v>
      </c>
      <c r="M287" s="55"/>
      <c r="N287" s="55"/>
      <c r="O287" s="55" t="s">
        <v>174</v>
      </c>
      <c r="P287" s="19" t="s">
        <v>223</v>
      </c>
      <c r="Q287" s="19" t="s">
        <v>65</v>
      </c>
      <c r="R287" s="55"/>
      <c r="S287" s="19" t="s">
        <v>66</v>
      </c>
      <c r="T287" s="55"/>
      <c r="U287" s="55"/>
      <c r="V287" s="19" t="s">
        <v>67</v>
      </c>
      <c r="W287" s="20" t="s">
        <v>67</v>
      </c>
      <c r="X287" s="55"/>
      <c r="Y287" s="55"/>
      <c r="Z287" s="55"/>
      <c r="AA287" s="19" t="s">
        <v>69</v>
      </c>
      <c r="AB287" s="55"/>
      <c r="AC287" s="55"/>
      <c r="AD287" s="19" t="s">
        <v>146</v>
      </c>
      <c r="AE287" s="55"/>
      <c r="AF287" s="55"/>
      <c r="AG287" s="19" t="s">
        <v>177</v>
      </c>
      <c r="AH287" s="19" t="s">
        <v>178</v>
      </c>
      <c r="AI287" s="19"/>
      <c r="AJ287" s="19">
        <v>6.0</v>
      </c>
      <c r="AK287" s="20" t="s">
        <v>74</v>
      </c>
      <c r="AL287" s="19">
        <v>3.0</v>
      </c>
      <c r="AM287" s="19" t="s">
        <v>75</v>
      </c>
      <c r="AN287" s="19" t="s">
        <v>39</v>
      </c>
      <c r="AO287" s="55"/>
      <c r="AP287" s="55"/>
      <c r="AQ287" s="55"/>
      <c r="AR287" s="19" t="s">
        <v>357</v>
      </c>
      <c r="AS287" s="55"/>
      <c r="AT287" s="55"/>
      <c r="AU287" s="55"/>
      <c r="AV287" s="55"/>
      <c r="AW287" s="55"/>
      <c r="AX287" s="55"/>
      <c r="AY287" s="55"/>
      <c r="AZ287" s="55"/>
      <c r="BA287" s="56">
        <v>0.16129032258064513</v>
      </c>
      <c r="BB287" s="28">
        <f t="shared" si="9"/>
        <v>0.0506503642</v>
      </c>
      <c r="BC287" s="13">
        <f t="shared" si="1"/>
        <v>0.05032413149</v>
      </c>
      <c r="BD287" s="19" t="s">
        <v>88</v>
      </c>
      <c r="BE287" s="12">
        <f t="shared" si="2"/>
        <v>3.333333333</v>
      </c>
      <c r="BF287" s="12"/>
    </row>
    <row r="288" ht="15.75" customHeight="1">
      <c r="A288" s="17">
        <v>118.0</v>
      </c>
      <c r="B288" s="38" t="s">
        <v>354</v>
      </c>
      <c r="C288" s="19" t="s">
        <v>355</v>
      </c>
      <c r="D288" s="20" t="s">
        <v>356</v>
      </c>
      <c r="E288" s="19">
        <v>2.0</v>
      </c>
      <c r="F288" s="19">
        <v>1.0</v>
      </c>
      <c r="G288" s="19">
        <v>10.0</v>
      </c>
      <c r="I288" s="19">
        <v>36.5</v>
      </c>
      <c r="J288" s="19" t="s">
        <v>108</v>
      </c>
      <c r="K288" s="28">
        <v>36.5</v>
      </c>
      <c r="L288" s="19" t="s">
        <v>61</v>
      </c>
      <c r="O288" s="19" t="s">
        <v>64</v>
      </c>
      <c r="P288" s="19" t="s">
        <v>223</v>
      </c>
      <c r="Q288" s="19" t="s">
        <v>65</v>
      </c>
      <c r="R288" s="19"/>
      <c r="S288" s="19" t="s">
        <v>66</v>
      </c>
      <c r="T288" s="19"/>
      <c r="U288" s="19"/>
      <c r="V288" s="19" t="s">
        <v>67</v>
      </c>
      <c r="W288" s="20" t="s">
        <v>67</v>
      </c>
      <c r="X288" s="19"/>
      <c r="Y288" s="19"/>
      <c r="Z288" s="27"/>
      <c r="AA288" s="19" t="s">
        <v>69</v>
      </c>
      <c r="AD288" s="19" t="s">
        <v>146</v>
      </c>
      <c r="AE288" s="19"/>
      <c r="AF288" s="19"/>
      <c r="AG288" s="19" t="s">
        <v>71</v>
      </c>
      <c r="AH288" s="19" t="s">
        <v>72</v>
      </c>
      <c r="AI288" s="19"/>
      <c r="AJ288" s="19">
        <v>6.0</v>
      </c>
      <c r="AK288" s="20" t="s">
        <v>74</v>
      </c>
      <c r="AL288" s="19">
        <v>3.0</v>
      </c>
      <c r="AM288" s="19" t="s">
        <v>75</v>
      </c>
      <c r="AN288" s="19" t="s">
        <v>39</v>
      </c>
      <c r="AO288" s="19"/>
      <c r="AP288" s="27"/>
      <c r="AR288" s="19" t="s">
        <v>358</v>
      </c>
      <c r="BA288" s="28">
        <v>0.8374559278444378</v>
      </c>
      <c r="BB288" s="28">
        <f t="shared" si="9"/>
        <v>0.1350666216</v>
      </c>
      <c r="BC288" s="13">
        <f t="shared" si="1"/>
        <v>0.1162181662</v>
      </c>
      <c r="BD288" s="19" t="s">
        <v>88</v>
      </c>
      <c r="BE288" s="12">
        <f t="shared" si="2"/>
        <v>1.666666667</v>
      </c>
      <c r="BF288" s="12"/>
    </row>
    <row r="289" ht="15.75" customHeight="1">
      <c r="A289" s="53">
        <v>118.0</v>
      </c>
      <c r="B289" s="54" t="s">
        <v>354</v>
      </c>
      <c r="C289" s="55" t="s">
        <v>355</v>
      </c>
      <c r="D289" s="20" t="s">
        <v>356</v>
      </c>
      <c r="E289" s="55">
        <v>2.0</v>
      </c>
      <c r="F289" s="55">
        <v>1.0</v>
      </c>
      <c r="G289" s="55">
        <v>10.0</v>
      </c>
      <c r="H289" s="55"/>
      <c r="I289" s="55">
        <v>36.15</v>
      </c>
      <c r="J289" s="55" t="s">
        <v>108</v>
      </c>
      <c r="K289" s="56">
        <v>36.15</v>
      </c>
      <c r="L289" s="55" t="s">
        <v>174</v>
      </c>
      <c r="M289" s="55"/>
      <c r="N289" s="55"/>
      <c r="O289" s="55" t="s">
        <v>174</v>
      </c>
      <c r="P289" s="19" t="s">
        <v>223</v>
      </c>
      <c r="Q289" s="19" t="s">
        <v>65</v>
      </c>
      <c r="R289" s="55"/>
      <c r="S289" s="19" t="s">
        <v>66</v>
      </c>
      <c r="T289" s="55"/>
      <c r="U289" s="55"/>
      <c r="V289" s="19" t="s">
        <v>67</v>
      </c>
      <c r="W289" s="20" t="s">
        <v>67</v>
      </c>
      <c r="X289" s="55"/>
      <c r="Y289" s="55"/>
      <c r="Z289" s="55"/>
      <c r="AA289" s="19" t="s">
        <v>69</v>
      </c>
      <c r="AB289" s="55"/>
      <c r="AC289" s="55"/>
      <c r="AD289" s="19" t="s">
        <v>146</v>
      </c>
      <c r="AE289" s="55"/>
      <c r="AF289" s="55"/>
      <c r="AG289" s="19" t="s">
        <v>177</v>
      </c>
      <c r="AH289" s="19" t="s">
        <v>178</v>
      </c>
      <c r="AI289" s="19"/>
      <c r="AJ289" s="19">
        <v>6.0</v>
      </c>
      <c r="AK289" s="20" t="s">
        <v>74</v>
      </c>
      <c r="AL289" s="19">
        <v>3.0</v>
      </c>
      <c r="AM289" s="19" t="s">
        <v>75</v>
      </c>
      <c r="AN289" s="19" t="s">
        <v>39</v>
      </c>
      <c r="AO289" s="55"/>
      <c r="AP289" s="55"/>
      <c r="AQ289" s="55"/>
      <c r="AR289" s="19" t="s">
        <v>358</v>
      </c>
      <c r="AS289" s="55"/>
      <c r="AT289" s="55"/>
      <c r="AU289" s="55"/>
      <c r="AV289" s="55"/>
      <c r="AW289" s="55"/>
      <c r="AX289" s="55"/>
      <c r="AY289" s="55"/>
      <c r="AZ289" s="55"/>
      <c r="BA289" s="56">
        <v>1.0863615139138643</v>
      </c>
      <c r="BB289" s="28">
        <f t="shared" si="9"/>
        <v>0.1590090669</v>
      </c>
      <c r="BC289" s="13">
        <f t="shared" si="1"/>
        <v>0.1260987974</v>
      </c>
      <c r="BD289" s="19" t="s">
        <v>88</v>
      </c>
      <c r="BE289" s="12">
        <f t="shared" si="2"/>
        <v>1.666666667</v>
      </c>
      <c r="BF289" s="12"/>
    </row>
    <row r="290" ht="15.75" customHeight="1">
      <c r="A290" s="19">
        <v>124.0</v>
      </c>
      <c r="B290" s="19" t="s">
        <v>359</v>
      </c>
      <c r="C290" s="19" t="s">
        <v>360</v>
      </c>
      <c r="D290" s="19" t="s">
        <v>360</v>
      </c>
      <c r="E290" s="19">
        <v>1.0</v>
      </c>
      <c r="F290" s="19">
        <v>1.0</v>
      </c>
      <c r="G290" s="19">
        <v>20.0</v>
      </c>
      <c r="H290" s="19">
        <v>3.2</v>
      </c>
      <c r="I290" s="19">
        <v>38.4</v>
      </c>
      <c r="J290" s="19" t="s">
        <v>60</v>
      </c>
      <c r="K290" s="28">
        <v>38.4</v>
      </c>
      <c r="L290" s="19" t="s">
        <v>61</v>
      </c>
      <c r="O290" s="19" t="s">
        <v>64</v>
      </c>
      <c r="P290" s="19" t="s">
        <v>223</v>
      </c>
      <c r="Q290" s="19" t="s">
        <v>42</v>
      </c>
      <c r="R290" s="19"/>
      <c r="S290" s="19"/>
      <c r="T290" s="19"/>
      <c r="U290" s="19"/>
      <c r="V290" s="19" t="s">
        <v>67</v>
      </c>
      <c r="W290" s="20" t="s">
        <v>67</v>
      </c>
      <c r="X290" s="19"/>
      <c r="Y290" s="19" t="s">
        <v>155</v>
      </c>
      <c r="Z290" s="19" t="s">
        <v>83</v>
      </c>
      <c r="AA290" s="19" t="s">
        <v>69</v>
      </c>
      <c r="AD290" s="19" t="s">
        <v>146</v>
      </c>
      <c r="AE290" s="19"/>
      <c r="AF290" s="19"/>
      <c r="AG290" s="19" t="s">
        <v>71</v>
      </c>
      <c r="AH290" s="19" t="s">
        <v>72</v>
      </c>
      <c r="AI290" s="19"/>
      <c r="AJ290" s="19">
        <v>4.0</v>
      </c>
      <c r="AK290" s="20" t="s">
        <v>74</v>
      </c>
      <c r="AL290" s="19">
        <v>3.0</v>
      </c>
      <c r="AM290" s="19" t="s">
        <v>75</v>
      </c>
      <c r="AN290" s="19" t="s">
        <v>39</v>
      </c>
      <c r="AO290" s="19"/>
      <c r="AP290" s="27"/>
      <c r="AW290" s="19">
        <v>1.9</v>
      </c>
      <c r="AX290" s="19">
        <v>19.0</v>
      </c>
      <c r="BA290" s="28">
        <v>0.8497</v>
      </c>
      <c r="BB290" s="28">
        <f t="shared" si="9"/>
        <v>0.06804975225</v>
      </c>
      <c r="BC290" s="13">
        <f t="shared" si="1"/>
        <v>0.05833084615</v>
      </c>
      <c r="BD290" s="19" t="s">
        <v>152</v>
      </c>
      <c r="BE290" s="12">
        <f t="shared" si="2"/>
        <v>5</v>
      </c>
      <c r="BF290" s="12"/>
    </row>
    <row r="291" ht="15.75" customHeight="1">
      <c r="A291" s="19">
        <v>124.0</v>
      </c>
      <c r="B291" s="19" t="s">
        <v>359</v>
      </c>
      <c r="C291" s="19" t="s">
        <v>360</v>
      </c>
      <c r="D291" s="19" t="s">
        <v>360</v>
      </c>
      <c r="E291" s="19">
        <v>1.0</v>
      </c>
      <c r="F291" s="19">
        <v>2.0</v>
      </c>
      <c r="G291" s="19">
        <v>20.0</v>
      </c>
      <c r="H291" s="19">
        <v>5.3</v>
      </c>
      <c r="I291" s="19">
        <v>63.6</v>
      </c>
      <c r="J291" s="19" t="s">
        <v>60</v>
      </c>
      <c r="K291" s="28">
        <v>63.6</v>
      </c>
      <c r="L291" s="19" t="s">
        <v>61</v>
      </c>
      <c r="O291" s="19" t="s">
        <v>64</v>
      </c>
      <c r="P291" s="19" t="s">
        <v>223</v>
      </c>
      <c r="Q291" s="19" t="s">
        <v>42</v>
      </c>
      <c r="R291" s="19"/>
      <c r="S291" s="19"/>
      <c r="T291" s="19"/>
      <c r="U291" s="19"/>
      <c r="V291" s="19" t="s">
        <v>67</v>
      </c>
      <c r="W291" s="20" t="s">
        <v>67</v>
      </c>
      <c r="X291" s="19"/>
      <c r="Y291" s="19" t="s">
        <v>155</v>
      </c>
      <c r="Z291" s="19" t="s">
        <v>83</v>
      </c>
      <c r="AA291" s="19" t="s">
        <v>69</v>
      </c>
      <c r="AD291" s="19" t="s">
        <v>146</v>
      </c>
      <c r="AE291" s="19"/>
      <c r="AF291" s="19"/>
      <c r="AG291" s="19" t="s">
        <v>71</v>
      </c>
      <c r="AH291" s="19" t="s">
        <v>72</v>
      </c>
      <c r="AI291" s="19"/>
      <c r="AJ291" s="19">
        <v>4.0</v>
      </c>
      <c r="AK291" s="19" t="s">
        <v>361</v>
      </c>
      <c r="AL291" s="19">
        <v>3.0</v>
      </c>
      <c r="AM291" s="19" t="s">
        <v>75</v>
      </c>
      <c r="AN291" s="19" t="s">
        <v>39</v>
      </c>
      <c r="AO291" s="19"/>
      <c r="AP291" s="27"/>
      <c r="AW291" s="19">
        <v>11.7</v>
      </c>
      <c r="AX291" s="19">
        <v>19.0</v>
      </c>
      <c r="BA291" s="28">
        <v>5.2324</v>
      </c>
      <c r="BB291" s="28">
        <f t="shared" si="9"/>
        <v>0.734450244</v>
      </c>
      <c r="BC291" s="13">
        <f t="shared" si="1"/>
        <v>0.191631188</v>
      </c>
      <c r="BD291" s="19" t="s">
        <v>152</v>
      </c>
      <c r="BE291" s="12">
        <f t="shared" si="2"/>
        <v>5</v>
      </c>
      <c r="BF291" s="12"/>
    </row>
    <row r="292" ht="15.75" customHeight="1">
      <c r="A292" s="19">
        <v>124.0</v>
      </c>
      <c r="B292" s="19" t="s">
        <v>359</v>
      </c>
      <c r="C292" s="19" t="s">
        <v>360</v>
      </c>
      <c r="D292" s="19" t="s">
        <v>360</v>
      </c>
      <c r="E292" s="19">
        <v>2.0</v>
      </c>
      <c r="F292" s="19">
        <v>1.0</v>
      </c>
      <c r="G292" s="19">
        <v>20.0</v>
      </c>
      <c r="H292" s="19">
        <v>3.5</v>
      </c>
      <c r="I292" s="19">
        <v>42.0</v>
      </c>
      <c r="J292" s="19" t="s">
        <v>60</v>
      </c>
      <c r="K292" s="28">
        <v>42.0</v>
      </c>
      <c r="L292" s="19" t="s">
        <v>61</v>
      </c>
      <c r="O292" s="19" t="s">
        <v>64</v>
      </c>
      <c r="P292" s="19" t="s">
        <v>223</v>
      </c>
      <c r="Q292" s="19" t="s">
        <v>42</v>
      </c>
      <c r="R292" s="19"/>
      <c r="S292" s="19"/>
      <c r="T292" s="19"/>
      <c r="U292" s="19"/>
      <c r="V292" s="19" t="s">
        <v>67</v>
      </c>
      <c r="W292" s="20" t="s">
        <v>67</v>
      </c>
      <c r="X292" s="19"/>
      <c r="Y292" s="19" t="s">
        <v>83</v>
      </c>
      <c r="Z292" s="19" t="s">
        <v>83</v>
      </c>
      <c r="AA292" s="19" t="s">
        <v>69</v>
      </c>
      <c r="AD292" s="19" t="s">
        <v>146</v>
      </c>
      <c r="AE292" s="19"/>
      <c r="AF292" s="19"/>
      <c r="AG292" s="19" t="s">
        <v>71</v>
      </c>
      <c r="AH292" s="19" t="s">
        <v>72</v>
      </c>
      <c r="AI292" s="19"/>
      <c r="AJ292" s="19">
        <v>4.0</v>
      </c>
      <c r="AK292" s="19" t="s">
        <v>361</v>
      </c>
      <c r="AL292" s="19">
        <v>3.0</v>
      </c>
      <c r="AM292" s="19" t="s">
        <v>75</v>
      </c>
      <c r="AN292" s="19" t="s">
        <v>39</v>
      </c>
      <c r="AO292" s="19"/>
      <c r="AP292" s="27"/>
      <c r="AW292" s="19">
        <v>7.6</v>
      </c>
      <c r="AX292" s="19">
        <v>19.0</v>
      </c>
      <c r="BA292" s="28">
        <v>3.3988</v>
      </c>
      <c r="BB292" s="28">
        <f t="shared" si="9"/>
        <v>0.338796036</v>
      </c>
      <c r="BC292" s="13">
        <f t="shared" si="1"/>
        <v>0.1301529938</v>
      </c>
      <c r="BD292" s="19" t="s">
        <v>152</v>
      </c>
      <c r="BE292" s="12">
        <f t="shared" si="2"/>
        <v>5</v>
      </c>
      <c r="BF292" s="12"/>
    </row>
    <row r="293" ht="15.75" customHeight="1">
      <c r="A293" s="19">
        <v>124.0</v>
      </c>
      <c r="B293" s="19" t="s">
        <v>359</v>
      </c>
      <c r="C293" s="19" t="s">
        <v>360</v>
      </c>
      <c r="D293" s="19" t="s">
        <v>360</v>
      </c>
      <c r="E293" s="19">
        <v>2.0</v>
      </c>
      <c r="F293" s="19">
        <v>2.0</v>
      </c>
      <c r="G293" s="19">
        <v>20.0</v>
      </c>
      <c r="H293" s="19">
        <v>5.4</v>
      </c>
      <c r="I293" s="19">
        <v>64.8</v>
      </c>
      <c r="J293" s="19" t="s">
        <v>60</v>
      </c>
      <c r="K293" s="28">
        <v>64.8</v>
      </c>
      <c r="L293" s="19" t="s">
        <v>61</v>
      </c>
      <c r="O293" s="19" t="s">
        <v>64</v>
      </c>
      <c r="P293" s="19" t="s">
        <v>223</v>
      </c>
      <c r="Q293" s="19" t="s">
        <v>42</v>
      </c>
      <c r="R293" s="19"/>
      <c r="S293" s="19"/>
      <c r="T293" s="19"/>
      <c r="U293" s="19"/>
      <c r="V293" s="19" t="s">
        <v>67</v>
      </c>
      <c r="W293" s="20" t="s">
        <v>67</v>
      </c>
      <c r="X293" s="19"/>
      <c r="Y293" s="19" t="s">
        <v>83</v>
      </c>
      <c r="Z293" s="19" t="s">
        <v>83</v>
      </c>
      <c r="AA293" s="19" t="s">
        <v>69</v>
      </c>
      <c r="AD293" s="19" t="s">
        <v>146</v>
      </c>
      <c r="AE293" s="19"/>
      <c r="AF293" s="19"/>
      <c r="AG293" s="19" t="s">
        <v>71</v>
      </c>
      <c r="AH293" s="19" t="s">
        <v>72</v>
      </c>
      <c r="AI293" s="19"/>
      <c r="AJ293" s="19">
        <v>4.0</v>
      </c>
      <c r="AK293" s="19" t="s">
        <v>361</v>
      </c>
      <c r="AL293" s="19">
        <v>3.0</v>
      </c>
      <c r="AM293" s="19" t="s">
        <v>75</v>
      </c>
      <c r="AN293" s="19" t="s">
        <v>39</v>
      </c>
      <c r="AO293" s="19"/>
      <c r="AP293" s="27"/>
      <c r="AW293" s="19">
        <v>5.7</v>
      </c>
      <c r="AX293" s="19">
        <v>19.0</v>
      </c>
      <c r="BA293" s="28">
        <v>2.5491</v>
      </c>
      <c r="BB293" s="28">
        <f t="shared" si="9"/>
        <v>0.2124477703</v>
      </c>
      <c r="BC293" s="13">
        <f t="shared" si="1"/>
        <v>0.1030649723</v>
      </c>
      <c r="BD293" s="19" t="s">
        <v>152</v>
      </c>
      <c r="BE293" s="12">
        <f t="shared" si="2"/>
        <v>5</v>
      </c>
      <c r="BF293" s="12"/>
    </row>
    <row r="294" ht="15.75" customHeight="1">
      <c r="A294" s="19">
        <v>124.0</v>
      </c>
      <c r="B294" s="19" t="s">
        <v>359</v>
      </c>
      <c r="C294" s="19" t="s">
        <v>360</v>
      </c>
      <c r="D294" s="19" t="s">
        <v>360</v>
      </c>
      <c r="E294" s="19">
        <v>3.0</v>
      </c>
      <c r="F294" s="19">
        <v>1.0</v>
      </c>
      <c r="G294" s="19">
        <v>20.0</v>
      </c>
      <c r="H294" s="19">
        <v>3.5</v>
      </c>
      <c r="I294" s="19">
        <v>42.0</v>
      </c>
      <c r="J294" s="19" t="s">
        <v>60</v>
      </c>
      <c r="K294" s="28">
        <v>42.0</v>
      </c>
      <c r="L294" s="19" t="s">
        <v>61</v>
      </c>
      <c r="O294" s="19" t="s">
        <v>64</v>
      </c>
      <c r="P294" s="19" t="s">
        <v>223</v>
      </c>
      <c r="Q294" s="19" t="s">
        <v>42</v>
      </c>
      <c r="R294" s="19"/>
      <c r="S294" s="19"/>
      <c r="T294" s="19"/>
      <c r="U294" s="19"/>
      <c r="V294" s="19" t="s">
        <v>67</v>
      </c>
      <c r="W294" s="20" t="s">
        <v>67</v>
      </c>
      <c r="X294" s="19"/>
      <c r="Y294" s="19" t="s">
        <v>83</v>
      </c>
      <c r="Z294" s="19" t="s">
        <v>83</v>
      </c>
      <c r="AA294" s="19" t="s">
        <v>69</v>
      </c>
      <c r="AD294" s="19" t="s">
        <v>146</v>
      </c>
      <c r="AE294" s="19"/>
      <c r="AF294" s="19"/>
      <c r="AG294" s="19" t="s">
        <v>71</v>
      </c>
      <c r="AH294" s="19" t="s">
        <v>72</v>
      </c>
      <c r="AI294" s="19"/>
      <c r="AJ294" s="19">
        <v>4.0</v>
      </c>
      <c r="AK294" s="19" t="s">
        <v>361</v>
      </c>
      <c r="AL294" s="19">
        <v>3.0</v>
      </c>
      <c r="AM294" s="19" t="s">
        <v>75</v>
      </c>
      <c r="AN294" s="19" t="s">
        <v>39</v>
      </c>
      <c r="AO294" s="19"/>
      <c r="AP294" s="27"/>
      <c r="AR294" s="19" t="s">
        <v>362</v>
      </c>
      <c r="AW294" s="19">
        <v>6.1</v>
      </c>
      <c r="AX294" s="19">
        <v>19.0</v>
      </c>
      <c r="BA294" s="28">
        <v>2.728</v>
      </c>
      <c r="BB294" s="28">
        <f t="shared" si="9"/>
        <v>0.2360496</v>
      </c>
      <c r="BC294" s="13">
        <f t="shared" si="1"/>
        <v>0.1086392194</v>
      </c>
      <c r="BD294" s="19" t="s">
        <v>152</v>
      </c>
      <c r="BE294" s="12">
        <f t="shared" si="2"/>
        <v>5</v>
      </c>
      <c r="BF294" s="12"/>
    </row>
    <row r="295" ht="15.75" customHeight="1">
      <c r="A295" s="19">
        <v>124.0</v>
      </c>
      <c r="B295" s="19" t="s">
        <v>359</v>
      </c>
      <c r="C295" s="19" t="s">
        <v>360</v>
      </c>
      <c r="D295" s="19" t="s">
        <v>360</v>
      </c>
      <c r="E295" s="19">
        <v>3.0</v>
      </c>
      <c r="F295" s="19">
        <v>2.0</v>
      </c>
      <c r="G295" s="19">
        <v>20.0</v>
      </c>
      <c r="H295" s="19">
        <v>5.4</v>
      </c>
      <c r="I295" s="19">
        <v>64.8</v>
      </c>
      <c r="J295" s="19" t="s">
        <v>60</v>
      </c>
      <c r="K295" s="28">
        <v>64.8</v>
      </c>
      <c r="L295" s="19" t="s">
        <v>61</v>
      </c>
      <c r="O295" s="19" t="s">
        <v>64</v>
      </c>
      <c r="P295" s="19" t="s">
        <v>223</v>
      </c>
      <c r="Q295" s="19" t="s">
        <v>42</v>
      </c>
      <c r="R295" s="19"/>
      <c r="S295" s="19"/>
      <c r="T295" s="19"/>
      <c r="U295" s="19"/>
      <c r="V295" s="19" t="s">
        <v>67</v>
      </c>
      <c r="W295" s="20" t="s">
        <v>67</v>
      </c>
      <c r="X295" s="19"/>
      <c r="Y295" s="19" t="s">
        <v>83</v>
      </c>
      <c r="Z295" s="19" t="s">
        <v>83</v>
      </c>
      <c r="AA295" s="19" t="s">
        <v>69</v>
      </c>
      <c r="AD295" s="19" t="s">
        <v>146</v>
      </c>
      <c r="AE295" s="19"/>
      <c r="AF295" s="19"/>
      <c r="AG295" s="19" t="s">
        <v>71</v>
      </c>
      <c r="AH295" s="19" t="s">
        <v>72</v>
      </c>
      <c r="AI295" s="19"/>
      <c r="AJ295" s="19">
        <v>4.0</v>
      </c>
      <c r="AK295" s="19" t="s">
        <v>361</v>
      </c>
      <c r="AL295" s="19">
        <v>3.0</v>
      </c>
      <c r="AM295" s="19" t="s">
        <v>75</v>
      </c>
      <c r="AN295" s="19" t="s">
        <v>39</v>
      </c>
      <c r="AO295" s="19"/>
      <c r="AP295" s="27"/>
      <c r="AR295" s="19" t="s">
        <v>362</v>
      </c>
      <c r="AW295" s="19">
        <v>5.7</v>
      </c>
      <c r="AX295" s="19">
        <v>19.0</v>
      </c>
      <c r="BA295" s="28">
        <v>2.5491</v>
      </c>
      <c r="BB295" s="28">
        <f t="shared" si="9"/>
        <v>0.2124477703</v>
      </c>
      <c r="BC295" s="13">
        <f t="shared" si="1"/>
        <v>0.1030649723</v>
      </c>
      <c r="BD295" s="19" t="s">
        <v>152</v>
      </c>
      <c r="BE295" s="12">
        <f t="shared" si="2"/>
        <v>5</v>
      </c>
      <c r="BF295" s="12"/>
    </row>
    <row r="296" ht="15.75" customHeight="1">
      <c r="A296" s="19">
        <v>146.0</v>
      </c>
      <c r="B296" s="19" t="s">
        <v>363</v>
      </c>
      <c r="C296" s="19" t="s">
        <v>364</v>
      </c>
      <c r="D296" s="24" t="s">
        <v>365</v>
      </c>
      <c r="E296" s="19">
        <v>1.0</v>
      </c>
      <c r="F296" s="19">
        <v>1.0</v>
      </c>
      <c r="G296" s="19">
        <v>16.0</v>
      </c>
      <c r="H296" s="19" t="s">
        <v>366</v>
      </c>
      <c r="I296" s="19">
        <v>50.0</v>
      </c>
      <c r="J296" s="19" t="s">
        <v>60</v>
      </c>
      <c r="K296" s="28">
        <v>50.0</v>
      </c>
      <c r="L296" s="19" t="s">
        <v>174</v>
      </c>
      <c r="O296" s="19" t="s">
        <v>174</v>
      </c>
      <c r="P296" s="19" t="s">
        <v>223</v>
      </c>
      <c r="Q296" s="19" t="s">
        <v>65</v>
      </c>
      <c r="R296" s="19"/>
      <c r="S296" s="19"/>
      <c r="T296" s="19"/>
      <c r="U296" s="19"/>
      <c r="V296" s="19" t="s">
        <v>67</v>
      </c>
      <c r="W296" s="20" t="s">
        <v>67</v>
      </c>
      <c r="X296" s="19"/>
      <c r="Y296" s="19"/>
      <c r="Z296" s="27"/>
      <c r="AA296" s="19" t="s">
        <v>69</v>
      </c>
      <c r="AD296" s="19" t="s">
        <v>146</v>
      </c>
      <c r="AE296" s="19"/>
      <c r="AF296" s="19"/>
      <c r="AG296" s="19" t="s">
        <v>71</v>
      </c>
      <c r="AH296" s="19" t="s">
        <v>161</v>
      </c>
      <c r="AI296" s="19"/>
      <c r="AJ296" s="19">
        <v>9.0</v>
      </c>
      <c r="AK296" s="20" t="s">
        <v>74</v>
      </c>
      <c r="AL296" s="19">
        <v>2.0</v>
      </c>
      <c r="AM296" s="19" t="s">
        <v>75</v>
      </c>
      <c r="AN296" s="19" t="s">
        <v>39</v>
      </c>
      <c r="AO296" s="19"/>
      <c r="AP296" s="27"/>
      <c r="AR296" s="19" t="s">
        <v>367</v>
      </c>
      <c r="BA296" s="19">
        <v>1.2222222222222223</v>
      </c>
      <c r="BB296" s="28">
        <f t="shared" si="9"/>
        <v>0.1091820988</v>
      </c>
      <c r="BC296" s="13">
        <f t="shared" si="1"/>
        <v>0.08260678648</v>
      </c>
      <c r="BD296" s="19" t="s">
        <v>88</v>
      </c>
      <c r="BE296" s="12">
        <f t="shared" si="2"/>
        <v>1.777777778</v>
      </c>
      <c r="BF296" s="12"/>
    </row>
    <row r="297" ht="15.75" customHeight="1">
      <c r="A297" s="19">
        <v>146.0</v>
      </c>
      <c r="B297" s="19" t="s">
        <v>363</v>
      </c>
      <c r="C297" s="26" t="s">
        <v>364</v>
      </c>
      <c r="D297" s="24" t="s">
        <v>365</v>
      </c>
      <c r="E297" s="19">
        <v>1.0</v>
      </c>
      <c r="F297" s="19">
        <v>1.0</v>
      </c>
      <c r="G297" s="19">
        <v>16.0</v>
      </c>
      <c r="H297" s="19" t="s">
        <v>368</v>
      </c>
      <c r="I297" s="19">
        <v>50.0</v>
      </c>
      <c r="J297" s="19" t="s">
        <v>60</v>
      </c>
      <c r="K297" s="28">
        <v>50.0</v>
      </c>
      <c r="L297" s="19" t="s">
        <v>174</v>
      </c>
      <c r="O297" s="19" t="s">
        <v>174</v>
      </c>
      <c r="P297" s="19" t="s">
        <v>223</v>
      </c>
      <c r="Q297" s="19" t="s">
        <v>65</v>
      </c>
      <c r="R297" s="19"/>
      <c r="S297" s="19"/>
      <c r="T297" s="19"/>
      <c r="U297" s="19"/>
      <c r="V297" s="19" t="s">
        <v>67</v>
      </c>
      <c r="W297" s="20" t="s">
        <v>67</v>
      </c>
      <c r="X297" s="19"/>
      <c r="Y297" s="19"/>
      <c r="Z297" s="27"/>
      <c r="AA297" s="19" t="s">
        <v>69</v>
      </c>
      <c r="AD297" s="19" t="s">
        <v>146</v>
      </c>
      <c r="AE297" s="19"/>
      <c r="AF297" s="19"/>
      <c r="AG297" s="19" t="s">
        <v>71</v>
      </c>
      <c r="AH297" s="19" t="s">
        <v>161</v>
      </c>
      <c r="AI297" s="19"/>
      <c r="AJ297" s="19">
        <v>9.0</v>
      </c>
      <c r="AK297" s="20" t="s">
        <v>74</v>
      </c>
      <c r="AL297" s="19">
        <v>2.0</v>
      </c>
      <c r="AM297" s="19" t="s">
        <v>75</v>
      </c>
      <c r="AN297" s="19" t="s">
        <v>39</v>
      </c>
      <c r="AO297" s="19"/>
      <c r="AP297" s="27"/>
      <c r="AR297" s="19" t="s">
        <v>369</v>
      </c>
      <c r="BA297" s="19">
        <v>4.4</v>
      </c>
      <c r="BB297" s="28">
        <f t="shared" si="9"/>
        <v>0.6675</v>
      </c>
      <c r="BC297" s="13">
        <f t="shared" si="1"/>
        <v>0.204251683</v>
      </c>
      <c r="BD297" s="19" t="s">
        <v>88</v>
      </c>
      <c r="BE297" s="12">
        <f t="shared" si="2"/>
        <v>1.777777778</v>
      </c>
      <c r="BF297" s="12"/>
    </row>
    <row r="298" ht="15.75" customHeight="1">
      <c r="A298" s="19">
        <v>146.0</v>
      </c>
      <c r="B298" s="19" t="s">
        <v>363</v>
      </c>
      <c r="C298" s="26" t="s">
        <v>364</v>
      </c>
      <c r="D298" s="24" t="s">
        <v>365</v>
      </c>
      <c r="E298" s="19">
        <v>1.0</v>
      </c>
      <c r="F298" s="19">
        <v>2.0</v>
      </c>
      <c r="G298" s="19">
        <v>16.0</v>
      </c>
      <c r="H298" s="19" t="s">
        <v>370</v>
      </c>
      <c r="I298" s="19">
        <v>44.0</v>
      </c>
      <c r="J298" s="19" t="s">
        <v>60</v>
      </c>
      <c r="K298" s="28">
        <v>44.0</v>
      </c>
      <c r="L298" s="19" t="s">
        <v>174</v>
      </c>
      <c r="O298" s="19" t="s">
        <v>174</v>
      </c>
      <c r="P298" s="19" t="s">
        <v>223</v>
      </c>
      <c r="Q298" s="19" t="s">
        <v>65</v>
      </c>
      <c r="R298" s="19"/>
      <c r="S298" s="19"/>
      <c r="T298" s="19"/>
      <c r="U298" s="19"/>
      <c r="V298" s="19" t="s">
        <v>67</v>
      </c>
      <c r="W298" s="20" t="s">
        <v>67</v>
      </c>
      <c r="X298" s="19"/>
      <c r="Y298" s="19"/>
      <c r="Z298" s="27"/>
      <c r="AA298" s="19" t="s">
        <v>69</v>
      </c>
      <c r="AD298" s="19" t="s">
        <v>146</v>
      </c>
      <c r="AE298" s="19"/>
      <c r="AF298" s="19"/>
      <c r="AG298" s="19" t="s">
        <v>71</v>
      </c>
      <c r="AH298" s="19" t="s">
        <v>371</v>
      </c>
      <c r="AI298" s="19"/>
      <c r="AJ298" s="19">
        <v>9.0</v>
      </c>
      <c r="AK298" s="20" t="s">
        <v>74</v>
      </c>
      <c r="AL298" s="19">
        <v>2.0</v>
      </c>
      <c r="AM298" s="19" t="s">
        <v>75</v>
      </c>
      <c r="AN298" s="19" t="s">
        <v>39</v>
      </c>
      <c r="AO298" s="19"/>
      <c r="AP298" s="27"/>
      <c r="AR298" s="19" t="s">
        <v>367</v>
      </c>
      <c r="BA298" s="19">
        <v>0.9444444444444445</v>
      </c>
      <c r="BB298" s="28">
        <f t="shared" si="9"/>
        <v>0.0903742284</v>
      </c>
      <c r="BC298" s="13">
        <f t="shared" si="1"/>
        <v>0.07515576674</v>
      </c>
      <c r="BD298" s="19" t="s">
        <v>88</v>
      </c>
      <c r="BE298" s="12">
        <f t="shared" si="2"/>
        <v>1.777777778</v>
      </c>
      <c r="BF298" s="12"/>
    </row>
    <row r="299" ht="15.75" customHeight="1">
      <c r="A299" s="19">
        <v>146.0</v>
      </c>
      <c r="B299" s="19" t="s">
        <v>363</v>
      </c>
      <c r="C299" s="19" t="s">
        <v>364</v>
      </c>
      <c r="D299" s="24" t="s">
        <v>365</v>
      </c>
      <c r="E299" s="19">
        <v>1.0</v>
      </c>
      <c r="F299" s="19">
        <v>2.0</v>
      </c>
      <c r="G299" s="19">
        <v>16.0</v>
      </c>
      <c r="H299" s="19" t="s">
        <v>372</v>
      </c>
      <c r="I299" s="19">
        <v>44.0</v>
      </c>
      <c r="J299" s="19" t="s">
        <v>60</v>
      </c>
      <c r="K299" s="28">
        <v>44.0</v>
      </c>
      <c r="L299" s="19" t="s">
        <v>174</v>
      </c>
      <c r="O299" s="19" t="s">
        <v>174</v>
      </c>
      <c r="P299" s="19" t="s">
        <v>223</v>
      </c>
      <c r="Q299" s="19" t="s">
        <v>65</v>
      </c>
      <c r="R299" s="19"/>
      <c r="S299" s="19"/>
      <c r="T299" s="19"/>
      <c r="U299" s="19"/>
      <c r="V299" s="19" t="s">
        <v>67</v>
      </c>
      <c r="W299" s="20" t="s">
        <v>67</v>
      </c>
      <c r="X299" s="19"/>
      <c r="Y299" s="19"/>
      <c r="Z299" s="27"/>
      <c r="AA299" s="19" t="s">
        <v>69</v>
      </c>
      <c r="AD299" s="19" t="s">
        <v>146</v>
      </c>
      <c r="AE299" s="19"/>
      <c r="AF299" s="19"/>
      <c r="AG299" s="19" t="s">
        <v>71</v>
      </c>
      <c r="AH299" s="19" t="s">
        <v>371</v>
      </c>
      <c r="AI299" s="19"/>
      <c r="AJ299" s="19">
        <v>9.0</v>
      </c>
      <c r="AK299" s="20" t="s">
        <v>74</v>
      </c>
      <c r="AL299" s="19">
        <v>2.0</v>
      </c>
      <c r="AM299" s="19" t="s">
        <v>75</v>
      </c>
      <c r="AN299" s="19" t="s">
        <v>39</v>
      </c>
      <c r="AO299" s="19"/>
      <c r="AP299" s="27"/>
      <c r="AR299" s="19" t="s">
        <v>369</v>
      </c>
      <c r="BA299" s="19">
        <v>-0.23076923076923062</v>
      </c>
      <c r="BB299" s="28">
        <f t="shared" si="9"/>
        <v>0.06416420118</v>
      </c>
      <c r="BC299" s="13">
        <f t="shared" si="1"/>
        <v>0.063326634</v>
      </c>
      <c r="BD299" s="19" t="s">
        <v>88</v>
      </c>
      <c r="BE299" s="12">
        <f t="shared" si="2"/>
        <v>1.777777778</v>
      </c>
      <c r="BF299" s="12"/>
    </row>
    <row r="300" ht="15.75" customHeight="1">
      <c r="A300" s="19">
        <v>146.0</v>
      </c>
      <c r="B300" s="19" t="s">
        <v>363</v>
      </c>
      <c r="C300" s="26" t="s">
        <v>364</v>
      </c>
      <c r="D300" s="24" t="s">
        <v>365</v>
      </c>
      <c r="E300" s="19">
        <v>1.0</v>
      </c>
      <c r="F300" s="19">
        <v>3.0</v>
      </c>
      <c r="G300" s="19">
        <v>16.0</v>
      </c>
      <c r="H300" s="19" t="s">
        <v>372</v>
      </c>
      <c r="I300" s="19">
        <v>45.0</v>
      </c>
      <c r="J300" s="19" t="s">
        <v>60</v>
      </c>
      <c r="K300" s="28">
        <v>45.0</v>
      </c>
      <c r="L300" s="19" t="s">
        <v>174</v>
      </c>
      <c r="O300" s="19" t="s">
        <v>174</v>
      </c>
      <c r="P300" s="19" t="s">
        <v>223</v>
      </c>
      <c r="Q300" s="19" t="s">
        <v>65</v>
      </c>
      <c r="R300" s="19"/>
      <c r="S300" s="19"/>
      <c r="T300" s="19"/>
      <c r="U300" s="19"/>
      <c r="V300" s="19" t="s">
        <v>67</v>
      </c>
      <c r="W300" s="20" t="s">
        <v>67</v>
      </c>
      <c r="X300" s="19"/>
      <c r="Y300" s="19"/>
      <c r="Z300" s="27"/>
      <c r="AA300" s="19" t="s">
        <v>69</v>
      </c>
      <c r="AD300" s="19" t="s">
        <v>146</v>
      </c>
      <c r="AE300" s="19"/>
      <c r="AF300" s="19"/>
      <c r="AG300" s="19" t="s">
        <v>219</v>
      </c>
      <c r="AH300" s="19" t="s">
        <v>72</v>
      </c>
      <c r="AI300" s="19"/>
      <c r="AJ300" s="19">
        <v>9.0</v>
      </c>
      <c r="AK300" s="20" t="s">
        <v>74</v>
      </c>
      <c r="AL300" s="19">
        <v>2.0</v>
      </c>
      <c r="AM300" s="19" t="s">
        <v>75</v>
      </c>
      <c r="AN300" s="19" t="s">
        <v>39</v>
      </c>
      <c r="AO300" s="19"/>
      <c r="AP300" s="27"/>
      <c r="AR300" s="19" t="s">
        <v>367</v>
      </c>
      <c r="BA300" s="19">
        <v>1.6666666666666665</v>
      </c>
      <c r="BB300" s="28">
        <f t="shared" si="9"/>
        <v>0.1493055556</v>
      </c>
      <c r="BC300" s="13">
        <f t="shared" si="1"/>
        <v>0.09660019266</v>
      </c>
      <c r="BD300" s="19" t="s">
        <v>88</v>
      </c>
      <c r="BE300" s="12">
        <f t="shared" si="2"/>
        <v>1.777777778</v>
      </c>
      <c r="BF300" s="12"/>
    </row>
    <row r="301" ht="15.75" customHeight="1">
      <c r="A301" s="19">
        <v>146.0</v>
      </c>
      <c r="B301" s="19" t="s">
        <v>363</v>
      </c>
      <c r="C301" s="26" t="s">
        <v>364</v>
      </c>
      <c r="D301" s="24" t="s">
        <v>365</v>
      </c>
      <c r="E301" s="19">
        <v>1.0</v>
      </c>
      <c r="F301" s="19">
        <v>3.0</v>
      </c>
      <c r="G301" s="19">
        <v>16.0</v>
      </c>
      <c r="H301" s="19" t="s">
        <v>373</v>
      </c>
      <c r="I301" s="19">
        <v>45.0</v>
      </c>
      <c r="J301" s="19" t="s">
        <v>60</v>
      </c>
      <c r="K301" s="28">
        <v>45.0</v>
      </c>
      <c r="L301" s="19" t="s">
        <v>174</v>
      </c>
      <c r="O301" s="19" t="s">
        <v>174</v>
      </c>
      <c r="P301" s="19" t="s">
        <v>223</v>
      </c>
      <c r="Q301" s="19" t="s">
        <v>65</v>
      </c>
      <c r="R301" s="19"/>
      <c r="S301" s="19"/>
      <c r="T301" s="19"/>
      <c r="U301" s="19"/>
      <c r="V301" s="19" t="s">
        <v>67</v>
      </c>
      <c r="W301" s="20" t="s">
        <v>67</v>
      </c>
      <c r="X301" s="19"/>
      <c r="Y301" s="19"/>
      <c r="Z301" s="27"/>
      <c r="AA301" s="19" t="s">
        <v>69</v>
      </c>
      <c r="AD301" s="19" t="s">
        <v>146</v>
      </c>
      <c r="AE301" s="19"/>
      <c r="AF301" s="19"/>
      <c r="AG301" s="19" t="s">
        <v>219</v>
      </c>
      <c r="AH301" s="19" t="s">
        <v>72</v>
      </c>
      <c r="AI301" s="19"/>
      <c r="AJ301" s="19">
        <v>9.0</v>
      </c>
      <c r="AK301" s="20" t="s">
        <v>74</v>
      </c>
      <c r="AL301" s="19">
        <v>2.0</v>
      </c>
      <c r="AM301" s="19" t="s">
        <v>75</v>
      </c>
      <c r="AN301" s="19" t="s">
        <v>39</v>
      </c>
      <c r="AO301" s="19"/>
      <c r="AP301" s="27"/>
      <c r="AR301" s="19" t="s">
        <v>369</v>
      </c>
      <c r="BA301" s="19">
        <v>1.5000000000000004</v>
      </c>
      <c r="BB301" s="28">
        <f t="shared" si="9"/>
        <v>0.1328125</v>
      </c>
      <c r="BC301" s="13">
        <f t="shared" si="1"/>
        <v>0.09110862336</v>
      </c>
      <c r="BD301" s="19" t="s">
        <v>88</v>
      </c>
      <c r="BE301" s="12">
        <f t="shared" si="2"/>
        <v>1.777777778</v>
      </c>
      <c r="BF301" s="12"/>
    </row>
    <row r="302" ht="15.75" customHeight="1">
      <c r="A302" s="19">
        <v>147.0</v>
      </c>
      <c r="B302" s="19" t="s">
        <v>374</v>
      </c>
      <c r="C302" s="19" t="s">
        <v>375</v>
      </c>
      <c r="D302" s="19" t="s">
        <v>375</v>
      </c>
      <c r="E302" s="19">
        <v>1.0</v>
      </c>
      <c r="F302" s="19">
        <v>1.0</v>
      </c>
      <c r="G302" s="19">
        <v>24.0</v>
      </c>
      <c r="H302" s="19">
        <v>420.29</v>
      </c>
      <c r="I302" s="19">
        <v>14.0</v>
      </c>
      <c r="J302" s="19" t="s">
        <v>376</v>
      </c>
      <c r="K302" s="28">
        <v>14.0</v>
      </c>
      <c r="L302" s="19" t="s">
        <v>61</v>
      </c>
      <c r="O302" s="19" t="s">
        <v>64</v>
      </c>
      <c r="P302" s="19" t="s">
        <v>223</v>
      </c>
      <c r="Q302" s="19" t="s">
        <v>65</v>
      </c>
      <c r="R302" s="19" t="s">
        <v>66</v>
      </c>
      <c r="S302" s="19"/>
      <c r="T302" s="19"/>
      <c r="U302" s="19"/>
      <c r="V302" s="19" t="s">
        <v>67</v>
      </c>
      <c r="W302" s="20" t="s">
        <v>67</v>
      </c>
      <c r="X302" s="19"/>
      <c r="Y302" s="19"/>
      <c r="Z302" s="27"/>
      <c r="AA302" s="19" t="s">
        <v>69</v>
      </c>
      <c r="AD302" s="19" t="s">
        <v>146</v>
      </c>
      <c r="AE302" s="19"/>
      <c r="AF302" s="19"/>
      <c r="AG302" s="19" t="s">
        <v>71</v>
      </c>
      <c r="AH302" s="19" t="s">
        <v>72</v>
      </c>
      <c r="AI302" s="19" t="s">
        <v>109</v>
      </c>
      <c r="AJ302" s="19">
        <v>12.0</v>
      </c>
      <c r="AK302" s="20" t="s">
        <v>74</v>
      </c>
      <c r="AL302" s="19">
        <v>2.0</v>
      </c>
      <c r="AM302" s="19" t="s">
        <v>75</v>
      </c>
      <c r="AN302" s="19" t="s">
        <v>39</v>
      </c>
      <c r="AO302" s="19"/>
      <c r="AP302" s="27"/>
      <c r="BA302" s="19">
        <v>0.5600329112773405</v>
      </c>
      <c r="BB302" s="28">
        <f t="shared" si="9"/>
        <v>0.04820076795</v>
      </c>
      <c r="BC302" s="13">
        <f t="shared" si="1"/>
        <v>0.0448147892</v>
      </c>
      <c r="BD302" s="19" t="s">
        <v>76</v>
      </c>
      <c r="BE302" s="12">
        <f t="shared" si="2"/>
        <v>2</v>
      </c>
      <c r="BF302" s="12"/>
    </row>
    <row r="303" ht="15.75" customHeight="1">
      <c r="A303" s="19">
        <v>147.0</v>
      </c>
      <c r="B303" s="19" t="s">
        <v>374</v>
      </c>
      <c r="C303" s="19" t="s">
        <v>375</v>
      </c>
      <c r="D303" s="19" t="s">
        <v>375</v>
      </c>
      <c r="E303" s="19">
        <v>1.0</v>
      </c>
      <c r="F303" s="19">
        <v>2.0</v>
      </c>
      <c r="G303" s="19">
        <v>24.0</v>
      </c>
      <c r="H303" s="19">
        <v>481.79</v>
      </c>
      <c r="I303" s="19">
        <v>16.0</v>
      </c>
      <c r="J303" s="19" t="s">
        <v>376</v>
      </c>
      <c r="K303" s="28">
        <v>16.0</v>
      </c>
      <c r="L303" s="19" t="s">
        <v>61</v>
      </c>
      <c r="O303" s="19" t="s">
        <v>64</v>
      </c>
      <c r="P303" s="19" t="s">
        <v>223</v>
      </c>
      <c r="Q303" s="19" t="s">
        <v>65</v>
      </c>
      <c r="R303" s="19" t="s">
        <v>66</v>
      </c>
      <c r="S303" s="19"/>
      <c r="T303" s="19"/>
      <c r="U303" s="19"/>
      <c r="V303" s="19" t="s">
        <v>67</v>
      </c>
      <c r="W303" s="20" t="s">
        <v>67</v>
      </c>
      <c r="X303" s="19"/>
      <c r="Y303" s="19"/>
      <c r="Z303" s="27"/>
      <c r="AA303" s="19" t="s">
        <v>69</v>
      </c>
      <c r="AD303" s="19" t="s">
        <v>146</v>
      </c>
      <c r="AE303" s="19"/>
      <c r="AF303" s="19"/>
      <c r="AG303" s="19" t="s">
        <v>71</v>
      </c>
      <c r="AH303" s="19" t="s">
        <v>72</v>
      </c>
      <c r="AI303" s="19" t="s">
        <v>109</v>
      </c>
      <c r="AJ303" s="19">
        <v>12.0</v>
      </c>
      <c r="AK303" s="20" t="s">
        <v>74</v>
      </c>
      <c r="AL303" s="19">
        <v>2.0</v>
      </c>
      <c r="AM303" s="19" t="s">
        <v>75</v>
      </c>
      <c r="AN303" s="19" t="s">
        <v>39</v>
      </c>
      <c r="AO303" s="19"/>
      <c r="AP303" s="27"/>
      <c r="BA303" s="19">
        <v>0.42900667811455806</v>
      </c>
      <c r="BB303" s="28">
        <f t="shared" si="9"/>
        <v>0.04550097354</v>
      </c>
      <c r="BC303" s="13">
        <f t="shared" si="1"/>
        <v>0.04354163407</v>
      </c>
      <c r="BD303" s="19" t="s">
        <v>76</v>
      </c>
      <c r="BE303" s="12">
        <f t="shared" si="2"/>
        <v>2</v>
      </c>
      <c r="BF303" s="12"/>
    </row>
    <row r="304" ht="15.75" customHeight="1">
      <c r="A304" s="19">
        <v>147.0</v>
      </c>
      <c r="B304" s="19" t="s">
        <v>374</v>
      </c>
      <c r="C304" s="19" t="s">
        <v>375</v>
      </c>
      <c r="D304" s="19" t="s">
        <v>375</v>
      </c>
      <c r="E304" s="19">
        <v>1.0</v>
      </c>
      <c r="F304" s="19">
        <v>3.0</v>
      </c>
      <c r="G304" s="19">
        <v>24.0</v>
      </c>
      <c r="H304" s="19">
        <v>601.67</v>
      </c>
      <c r="I304" s="19">
        <v>20.0</v>
      </c>
      <c r="J304" s="19" t="s">
        <v>376</v>
      </c>
      <c r="K304" s="28">
        <v>20.0</v>
      </c>
      <c r="L304" s="19" t="s">
        <v>61</v>
      </c>
      <c r="O304" s="19" t="s">
        <v>64</v>
      </c>
      <c r="P304" s="19" t="s">
        <v>223</v>
      </c>
      <c r="Q304" s="19" t="s">
        <v>65</v>
      </c>
      <c r="R304" s="19" t="s">
        <v>66</v>
      </c>
      <c r="S304" s="19"/>
      <c r="T304" s="19"/>
      <c r="U304" s="19"/>
      <c r="V304" s="19" t="s">
        <v>67</v>
      </c>
      <c r="W304" s="20" t="s">
        <v>67</v>
      </c>
      <c r="X304" s="19"/>
      <c r="Y304" s="19"/>
      <c r="Z304" s="27"/>
      <c r="AA304" s="19" t="s">
        <v>69</v>
      </c>
      <c r="AD304" s="19" t="s">
        <v>146</v>
      </c>
      <c r="AE304" s="19"/>
      <c r="AF304" s="19"/>
      <c r="AG304" s="19" t="s">
        <v>71</v>
      </c>
      <c r="AH304" s="19" t="s">
        <v>72</v>
      </c>
      <c r="AI304" s="19" t="s">
        <v>109</v>
      </c>
      <c r="AJ304" s="19">
        <v>12.0</v>
      </c>
      <c r="AK304" s="20" t="s">
        <v>74</v>
      </c>
      <c r="AL304" s="19">
        <v>2.0</v>
      </c>
      <c r="AM304" s="19" t="s">
        <v>75</v>
      </c>
      <c r="AN304" s="19" t="s">
        <v>39</v>
      </c>
      <c r="AO304" s="19"/>
      <c r="AP304" s="27"/>
      <c r="BA304" s="19">
        <v>0.393667994375875</v>
      </c>
      <c r="BB304" s="28">
        <f t="shared" si="9"/>
        <v>0.04489530187</v>
      </c>
      <c r="BC304" s="13">
        <f t="shared" si="1"/>
        <v>0.04325086794</v>
      </c>
      <c r="BD304" s="19" t="s">
        <v>76</v>
      </c>
      <c r="BE304" s="12">
        <f t="shared" si="2"/>
        <v>2</v>
      </c>
      <c r="BF304" s="12"/>
    </row>
    <row r="305" ht="15.75" customHeight="1">
      <c r="A305" s="19">
        <v>149.0</v>
      </c>
      <c r="B305" s="19" t="s">
        <v>377</v>
      </c>
      <c r="C305" s="19" t="s">
        <v>378</v>
      </c>
      <c r="D305" s="19" t="s">
        <v>378</v>
      </c>
      <c r="E305" s="19">
        <v>1.0</v>
      </c>
      <c r="F305" s="19">
        <v>1.0</v>
      </c>
      <c r="G305" s="19">
        <v>10.0</v>
      </c>
      <c r="H305" s="19" t="s">
        <v>379</v>
      </c>
      <c r="I305" s="19">
        <v>53.0</v>
      </c>
      <c r="J305" s="19" t="s">
        <v>60</v>
      </c>
      <c r="K305" s="28">
        <v>53.0</v>
      </c>
      <c r="L305" s="19" t="s">
        <v>61</v>
      </c>
      <c r="O305" s="19" t="s">
        <v>64</v>
      </c>
      <c r="P305" s="19" t="s">
        <v>295</v>
      </c>
      <c r="Q305" s="19" t="s">
        <v>145</v>
      </c>
      <c r="R305" s="19" t="s">
        <v>123</v>
      </c>
      <c r="S305" s="19"/>
      <c r="T305" s="19"/>
      <c r="U305" s="19"/>
      <c r="V305" s="19" t="s">
        <v>67</v>
      </c>
      <c r="W305" s="20" t="s">
        <v>67</v>
      </c>
      <c r="X305" s="19"/>
      <c r="Y305" s="19"/>
      <c r="Z305" s="27"/>
      <c r="AA305" s="19" t="s">
        <v>125</v>
      </c>
      <c r="AD305" s="19" t="s">
        <v>350</v>
      </c>
      <c r="AE305" s="19"/>
      <c r="AF305" s="19"/>
      <c r="AG305" s="19" t="s">
        <v>71</v>
      </c>
      <c r="AH305" s="19" t="s">
        <v>72</v>
      </c>
      <c r="AI305" s="19"/>
      <c r="AJ305" s="19">
        <v>10.0</v>
      </c>
      <c r="AK305" s="20" t="s">
        <v>74</v>
      </c>
      <c r="AL305" s="19">
        <v>2.0</v>
      </c>
      <c r="AM305" s="19" t="s">
        <v>75</v>
      </c>
      <c r="AN305" s="19" t="s">
        <v>39</v>
      </c>
      <c r="AO305" s="19"/>
      <c r="AP305" s="27"/>
      <c r="AR305" s="19" t="s">
        <v>380</v>
      </c>
      <c r="BA305" s="19">
        <v>0.31578947368421056</v>
      </c>
      <c r="BB305" s="28">
        <f t="shared" si="9"/>
        <v>0.1049861496</v>
      </c>
      <c r="BC305" s="13">
        <f t="shared" si="1"/>
        <v>0.1024627491</v>
      </c>
      <c r="BD305" s="19" t="s">
        <v>88</v>
      </c>
      <c r="BE305" s="12">
        <f t="shared" si="2"/>
        <v>1</v>
      </c>
      <c r="BF305" s="12"/>
    </row>
    <row r="306" ht="15.75" customHeight="1">
      <c r="A306" s="19">
        <v>149.0</v>
      </c>
      <c r="B306" s="19" t="s">
        <v>377</v>
      </c>
      <c r="C306" s="19" t="s">
        <v>378</v>
      </c>
      <c r="D306" s="19" t="s">
        <v>378</v>
      </c>
      <c r="E306" s="19">
        <v>2.0</v>
      </c>
      <c r="F306" s="19">
        <v>1.0</v>
      </c>
      <c r="G306" s="19">
        <v>20.0</v>
      </c>
      <c r="H306" s="19" t="s">
        <v>368</v>
      </c>
      <c r="I306" s="19">
        <v>52.0</v>
      </c>
      <c r="J306" s="19" t="s">
        <v>60</v>
      </c>
      <c r="K306" s="28">
        <v>52.0</v>
      </c>
      <c r="L306" s="19" t="s">
        <v>61</v>
      </c>
      <c r="O306" s="19" t="s">
        <v>64</v>
      </c>
      <c r="P306" s="19" t="s">
        <v>295</v>
      </c>
      <c r="Q306" s="19"/>
      <c r="R306" s="19" t="s">
        <v>123</v>
      </c>
      <c r="S306" s="19"/>
      <c r="T306" s="19"/>
      <c r="U306" s="19"/>
      <c r="V306" s="19" t="s">
        <v>67</v>
      </c>
      <c r="W306" s="20" t="s">
        <v>67</v>
      </c>
      <c r="X306" s="19"/>
      <c r="Y306" s="19"/>
      <c r="Z306" s="27"/>
      <c r="AA306" s="19" t="s">
        <v>125</v>
      </c>
      <c r="AD306" s="19" t="s">
        <v>350</v>
      </c>
      <c r="AE306" s="19"/>
      <c r="AF306" s="19"/>
      <c r="AG306" s="19" t="s">
        <v>71</v>
      </c>
      <c r="AH306" s="19" t="s">
        <v>72</v>
      </c>
      <c r="AI306" s="19"/>
      <c r="AJ306" s="19">
        <v>10.0</v>
      </c>
      <c r="AK306" s="20" t="s">
        <v>74</v>
      </c>
      <c r="AL306" s="19">
        <v>2.0</v>
      </c>
      <c r="AM306" s="19" t="s">
        <v>75</v>
      </c>
      <c r="AN306" s="19" t="s">
        <v>39</v>
      </c>
      <c r="AO306" s="19"/>
      <c r="AP306" s="27"/>
      <c r="AR306" s="19" t="s">
        <v>380</v>
      </c>
      <c r="BA306" s="19">
        <v>0.2105263157894739</v>
      </c>
      <c r="BB306" s="28">
        <f t="shared" si="9"/>
        <v>0.05110803324</v>
      </c>
      <c r="BC306" s="13">
        <f t="shared" si="1"/>
        <v>0.05055098082</v>
      </c>
      <c r="BD306" s="19" t="s">
        <v>88</v>
      </c>
      <c r="BE306" s="12">
        <f t="shared" si="2"/>
        <v>2</v>
      </c>
      <c r="BF306" s="12"/>
    </row>
    <row r="307" ht="15.75" customHeight="1">
      <c r="A307" s="19">
        <v>120.0</v>
      </c>
      <c r="B307" s="19" t="s">
        <v>381</v>
      </c>
      <c r="C307" s="19" t="s">
        <v>382</v>
      </c>
      <c r="D307" s="19" t="s">
        <v>383</v>
      </c>
      <c r="E307" s="19">
        <v>1.0</v>
      </c>
      <c r="F307" s="19">
        <v>1.0</v>
      </c>
      <c r="G307" s="19">
        <v>12.0</v>
      </c>
      <c r="H307" s="19">
        <v>30.66</v>
      </c>
      <c r="I307" s="19">
        <v>30.66</v>
      </c>
      <c r="J307" s="19" t="s">
        <v>108</v>
      </c>
      <c r="K307" s="28">
        <v>30.66</v>
      </c>
      <c r="L307" s="19" t="s">
        <v>61</v>
      </c>
      <c r="O307" s="19" t="s">
        <v>64</v>
      </c>
      <c r="P307" s="19" t="s">
        <v>223</v>
      </c>
      <c r="Q307" s="19" t="s">
        <v>326</v>
      </c>
      <c r="R307" s="19" t="s">
        <v>65</v>
      </c>
      <c r="S307" s="19"/>
      <c r="T307" s="19"/>
      <c r="U307" s="19"/>
      <c r="V307" s="19" t="s">
        <v>67</v>
      </c>
      <c r="W307" s="20" t="s">
        <v>67</v>
      </c>
      <c r="Y307" s="19" t="s">
        <v>83</v>
      </c>
      <c r="Z307" s="27"/>
      <c r="AA307" s="19" t="s">
        <v>69</v>
      </c>
      <c r="AD307" s="19" t="s">
        <v>350</v>
      </c>
      <c r="AE307" s="19"/>
      <c r="AF307" s="19"/>
      <c r="AG307" s="19" t="s">
        <v>71</v>
      </c>
      <c r="AH307" s="19" t="s">
        <v>72</v>
      </c>
      <c r="AI307" s="19"/>
      <c r="AJ307" s="19">
        <v>16.0</v>
      </c>
      <c r="AK307" s="20" t="s">
        <v>74</v>
      </c>
      <c r="AL307" s="19">
        <v>5.0</v>
      </c>
      <c r="AM307" s="19" t="s">
        <v>75</v>
      </c>
      <c r="AN307" s="19" t="s">
        <v>39</v>
      </c>
      <c r="AO307" s="19"/>
      <c r="AP307" s="27"/>
      <c r="AQ307" s="19" t="s">
        <v>384</v>
      </c>
      <c r="AR307" s="19" t="s">
        <v>385</v>
      </c>
      <c r="BA307" s="28">
        <v>-0.7100469468046932</v>
      </c>
      <c r="BB307" s="28">
        <f t="shared" si="9"/>
        <v>0.1043402778</v>
      </c>
      <c r="BC307" s="13">
        <f t="shared" si="1"/>
        <v>0.09324710799</v>
      </c>
      <c r="BD307" s="19" t="s">
        <v>88</v>
      </c>
      <c r="BE307" s="12">
        <f t="shared" si="2"/>
        <v>0.75</v>
      </c>
      <c r="BF307" s="12"/>
    </row>
    <row r="308" ht="15.75" customHeight="1">
      <c r="A308" s="19">
        <v>120.0</v>
      </c>
      <c r="B308" s="19" t="s">
        <v>381</v>
      </c>
      <c r="C308" s="19" t="s">
        <v>382</v>
      </c>
      <c r="D308" s="19" t="s">
        <v>383</v>
      </c>
      <c r="E308" s="19">
        <v>1.0</v>
      </c>
      <c r="F308" s="19">
        <v>1.0</v>
      </c>
      <c r="G308" s="19">
        <v>12.0</v>
      </c>
      <c r="H308" s="19">
        <v>30.66</v>
      </c>
      <c r="I308" s="19">
        <v>30.66</v>
      </c>
      <c r="J308" s="19" t="s">
        <v>108</v>
      </c>
      <c r="K308" s="28">
        <v>30.66</v>
      </c>
      <c r="L308" s="19" t="s">
        <v>61</v>
      </c>
      <c r="O308" s="19" t="s">
        <v>64</v>
      </c>
      <c r="P308" s="19" t="s">
        <v>223</v>
      </c>
      <c r="Q308" s="19" t="s">
        <v>326</v>
      </c>
      <c r="R308" s="19" t="s">
        <v>65</v>
      </c>
      <c r="S308" s="19"/>
      <c r="T308" s="19"/>
      <c r="U308" s="19"/>
      <c r="V308" s="19" t="s">
        <v>67</v>
      </c>
      <c r="W308" s="20" t="s">
        <v>67</v>
      </c>
      <c r="Y308" s="19" t="s">
        <v>83</v>
      </c>
      <c r="Z308" s="27"/>
      <c r="AA308" s="19" t="s">
        <v>69</v>
      </c>
      <c r="AD308" s="19" t="s">
        <v>350</v>
      </c>
      <c r="AE308" s="19"/>
      <c r="AF308" s="19"/>
      <c r="AG308" s="19" t="s">
        <v>71</v>
      </c>
      <c r="AH308" s="19" t="s">
        <v>72</v>
      </c>
      <c r="AI308" s="19"/>
      <c r="AJ308" s="19">
        <v>16.0</v>
      </c>
      <c r="AK308" s="19" t="s">
        <v>86</v>
      </c>
      <c r="AL308" s="19">
        <v>5.0</v>
      </c>
      <c r="AM308" s="19" t="s">
        <v>75</v>
      </c>
      <c r="AN308" s="19" t="s">
        <v>39</v>
      </c>
      <c r="AO308" s="19"/>
      <c r="AP308" s="27"/>
      <c r="AQ308" s="19" t="s">
        <v>386</v>
      </c>
      <c r="AR308" s="19"/>
      <c r="BA308" s="28">
        <v>-0.08040844011283468</v>
      </c>
      <c r="BB308" s="28">
        <f t="shared" si="9"/>
        <v>0.08360272989</v>
      </c>
      <c r="BC308" s="13">
        <f t="shared" si="1"/>
        <v>0.08346792292</v>
      </c>
      <c r="BD308" s="19" t="s">
        <v>88</v>
      </c>
      <c r="BE308" s="12">
        <f t="shared" si="2"/>
        <v>0.75</v>
      </c>
      <c r="BF308" s="12"/>
    </row>
    <row r="309" ht="15.75" customHeight="1">
      <c r="A309" s="19">
        <v>120.0</v>
      </c>
      <c r="B309" s="19" t="s">
        <v>381</v>
      </c>
      <c r="C309" s="19" t="s">
        <v>382</v>
      </c>
      <c r="D309" s="19" t="s">
        <v>383</v>
      </c>
      <c r="E309" s="19">
        <v>1.0</v>
      </c>
      <c r="F309" s="19">
        <v>2.0</v>
      </c>
      <c r="G309" s="19">
        <v>12.0</v>
      </c>
      <c r="H309" s="19">
        <v>30.66</v>
      </c>
      <c r="I309" s="19">
        <v>30.66</v>
      </c>
      <c r="J309" s="19" t="s">
        <v>108</v>
      </c>
      <c r="K309" s="28">
        <v>30.66</v>
      </c>
      <c r="L309" s="19" t="s">
        <v>61</v>
      </c>
      <c r="O309" s="19" t="s">
        <v>64</v>
      </c>
      <c r="P309" s="19" t="s">
        <v>223</v>
      </c>
      <c r="Q309" s="19" t="s">
        <v>326</v>
      </c>
      <c r="R309" s="19" t="s">
        <v>65</v>
      </c>
      <c r="S309" s="19"/>
      <c r="T309" s="19"/>
      <c r="U309" s="19"/>
      <c r="V309" s="19" t="s">
        <v>67</v>
      </c>
      <c r="W309" s="20" t="s">
        <v>67</v>
      </c>
      <c r="Y309" s="19" t="s">
        <v>83</v>
      </c>
      <c r="Z309" s="27"/>
      <c r="AA309" s="19" t="s">
        <v>69</v>
      </c>
      <c r="AD309" s="19" t="s">
        <v>350</v>
      </c>
      <c r="AE309" s="19"/>
      <c r="AF309" s="19"/>
      <c r="AG309" s="19" t="s">
        <v>71</v>
      </c>
      <c r="AH309" s="19" t="s">
        <v>72</v>
      </c>
      <c r="AI309" s="19"/>
      <c r="AJ309" s="19">
        <v>16.0</v>
      </c>
      <c r="AK309" s="19" t="s">
        <v>86</v>
      </c>
      <c r="AL309" s="19">
        <v>5.0</v>
      </c>
      <c r="AM309" s="19" t="s">
        <v>75</v>
      </c>
      <c r="AN309" s="19" t="s">
        <v>39</v>
      </c>
      <c r="AO309" s="19"/>
      <c r="AP309" s="27"/>
      <c r="AQ309" s="19" t="s">
        <v>384</v>
      </c>
      <c r="AR309" s="19" t="s">
        <v>387</v>
      </c>
      <c r="BA309" s="28">
        <v>-0.903755757515422</v>
      </c>
      <c r="BB309" s="28">
        <f t="shared" si="9"/>
        <v>0.1173656029</v>
      </c>
      <c r="BC309" s="13">
        <f t="shared" si="1"/>
        <v>0.09889624314</v>
      </c>
      <c r="BD309" s="19" t="s">
        <v>88</v>
      </c>
      <c r="BE309" s="12">
        <f t="shared" si="2"/>
        <v>0.75</v>
      </c>
      <c r="BF309" s="12"/>
    </row>
    <row r="310" ht="15.75" customHeight="1">
      <c r="A310" s="19">
        <v>120.0</v>
      </c>
      <c r="B310" s="19" t="s">
        <v>381</v>
      </c>
      <c r="C310" s="19" t="s">
        <v>382</v>
      </c>
      <c r="D310" s="19" t="s">
        <v>383</v>
      </c>
      <c r="E310" s="19">
        <v>1.0</v>
      </c>
      <c r="F310" s="19">
        <v>2.0</v>
      </c>
      <c r="G310" s="19">
        <v>12.0</v>
      </c>
      <c r="H310" s="19">
        <v>30.66</v>
      </c>
      <c r="I310" s="19">
        <v>30.66</v>
      </c>
      <c r="J310" s="19" t="s">
        <v>108</v>
      </c>
      <c r="K310" s="28">
        <v>30.66</v>
      </c>
      <c r="L310" s="19" t="s">
        <v>61</v>
      </c>
      <c r="O310" s="19" t="s">
        <v>64</v>
      </c>
      <c r="P310" s="19" t="s">
        <v>223</v>
      </c>
      <c r="Q310" s="19" t="s">
        <v>326</v>
      </c>
      <c r="R310" s="19" t="s">
        <v>65</v>
      </c>
      <c r="S310" s="19"/>
      <c r="T310" s="19"/>
      <c r="U310" s="19"/>
      <c r="V310" s="19" t="s">
        <v>67</v>
      </c>
      <c r="W310" s="20" t="s">
        <v>67</v>
      </c>
      <c r="Y310" s="19" t="s">
        <v>83</v>
      </c>
      <c r="Z310" s="27"/>
      <c r="AA310" s="19" t="s">
        <v>69</v>
      </c>
      <c r="AD310" s="19" t="s">
        <v>350</v>
      </c>
      <c r="AE310" s="19"/>
      <c r="AF310" s="19"/>
      <c r="AG310" s="19" t="s">
        <v>71</v>
      </c>
      <c r="AH310" s="19" t="s">
        <v>72</v>
      </c>
      <c r="AI310" s="19"/>
      <c r="AJ310" s="19">
        <v>16.0</v>
      </c>
      <c r="AK310" s="19" t="s">
        <v>86</v>
      </c>
      <c r="AL310" s="19">
        <v>5.0</v>
      </c>
      <c r="AM310" s="19" t="s">
        <v>75</v>
      </c>
      <c r="AN310" s="19" t="s">
        <v>39</v>
      </c>
      <c r="AO310" s="19"/>
      <c r="AP310" s="27"/>
      <c r="AQ310" s="19" t="s">
        <v>386</v>
      </c>
      <c r="AR310" s="19"/>
      <c r="BA310" s="28">
        <v>0.48166951655307033</v>
      </c>
      <c r="BB310" s="28">
        <f t="shared" si="9"/>
        <v>0.09300023013</v>
      </c>
      <c r="BC310" s="13">
        <f t="shared" si="1"/>
        <v>0.08803419323</v>
      </c>
      <c r="BD310" s="19" t="s">
        <v>88</v>
      </c>
      <c r="BE310" s="12">
        <f t="shared" si="2"/>
        <v>0.75</v>
      </c>
      <c r="BF310" s="12"/>
    </row>
    <row r="311" ht="15.75" customHeight="1">
      <c r="A311" s="19">
        <v>120.0</v>
      </c>
      <c r="B311" s="19" t="s">
        <v>381</v>
      </c>
      <c r="C311" s="19" t="s">
        <v>382</v>
      </c>
      <c r="D311" s="19" t="s">
        <v>383</v>
      </c>
      <c r="E311" s="19">
        <v>2.0</v>
      </c>
      <c r="F311" s="19">
        <v>1.0</v>
      </c>
      <c r="G311" s="19">
        <v>16.0</v>
      </c>
      <c r="H311" s="19">
        <v>29.78</v>
      </c>
      <c r="I311" s="19">
        <v>29.78</v>
      </c>
      <c r="J311" s="19" t="s">
        <v>108</v>
      </c>
      <c r="K311" s="28">
        <v>29.78</v>
      </c>
      <c r="L311" s="19" t="s">
        <v>61</v>
      </c>
      <c r="O311" s="19" t="s">
        <v>64</v>
      </c>
      <c r="P311" s="19" t="s">
        <v>223</v>
      </c>
      <c r="Q311" s="19" t="s">
        <v>326</v>
      </c>
      <c r="R311" s="19"/>
      <c r="S311" s="19"/>
      <c r="T311" s="19"/>
      <c r="U311" s="19"/>
      <c r="V311" s="19" t="s">
        <v>67</v>
      </c>
      <c r="W311" s="20" t="s">
        <v>67</v>
      </c>
      <c r="Y311" s="19" t="s">
        <v>83</v>
      </c>
      <c r="Z311" s="27"/>
      <c r="AA311" s="19" t="s">
        <v>69</v>
      </c>
      <c r="AD311" s="19" t="s">
        <v>146</v>
      </c>
      <c r="AE311" s="19"/>
      <c r="AF311" s="19"/>
      <c r="AG311" s="19" t="s">
        <v>71</v>
      </c>
      <c r="AH311" s="19" t="s">
        <v>72</v>
      </c>
      <c r="AI311" s="19"/>
      <c r="AJ311" s="19">
        <v>3.0</v>
      </c>
      <c r="AK311" s="20" t="s">
        <v>74</v>
      </c>
      <c r="AL311" s="19">
        <v>3.0</v>
      </c>
      <c r="AM311" s="19" t="s">
        <v>75</v>
      </c>
      <c r="AN311" s="19" t="s">
        <v>39</v>
      </c>
      <c r="AO311" s="19"/>
      <c r="AP311" s="27"/>
      <c r="AQ311" s="19" t="s">
        <v>384</v>
      </c>
      <c r="AR311" s="19" t="s">
        <v>388</v>
      </c>
      <c r="BA311" s="19">
        <v>0.421875</v>
      </c>
      <c r="BB311" s="28">
        <f t="shared" si="9"/>
        <v>0.06806182861</v>
      </c>
      <c r="BC311" s="13">
        <f t="shared" si="1"/>
        <v>0.06522165506</v>
      </c>
      <c r="BD311" s="19" t="s">
        <v>88</v>
      </c>
      <c r="BE311" s="12">
        <f t="shared" si="2"/>
        <v>5.333333333</v>
      </c>
      <c r="BF311" s="12"/>
    </row>
    <row r="312" ht="15.75" customHeight="1">
      <c r="A312" s="19">
        <v>120.0</v>
      </c>
      <c r="B312" s="19" t="s">
        <v>381</v>
      </c>
      <c r="C312" s="19" t="s">
        <v>382</v>
      </c>
      <c r="D312" s="19" t="s">
        <v>383</v>
      </c>
      <c r="E312" s="19">
        <v>2.0</v>
      </c>
      <c r="F312" s="19">
        <v>2.0</v>
      </c>
      <c r="G312" s="19">
        <v>16.0</v>
      </c>
      <c r="H312" s="19">
        <v>29.78</v>
      </c>
      <c r="I312" s="19">
        <v>29.78</v>
      </c>
      <c r="J312" s="19" t="s">
        <v>108</v>
      </c>
      <c r="K312" s="28">
        <v>29.78</v>
      </c>
      <c r="L312" s="19" t="s">
        <v>61</v>
      </c>
      <c r="O312" s="19" t="s">
        <v>64</v>
      </c>
      <c r="P312" s="19" t="s">
        <v>223</v>
      </c>
      <c r="Q312" s="19"/>
      <c r="R312" s="19" t="s">
        <v>65</v>
      </c>
      <c r="S312" s="19"/>
      <c r="T312" s="19"/>
      <c r="U312" s="19"/>
      <c r="V312" s="19" t="s">
        <v>67</v>
      </c>
      <c r="W312" s="20" t="s">
        <v>67</v>
      </c>
      <c r="Y312" s="19" t="s">
        <v>83</v>
      </c>
      <c r="Z312" s="27"/>
      <c r="AA312" s="19" t="s">
        <v>69</v>
      </c>
      <c r="AD312" s="19" t="s">
        <v>146</v>
      </c>
      <c r="AE312" s="19"/>
      <c r="AF312" s="19"/>
      <c r="AG312" s="19" t="s">
        <v>71</v>
      </c>
      <c r="AH312" s="19" t="s">
        <v>72</v>
      </c>
      <c r="AI312" s="19"/>
      <c r="AJ312" s="19">
        <v>3.0</v>
      </c>
      <c r="AK312" s="20" t="s">
        <v>74</v>
      </c>
      <c r="AL312" s="19">
        <v>3.0</v>
      </c>
      <c r="AM312" s="19" t="s">
        <v>75</v>
      </c>
      <c r="AN312" s="19" t="s">
        <v>39</v>
      </c>
      <c r="AO312" s="19"/>
      <c r="AP312" s="27"/>
      <c r="AQ312" s="19" t="s">
        <v>384</v>
      </c>
      <c r="AR312" s="19" t="s">
        <v>389</v>
      </c>
      <c r="BA312" s="19">
        <v>0.19396551724137925</v>
      </c>
      <c r="BB312" s="28">
        <f t="shared" si="9"/>
        <v>0.06367570693</v>
      </c>
      <c r="BC312" s="13">
        <f t="shared" si="1"/>
        <v>0.06308511459</v>
      </c>
      <c r="BD312" s="19" t="s">
        <v>88</v>
      </c>
      <c r="BE312" s="12">
        <f t="shared" si="2"/>
        <v>5.333333333</v>
      </c>
      <c r="BF312" s="12"/>
    </row>
    <row r="313" ht="15.75" customHeight="1">
      <c r="A313" s="19">
        <v>120.0</v>
      </c>
      <c r="B313" s="19" t="s">
        <v>381</v>
      </c>
      <c r="C313" s="19" t="s">
        <v>382</v>
      </c>
      <c r="D313" s="19" t="s">
        <v>383</v>
      </c>
      <c r="E313" s="19">
        <v>2.0</v>
      </c>
      <c r="F313" s="19">
        <v>1.0</v>
      </c>
      <c r="G313" s="19">
        <v>16.0</v>
      </c>
      <c r="H313" s="19">
        <v>29.78</v>
      </c>
      <c r="I313" s="19">
        <v>29.78</v>
      </c>
      <c r="J313" s="19" t="s">
        <v>108</v>
      </c>
      <c r="K313" s="28">
        <v>29.78</v>
      </c>
      <c r="L313" s="19" t="s">
        <v>61</v>
      </c>
      <c r="O313" s="19" t="s">
        <v>64</v>
      </c>
      <c r="P313" s="19" t="s">
        <v>223</v>
      </c>
      <c r="Q313" s="19" t="s">
        <v>326</v>
      </c>
      <c r="R313" s="19"/>
      <c r="S313" s="19"/>
      <c r="T313" s="19"/>
      <c r="U313" s="19"/>
      <c r="V313" s="19" t="s">
        <v>67</v>
      </c>
      <c r="W313" s="20" t="s">
        <v>67</v>
      </c>
      <c r="Y313" s="19" t="s">
        <v>83</v>
      </c>
      <c r="Z313" s="27"/>
      <c r="AA313" s="19" t="s">
        <v>69</v>
      </c>
      <c r="AD313" s="19" t="s">
        <v>146</v>
      </c>
      <c r="AE313" s="19"/>
      <c r="AF313" s="19"/>
      <c r="AG313" s="19" t="s">
        <v>71</v>
      </c>
      <c r="AH313" s="19" t="s">
        <v>72</v>
      </c>
      <c r="AI313" s="19"/>
      <c r="AJ313" s="19">
        <v>3.0</v>
      </c>
      <c r="AK313" s="20" t="s">
        <v>74</v>
      </c>
      <c r="AL313" s="19">
        <v>3.0</v>
      </c>
      <c r="AM313" s="19" t="s">
        <v>75</v>
      </c>
      <c r="AN313" s="19" t="s">
        <v>39</v>
      </c>
      <c r="AO313" s="19"/>
      <c r="AP313" s="27"/>
      <c r="AQ313" s="19" t="s">
        <v>386</v>
      </c>
      <c r="AR313" s="19" t="s">
        <v>388</v>
      </c>
      <c r="BA313" s="19">
        <v>0.19396551724137925</v>
      </c>
      <c r="BB313" s="28">
        <f t="shared" si="9"/>
        <v>0.06367570693</v>
      </c>
      <c r="BC313" s="13">
        <f t="shared" si="1"/>
        <v>0.06308511459</v>
      </c>
      <c r="BD313" s="19" t="s">
        <v>88</v>
      </c>
      <c r="BE313" s="12">
        <f t="shared" si="2"/>
        <v>5.333333333</v>
      </c>
      <c r="BF313" s="12"/>
    </row>
    <row r="314" ht="15.75" customHeight="1">
      <c r="A314" s="19">
        <v>120.0</v>
      </c>
      <c r="B314" s="19" t="s">
        <v>381</v>
      </c>
      <c r="C314" s="19" t="s">
        <v>382</v>
      </c>
      <c r="D314" s="19" t="s">
        <v>383</v>
      </c>
      <c r="E314" s="19">
        <v>2.0</v>
      </c>
      <c r="F314" s="19">
        <v>2.0</v>
      </c>
      <c r="G314" s="19">
        <v>16.0</v>
      </c>
      <c r="H314" s="19">
        <v>29.78</v>
      </c>
      <c r="I314" s="19">
        <v>29.78</v>
      </c>
      <c r="J314" s="19" t="s">
        <v>108</v>
      </c>
      <c r="K314" s="28">
        <v>29.78</v>
      </c>
      <c r="L314" s="19" t="s">
        <v>61</v>
      </c>
      <c r="O314" s="19" t="s">
        <v>64</v>
      </c>
      <c r="P314" s="19" t="s">
        <v>223</v>
      </c>
      <c r="Q314" s="19"/>
      <c r="R314" s="19" t="s">
        <v>65</v>
      </c>
      <c r="S314" s="19"/>
      <c r="T314" s="19"/>
      <c r="U314" s="19"/>
      <c r="V314" s="19" t="s">
        <v>67</v>
      </c>
      <c r="W314" s="20" t="s">
        <v>67</v>
      </c>
      <c r="Y314" s="19" t="s">
        <v>83</v>
      </c>
      <c r="Z314" s="27"/>
      <c r="AA314" s="19" t="s">
        <v>69</v>
      </c>
      <c r="AD314" s="19" t="s">
        <v>146</v>
      </c>
      <c r="AE314" s="19"/>
      <c r="AF314" s="19"/>
      <c r="AG314" s="19" t="s">
        <v>71</v>
      </c>
      <c r="AH314" s="19" t="s">
        <v>72</v>
      </c>
      <c r="AI314" s="19"/>
      <c r="AJ314" s="19">
        <v>3.0</v>
      </c>
      <c r="AK314" s="20" t="s">
        <v>74</v>
      </c>
      <c r="AL314" s="19">
        <v>3.0</v>
      </c>
      <c r="AM314" s="19" t="s">
        <v>75</v>
      </c>
      <c r="AN314" s="19" t="s">
        <v>39</v>
      </c>
      <c r="AO314" s="19"/>
      <c r="AP314" s="27"/>
      <c r="AQ314" s="19" t="s">
        <v>386</v>
      </c>
      <c r="AR314" s="19" t="s">
        <v>389</v>
      </c>
      <c r="BA314" s="19">
        <v>0.08499999999999999</v>
      </c>
      <c r="BB314" s="28">
        <f t="shared" si="9"/>
        <v>0.06272578125</v>
      </c>
      <c r="BC314" s="13">
        <f t="shared" si="1"/>
        <v>0.06261278885</v>
      </c>
      <c r="BD314" s="19" t="s">
        <v>88</v>
      </c>
      <c r="BE314" s="12">
        <f t="shared" si="2"/>
        <v>5.333333333</v>
      </c>
      <c r="BF314" s="12"/>
    </row>
    <row r="315" ht="15.75" customHeight="1">
      <c r="A315" s="19">
        <v>120.0</v>
      </c>
      <c r="B315" s="19" t="s">
        <v>381</v>
      </c>
      <c r="C315" s="19" t="s">
        <v>382</v>
      </c>
      <c r="D315" s="19" t="s">
        <v>383</v>
      </c>
      <c r="E315" s="19">
        <v>3.0</v>
      </c>
      <c r="F315" s="19">
        <v>1.0</v>
      </c>
      <c r="G315" s="19">
        <v>16.0</v>
      </c>
      <c r="H315" s="19">
        <v>19.58</v>
      </c>
      <c r="I315" s="19">
        <v>19.58</v>
      </c>
      <c r="J315" s="19" t="s">
        <v>108</v>
      </c>
      <c r="K315" s="28">
        <v>19.58</v>
      </c>
      <c r="L315" s="19" t="s">
        <v>61</v>
      </c>
      <c r="O315" s="19" t="s">
        <v>64</v>
      </c>
      <c r="P315" s="19" t="s">
        <v>223</v>
      </c>
      <c r="Q315" s="19" t="s">
        <v>326</v>
      </c>
      <c r="R315" s="19"/>
      <c r="S315" s="19"/>
      <c r="T315" s="19"/>
      <c r="U315" s="19"/>
      <c r="V315" s="19" t="s">
        <v>67</v>
      </c>
      <c r="W315" s="20" t="s">
        <v>67</v>
      </c>
      <c r="Y315" s="19" t="s">
        <v>83</v>
      </c>
      <c r="Z315" s="27"/>
      <c r="AA315" s="19" t="s">
        <v>69</v>
      </c>
      <c r="AD315" s="19" t="s">
        <v>146</v>
      </c>
      <c r="AE315" s="19"/>
      <c r="AF315" s="19"/>
      <c r="AG315" s="19" t="s">
        <v>71</v>
      </c>
      <c r="AH315" s="19" t="s">
        <v>72</v>
      </c>
      <c r="AI315" s="19"/>
      <c r="AJ315" s="19">
        <v>3.0</v>
      </c>
      <c r="AK315" s="20" t="s">
        <v>74</v>
      </c>
      <c r="AL315" s="19">
        <v>3.0</v>
      </c>
      <c r="AM315" s="19" t="s">
        <v>75</v>
      </c>
      <c r="AN315" s="19" t="s">
        <v>39</v>
      </c>
      <c r="AO315" s="19"/>
      <c r="AP315" s="27"/>
      <c r="AQ315" s="19" t="s">
        <v>384</v>
      </c>
      <c r="AR315" s="19" t="s">
        <v>388</v>
      </c>
      <c r="BA315" s="19">
        <v>0.30612244897959184</v>
      </c>
      <c r="BB315" s="28">
        <f t="shared" si="9"/>
        <v>0.06542846731</v>
      </c>
      <c r="BC315" s="13">
        <f t="shared" si="1"/>
        <v>0.06394747225</v>
      </c>
      <c r="BD315" s="19" t="s">
        <v>88</v>
      </c>
      <c r="BE315" s="12">
        <f t="shared" si="2"/>
        <v>5.333333333</v>
      </c>
      <c r="BF315" s="12"/>
    </row>
    <row r="316" ht="15.75" customHeight="1">
      <c r="A316" s="19">
        <v>120.0</v>
      </c>
      <c r="B316" s="19" t="s">
        <v>381</v>
      </c>
      <c r="C316" s="19" t="s">
        <v>382</v>
      </c>
      <c r="D316" s="19" t="s">
        <v>383</v>
      </c>
      <c r="E316" s="19">
        <v>3.0</v>
      </c>
      <c r="F316" s="19">
        <v>2.0</v>
      </c>
      <c r="G316" s="19">
        <v>16.0</v>
      </c>
      <c r="H316" s="19">
        <v>19.58</v>
      </c>
      <c r="I316" s="19">
        <v>19.58</v>
      </c>
      <c r="J316" s="19" t="s">
        <v>108</v>
      </c>
      <c r="K316" s="28">
        <v>19.58</v>
      </c>
      <c r="L316" s="19" t="s">
        <v>61</v>
      </c>
      <c r="O316" s="19" t="s">
        <v>64</v>
      </c>
      <c r="P316" s="19" t="s">
        <v>223</v>
      </c>
      <c r="R316" s="19" t="s">
        <v>65</v>
      </c>
      <c r="S316" s="19"/>
      <c r="T316" s="19"/>
      <c r="U316" s="19"/>
      <c r="V316" s="19" t="s">
        <v>67</v>
      </c>
      <c r="W316" s="20" t="s">
        <v>67</v>
      </c>
      <c r="Y316" s="19" t="s">
        <v>83</v>
      </c>
      <c r="Z316" s="27"/>
      <c r="AA316" s="19" t="s">
        <v>69</v>
      </c>
      <c r="AD316" s="19" t="s">
        <v>146</v>
      </c>
      <c r="AE316" s="19"/>
      <c r="AF316" s="19"/>
      <c r="AG316" s="19" t="s">
        <v>71</v>
      </c>
      <c r="AH316" s="19" t="s">
        <v>72</v>
      </c>
      <c r="AI316" s="19"/>
      <c r="AJ316" s="19">
        <v>3.0</v>
      </c>
      <c r="AK316" s="20" t="s">
        <v>74</v>
      </c>
      <c r="AL316" s="19">
        <v>3.0</v>
      </c>
      <c r="AM316" s="19" t="s">
        <v>75</v>
      </c>
      <c r="AN316" s="19" t="s">
        <v>39</v>
      </c>
      <c r="AO316" s="19"/>
      <c r="AP316" s="27"/>
      <c r="AQ316" s="19" t="s">
        <v>384</v>
      </c>
      <c r="AR316" s="19" t="s">
        <v>389</v>
      </c>
      <c r="BA316" s="19">
        <v>0.24305555555555555</v>
      </c>
      <c r="BB316" s="28">
        <f t="shared" si="9"/>
        <v>0.0643461251</v>
      </c>
      <c r="BC316" s="13">
        <f t="shared" si="1"/>
        <v>0.06341634504</v>
      </c>
      <c r="BD316" s="19" t="s">
        <v>88</v>
      </c>
      <c r="BE316" s="12">
        <f t="shared" si="2"/>
        <v>5.333333333</v>
      </c>
      <c r="BF316" s="12"/>
    </row>
    <row r="317" ht="15.75" customHeight="1">
      <c r="A317" s="19">
        <v>120.0</v>
      </c>
      <c r="B317" s="19" t="s">
        <v>381</v>
      </c>
      <c r="C317" s="19" t="s">
        <v>382</v>
      </c>
      <c r="D317" s="19" t="s">
        <v>383</v>
      </c>
      <c r="E317" s="19">
        <v>3.0</v>
      </c>
      <c r="F317" s="19">
        <v>2.0</v>
      </c>
      <c r="G317" s="19">
        <v>16.0</v>
      </c>
      <c r="H317" s="19">
        <v>19.58</v>
      </c>
      <c r="I317" s="19">
        <v>19.58</v>
      </c>
      <c r="J317" s="19" t="s">
        <v>108</v>
      </c>
      <c r="K317" s="28">
        <v>19.58</v>
      </c>
      <c r="L317" s="19" t="s">
        <v>61</v>
      </c>
      <c r="O317" s="19" t="s">
        <v>64</v>
      </c>
      <c r="P317" s="19" t="s">
        <v>223</v>
      </c>
      <c r="Q317" s="19" t="s">
        <v>326</v>
      </c>
      <c r="R317" s="19"/>
      <c r="S317" s="19"/>
      <c r="T317" s="19"/>
      <c r="U317" s="19"/>
      <c r="V317" s="19" t="s">
        <v>67</v>
      </c>
      <c r="W317" s="20" t="s">
        <v>67</v>
      </c>
      <c r="Y317" s="19" t="s">
        <v>83</v>
      </c>
      <c r="Z317" s="27"/>
      <c r="AA317" s="19" t="s">
        <v>69</v>
      </c>
      <c r="AD317" s="19" t="s">
        <v>146</v>
      </c>
      <c r="AE317" s="19"/>
      <c r="AF317" s="19"/>
      <c r="AG317" s="19" t="s">
        <v>71</v>
      </c>
      <c r="AH317" s="19" t="s">
        <v>72</v>
      </c>
      <c r="AI317" s="19"/>
      <c r="AJ317" s="19">
        <v>3.0</v>
      </c>
      <c r="AK317" s="20" t="s">
        <v>74</v>
      </c>
      <c r="AL317" s="19">
        <v>3.0</v>
      </c>
      <c r="AM317" s="19" t="s">
        <v>75</v>
      </c>
      <c r="AN317" s="19" t="s">
        <v>39</v>
      </c>
      <c r="AO317" s="19"/>
      <c r="AP317" s="27"/>
      <c r="AQ317" s="19" t="s">
        <v>386</v>
      </c>
      <c r="AR317" s="19" t="s">
        <v>388</v>
      </c>
      <c r="BA317" s="19">
        <v>0.14979338842975207</v>
      </c>
      <c r="BB317" s="28">
        <f t="shared" si="9"/>
        <v>0.06320118935</v>
      </c>
      <c r="BC317" s="13">
        <f t="shared" si="1"/>
        <v>0.06284961682</v>
      </c>
      <c r="BD317" s="19" t="s">
        <v>88</v>
      </c>
      <c r="BE317" s="12">
        <f t="shared" si="2"/>
        <v>5.333333333</v>
      </c>
      <c r="BF317" s="12"/>
    </row>
    <row r="318" ht="15.75" customHeight="1">
      <c r="A318" s="19">
        <v>120.0</v>
      </c>
      <c r="B318" s="19" t="s">
        <v>381</v>
      </c>
      <c r="C318" s="19" t="s">
        <v>382</v>
      </c>
      <c r="D318" s="19" t="s">
        <v>383</v>
      </c>
      <c r="E318" s="19">
        <v>3.0</v>
      </c>
      <c r="F318" s="19">
        <v>2.0</v>
      </c>
      <c r="G318" s="19">
        <v>16.0</v>
      </c>
      <c r="H318" s="19">
        <v>19.58</v>
      </c>
      <c r="I318" s="19">
        <v>19.58</v>
      </c>
      <c r="J318" s="19" t="s">
        <v>108</v>
      </c>
      <c r="K318" s="28">
        <v>19.58</v>
      </c>
      <c r="L318" s="19" t="s">
        <v>61</v>
      </c>
      <c r="O318" s="19" t="s">
        <v>64</v>
      </c>
      <c r="P318" s="19" t="s">
        <v>223</v>
      </c>
      <c r="R318" s="19" t="s">
        <v>65</v>
      </c>
      <c r="S318" s="19"/>
      <c r="T318" s="19"/>
      <c r="U318" s="19"/>
      <c r="V318" s="19" t="s">
        <v>67</v>
      </c>
      <c r="W318" s="20" t="s">
        <v>67</v>
      </c>
      <c r="Y318" s="19" t="s">
        <v>83</v>
      </c>
      <c r="Z318" s="27"/>
      <c r="AA318" s="19" t="s">
        <v>69</v>
      </c>
      <c r="AD318" s="19" t="s">
        <v>146</v>
      </c>
      <c r="AE318" s="19"/>
      <c r="AF318" s="19"/>
      <c r="AG318" s="19" t="s">
        <v>71</v>
      </c>
      <c r="AH318" s="19" t="s">
        <v>72</v>
      </c>
      <c r="AI318" s="19"/>
      <c r="AJ318" s="19">
        <v>3.0</v>
      </c>
      <c r="AK318" s="20" t="s">
        <v>74</v>
      </c>
      <c r="AL318" s="19">
        <v>3.0</v>
      </c>
      <c r="AM318" s="19" t="s">
        <v>75</v>
      </c>
      <c r="AN318" s="19" t="s">
        <v>39</v>
      </c>
      <c r="AO318" s="19"/>
      <c r="AP318" s="27"/>
      <c r="AQ318" s="19" t="s">
        <v>386</v>
      </c>
      <c r="AR318" s="19" t="s">
        <v>389</v>
      </c>
      <c r="BA318" s="19">
        <v>0.24305555555555555</v>
      </c>
      <c r="BB318" s="28">
        <f t="shared" si="9"/>
        <v>0.0643461251</v>
      </c>
      <c r="BC318" s="13">
        <f t="shared" si="1"/>
        <v>0.06341634504</v>
      </c>
      <c r="BD318" s="19" t="s">
        <v>88</v>
      </c>
      <c r="BE318" s="12">
        <f t="shared" si="2"/>
        <v>5.333333333</v>
      </c>
      <c r="BF318" s="12"/>
    </row>
    <row r="319" ht="15.75" customHeight="1">
      <c r="A319" s="19">
        <v>132.0</v>
      </c>
      <c r="B319" s="26" t="s">
        <v>390</v>
      </c>
      <c r="C319" s="19" t="s">
        <v>391</v>
      </c>
      <c r="D319" s="19" t="s">
        <v>392</v>
      </c>
      <c r="E319" s="19">
        <v>1.0</v>
      </c>
      <c r="F319" s="19">
        <v>1.0</v>
      </c>
      <c r="G319" s="19">
        <v>16.0</v>
      </c>
      <c r="H319" s="19">
        <v>37.0</v>
      </c>
      <c r="I319" s="19">
        <v>37.0</v>
      </c>
      <c r="J319" s="19" t="s">
        <v>108</v>
      </c>
      <c r="K319" s="28">
        <v>37.0</v>
      </c>
      <c r="L319" s="19" t="s">
        <v>61</v>
      </c>
      <c r="O319" s="19" t="s">
        <v>64</v>
      </c>
      <c r="P319" s="19" t="s">
        <v>223</v>
      </c>
      <c r="Q319" s="19" t="s">
        <v>66</v>
      </c>
      <c r="R319" s="19"/>
      <c r="S319" s="19"/>
      <c r="T319" s="19"/>
      <c r="U319" s="19"/>
      <c r="V319" s="19" t="s">
        <v>67</v>
      </c>
      <c r="W319" s="20" t="s">
        <v>67</v>
      </c>
      <c r="X319" s="19"/>
      <c r="Y319" s="19" t="s">
        <v>83</v>
      </c>
      <c r="Z319" s="27"/>
      <c r="AA319" s="19" t="s">
        <v>69</v>
      </c>
      <c r="AD319" s="19" t="s">
        <v>350</v>
      </c>
      <c r="AE319" s="19"/>
      <c r="AF319" s="19"/>
      <c r="AG319" s="19" t="s">
        <v>71</v>
      </c>
      <c r="AH319" s="19" t="s">
        <v>72</v>
      </c>
      <c r="AI319" s="19"/>
      <c r="AJ319" s="19">
        <v>15.0</v>
      </c>
      <c r="AK319" s="19" t="s">
        <v>86</v>
      </c>
      <c r="AL319" s="19">
        <v>5.0</v>
      </c>
      <c r="AM319" s="19" t="s">
        <v>75</v>
      </c>
      <c r="AN319" s="19" t="s">
        <v>39</v>
      </c>
      <c r="AO319" s="19"/>
      <c r="AP319" s="27"/>
      <c r="AR319" s="19" t="s">
        <v>393</v>
      </c>
      <c r="BA319" s="28">
        <v>1.5731188879533944</v>
      </c>
      <c r="BB319" s="28">
        <f t="shared" si="9"/>
        <v>0.1398344699</v>
      </c>
      <c r="BC319" s="13">
        <f t="shared" si="1"/>
        <v>0.09348611858</v>
      </c>
      <c r="BD319" s="19" t="s">
        <v>88</v>
      </c>
      <c r="BE319" s="12">
        <f t="shared" si="2"/>
        <v>1.066666667</v>
      </c>
      <c r="BF319" s="12"/>
    </row>
    <row r="320" ht="15.75" customHeight="1">
      <c r="A320" s="19">
        <v>132.0</v>
      </c>
      <c r="B320" s="26" t="s">
        <v>390</v>
      </c>
      <c r="C320" s="19" t="s">
        <v>391</v>
      </c>
      <c r="D320" s="19" t="s">
        <v>392</v>
      </c>
      <c r="E320" s="19">
        <v>1.0</v>
      </c>
      <c r="F320" s="19">
        <v>2.0</v>
      </c>
      <c r="G320" s="19">
        <v>16.0</v>
      </c>
      <c r="H320" s="19">
        <v>37.0</v>
      </c>
      <c r="I320" s="19">
        <v>37.0</v>
      </c>
      <c r="J320" s="19" t="s">
        <v>108</v>
      </c>
      <c r="K320" s="28">
        <v>37.0</v>
      </c>
      <c r="L320" s="19" t="s">
        <v>61</v>
      </c>
      <c r="O320" s="19" t="s">
        <v>64</v>
      </c>
      <c r="P320" s="19" t="s">
        <v>223</v>
      </c>
      <c r="Q320" s="19" t="s">
        <v>66</v>
      </c>
      <c r="R320" s="19"/>
      <c r="S320" s="19"/>
      <c r="T320" s="19"/>
      <c r="U320" s="19"/>
      <c r="V320" s="19" t="s">
        <v>67</v>
      </c>
      <c r="W320" s="20" t="s">
        <v>67</v>
      </c>
      <c r="X320" s="19"/>
      <c r="Y320" s="19" t="s">
        <v>83</v>
      </c>
      <c r="Z320" s="27"/>
      <c r="AA320" s="19" t="s">
        <v>69</v>
      </c>
      <c r="AD320" s="19" t="s">
        <v>350</v>
      </c>
      <c r="AE320" s="19"/>
      <c r="AF320" s="19"/>
      <c r="AG320" s="19" t="s">
        <v>71</v>
      </c>
      <c r="AH320" s="19" t="s">
        <v>72</v>
      </c>
      <c r="AI320" s="19"/>
      <c r="AJ320" s="19">
        <v>15.0</v>
      </c>
      <c r="AK320" s="19" t="s">
        <v>86</v>
      </c>
      <c r="AL320" s="19">
        <v>5.0</v>
      </c>
      <c r="AM320" s="19" t="s">
        <v>75</v>
      </c>
      <c r="AN320" s="19" t="s">
        <v>39</v>
      </c>
      <c r="AO320" s="19"/>
      <c r="AP320" s="27"/>
      <c r="AR320" s="19" t="s">
        <v>394</v>
      </c>
      <c r="BA320" s="28">
        <v>1.9283675997070944</v>
      </c>
      <c r="BB320" s="28">
        <f t="shared" si="9"/>
        <v>0.1787063</v>
      </c>
      <c r="BC320" s="13">
        <f t="shared" si="1"/>
        <v>0.1056841698</v>
      </c>
      <c r="BD320" s="19" t="s">
        <v>88</v>
      </c>
      <c r="BE320" s="12">
        <f t="shared" si="2"/>
        <v>1.066666667</v>
      </c>
      <c r="BF320" s="12"/>
    </row>
    <row r="321" ht="15.75" customHeight="1">
      <c r="A321" s="19">
        <v>132.0</v>
      </c>
      <c r="B321" s="26" t="s">
        <v>390</v>
      </c>
      <c r="C321" s="19" t="s">
        <v>391</v>
      </c>
      <c r="D321" s="19" t="s">
        <v>392</v>
      </c>
      <c r="E321" s="19">
        <v>2.0</v>
      </c>
      <c r="F321" s="19">
        <v>1.0</v>
      </c>
      <c r="G321" s="19">
        <v>16.0</v>
      </c>
      <c r="H321" s="19">
        <v>38.0</v>
      </c>
      <c r="I321" s="19">
        <v>38.0</v>
      </c>
      <c r="J321" s="19" t="s">
        <v>108</v>
      </c>
      <c r="K321" s="28">
        <v>38.0</v>
      </c>
      <c r="L321" s="19" t="s">
        <v>61</v>
      </c>
      <c r="O321" s="19" t="s">
        <v>64</v>
      </c>
      <c r="P321" s="19" t="s">
        <v>223</v>
      </c>
      <c r="Q321" s="19" t="s">
        <v>66</v>
      </c>
      <c r="R321" s="19"/>
      <c r="S321" s="19"/>
      <c r="T321" s="19"/>
      <c r="U321" s="19"/>
      <c r="V321" s="19" t="s">
        <v>67</v>
      </c>
      <c r="W321" s="20" t="s">
        <v>67</v>
      </c>
      <c r="X321" s="19"/>
      <c r="Y321" s="19" t="s">
        <v>83</v>
      </c>
      <c r="Z321" s="27"/>
      <c r="AA321" s="19" t="s">
        <v>69</v>
      </c>
      <c r="AD321" s="19" t="s">
        <v>350</v>
      </c>
      <c r="AE321" s="19"/>
      <c r="AF321" s="19"/>
      <c r="AG321" s="19" t="s">
        <v>71</v>
      </c>
      <c r="AH321" s="19" t="s">
        <v>72</v>
      </c>
      <c r="AI321" s="19"/>
      <c r="AJ321" s="19">
        <v>15.0</v>
      </c>
      <c r="AK321" s="19" t="s">
        <v>86</v>
      </c>
      <c r="AL321" s="19">
        <v>5.0</v>
      </c>
      <c r="AM321" s="19" t="s">
        <v>75</v>
      </c>
      <c r="AN321" s="19" t="s">
        <v>39</v>
      </c>
      <c r="AO321" s="19"/>
      <c r="AP321" s="27"/>
      <c r="AR321" s="19" t="s">
        <v>395</v>
      </c>
      <c r="BA321" s="28">
        <v>1.6167420972774396</v>
      </c>
      <c r="BB321" s="28">
        <f t="shared" si="9"/>
        <v>0.144182969</v>
      </c>
      <c r="BC321" s="13">
        <f t="shared" si="1"/>
        <v>0.09492858139</v>
      </c>
      <c r="BD321" s="19" t="s">
        <v>88</v>
      </c>
      <c r="BE321" s="12">
        <f t="shared" si="2"/>
        <v>1.066666667</v>
      </c>
      <c r="BF321" s="12"/>
    </row>
    <row r="322" ht="15.75" customHeight="1">
      <c r="A322" s="19">
        <v>132.0</v>
      </c>
      <c r="B322" s="26" t="s">
        <v>390</v>
      </c>
      <c r="C322" s="19" t="s">
        <v>391</v>
      </c>
      <c r="D322" s="19" t="s">
        <v>392</v>
      </c>
      <c r="E322" s="19">
        <v>2.0</v>
      </c>
      <c r="F322" s="19">
        <v>2.0</v>
      </c>
      <c r="G322" s="19">
        <v>16.0</v>
      </c>
      <c r="H322" s="19">
        <v>38.0</v>
      </c>
      <c r="I322" s="19">
        <v>38.0</v>
      </c>
      <c r="J322" s="19" t="s">
        <v>108</v>
      </c>
      <c r="K322" s="28">
        <v>38.0</v>
      </c>
      <c r="L322" s="19" t="s">
        <v>61</v>
      </c>
      <c r="O322" s="19" t="s">
        <v>64</v>
      </c>
      <c r="P322" s="19" t="s">
        <v>223</v>
      </c>
      <c r="Q322" s="19" t="s">
        <v>66</v>
      </c>
      <c r="R322" s="19"/>
      <c r="S322" s="19"/>
      <c r="T322" s="19"/>
      <c r="U322" s="19"/>
      <c r="V322" s="19" t="s">
        <v>67</v>
      </c>
      <c r="W322" s="20" t="s">
        <v>67</v>
      </c>
      <c r="X322" s="19"/>
      <c r="Y322" s="19" t="s">
        <v>83</v>
      </c>
      <c r="Z322" s="27"/>
      <c r="AA322" s="19" t="s">
        <v>69</v>
      </c>
      <c r="AD322" s="19" t="s">
        <v>350</v>
      </c>
      <c r="AE322" s="19"/>
      <c r="AF322" s="19"/>
      <c r="AG322" s="19" t="s">
        <v>71</v>
      </c>
      <c r="AH322" s="19" t="s">
        <v>72</v>
      </c>
      <c r="AI322" s="19"/>
      <c r="AJ322" s="19">
        <v>15.0</v>
      </c>
      <c r="AK322" s="19" t="s">
        <v>86</v>
      </c>
      <c r="AL322" s="19">
        <v>5.0</v>
      </c>
      <c r="AM322" s="19" t="s">
        <v>75</v>
      </c>
      <c r="AN322" s="19" t="s">
        <v>39</v>
      </c>
      <c r="AO322" s="19"/>
      <c r="AP322" s="27"/>
      <c r="AR322" s="19" t="s">
        <v>394</v>
      </c>
      <c r="BA322" s="28">
        <v>1.8676808464284982</v>
      </c>
      <c r="BB322" s="28">
        <f t="shared" si="9"/>
        <v>0.171507242</v>
      </c>
      <c r="BC322" s="13">
        <f t="shared" si="1"/>
        <v>0.1035335821</v>
      </c>
      <c r="BD322" s="19" t="s">
        <v>88</v>
      </c>
      <c r="BE322" s="12">
        <f t="shared" si="2"/>
        <v>1.066666667</v>
      </c>
      <c r="BF322" s="12"/>
    </row>
    <row r="323" ht="15.75" customHeight="1">
      <c r="A323" s="19">
        <v>132.0</v>
      </c>
      <c r="B323" s="26" t="s">
        <v>390</v>
      </c>
      <c r="C323" s="19" t="s">
        <v>391</v>
      </c>
      <c r="D323" s="19" t="s">
        <v>392</v>
      </c>
      <c r="E323" s="19">
        <v>3.0</v>
      </c>
      <c r="F323" s="19">
        <v>1.0</v>
      </c>
      <c r="G323" s="19">
        <v>14.0</v>
      </c>
      <c r="H323" s="19">
        <v>38.0</v>
      </c>
      <c r="I323" s="19">
        <v>38.0</v>
      </c>
      <c r="J323" s="19" t="s">
        <v>108</v>
      </c>
      <c r="K323" s="28">
        <v>38.0</v>
      </c>
      <c r="L323" s="19" t="s">
        <v>61</v>
      </c>
      <c r="O323" s="19" t="s">
        <v>64</v>
      </c>
      <c r="P323" s="19" t="s">
        <v>223</v>
      </c>
      <c r="Q323" s="19" t="s">
        <v>66</v>
      </c>
      <c r="R323" s="19"/>
      <c r="S323" s="19"/>
      <c r="T323" s="19"/>
      <c r="U323" s="19"/>
      <c r="V323" s="19" t="s">
        <v>67</v>
      </c>
      <c r="W323" s="20" t="s">
        <v>67</v>
      </c>
      <c r="X323" s="19"/>
      <c r="Y323" s="19" t="s">
        <v>83</v>
      </c>
      <c r="Z323" s="27"/>
      <c r="AA323" s="19" t="s">
        <v>69</v>
      </c>
      <c r="AD323" s="19" t="s">
        <v>350</v>
      </c>
      <c r="AE323" s="19"/>
      <c r="AF323" s="19"/>
      <c r="AG323" s="19" t="s">
        <v>71</v>
      </c>
      <c r="AH323" s="19" t="s">
        <v>72</v>
      </c>
      <c r="AI323" s="19"/>
      <c r="AJ323" s="19">
        <v>15.0</v>
      </c>
      <c r="AK323" s="19" t="s">
        <v>86</v>
      </c>
      <c r="AL323" s="19">
        <v>5.0</v>
      </c>
      <c r="AM323" s="19" t="s">
        <v>75</v>
      </c>
      <c r="AN323" s="19" t="s">
        <v>39</v>
      </c>
      <c r="AO323" s="19"/>
      <c r="AP323" s="27"/>
      <c r="AR323" s="19" t="s">
        <v>393</v>
      </c>
      <c r="BA323" s="28">
        <v>1.8292547224228157</v>
      </c>
      <c r="BB323" s="28">
        <f t="shared" si="9"/>
        <v>0.1909347443</v>
      </c>
      <c r="BC323" s="13">
        <f t="shared" si="1"/>
        <v>0.1167826872</v>
      </c>
      <c r="BD323" s="19" t="s">
        <v>88</v>
      </c>
      <c r="BE323" s="12">
        <f t="shared" si="2"/>
        <v>0.9333333333</v>
      </c>
      <c r="BF323" s="12"/>
    </row>
    <row r="324" ht="15.75" customHeight="1">
      <c r="A324" s="19">
        <v>132.0</v>
      </c>
      <c r="B324" s="26" t="s">
        <v>390</v>
      </c>
      <c r="C324" s="19" t="s">
        <v>391</v>
      </c>
      <c r="D324" s="19" t="s">
        <v>392</v>
      </c>
      <c r="E324" s="19">
        <v>3.0</v>
      </c>
      <c r="F324" s="19">
        <v>2.0</v>
      </c>
      <c r="G324" s="19">
        <v>14.0</v>
      </c>
      <c r="H324" s="19">
        <v>38.0</v>
      </c>
      <c r="I324" s="19">
        <v>38.0</v>
      </c>
      <c r="J324" s="19" t="s">
        <v>108</v>
      </c>
      <c r="K324" s="28">
        <v>38.0</v>
      </c>
      <c r="L324" s="19" t="s">
        <v>61</v>
      </c>
      <c r="O324" s="19" t="s">
        <v>64</v>
      </c>
      <c r="P324" s="19" t="s">
        <v>223</v>
      </c>
      <c r="Q324" s="19" t="s">
        <v>66</v>
      </c>
      <c r="R324" s="19"/>
      <c r="S324" s="19"/>
      <c r="T324" s="19"/>
      <c r="U324" s="19"/>
      <c r="V324" s="19" t="s">
        <v>67</v>
      </c>
      <c r="W324" s="20" t="s">
        <v>67</v>
      </c>
      <c r="X324" s="19"/>
      <c r="Y324" s="19" t="s">
        <v>83</v>
      </c>
      <c r="Z324" s="27"/>
      <c r="AA324" s="19" t="s">
        <v>69</v>
      </c>
      <c r="AD324" s="19" t="s">
        <v>350</v>
      </c>
      <c r="AE324" s="19"/>
      <c r="AF324" s="19"/>
      <c r="AG324" s="19" t="s">
        <v>71</v>
      </c>
      <c r="AH324" s="19" t="s">
        <v>72</v>
      </c>
      <c r="AI324" s="19"/>
      <c r="AJ324" s="19">
        <v>15.0</v>
      </c>
      <c r="AK324" s="19" t="s">
        <v>86</v>
      </c>
      <c r="AL324" s="19">
        <v>5.0</v>
      </c>
      <c r="AM324" s="19" t="s">
        <v>75</v>
      </c>
      <c r="AN324" s="19" t="s">
        <v>39</v>
      </c>
      <c r="AO324" s="19"/>
      <c r="AP324" s="27"/>
      <c r="AR324" s="19" t="s">
        <v>394</v>
      </c>
      <c r="BA324" s="28">
        <v>1.3346146632541065</v>
      </c>
      <c r="BB324" s="28">
        <f t="shared" si="9"/>
        <v>0.135042725</v>
      </c>
      <c r="BC324" s="13">
        <f t="shared" si="1"/>
        <v>0.0982135883</v>
      </c>
      <c r="BD324" s="19" t="s">
        <v>88</v>
      </c>
      <c r="BE324" s="12">
        <f t="shared" si="2"/>
        <v>0.9333333333</v>
      </c>
      <c r="BF324" s="12"/>
    </row>
    <row r="325" ht="15.75" customHeight="1">
      <c r="A325" s="20">
        <v>25.0</v>
      </c>
      <c r="B325" s="20" t="s">
        <v>396</v>
      </c>
      <c r="C325" s="20" t="s">
        <v>397</v>
      </c>
      <c r="D325" s="20" t="s">
        <v>398</v>
      </c>
      <c r="E325" s="41">
        <v>1.0</v>
      </c>
      <c r="F325" s="41">
        <v>1.0</v>
      </c>
      <c r="G325" s="41">
        <v>16.0</v>
      </c>
      <c r="I325" s="41">
        <v>32.37</v>
      </c>
      <c r="J325" s="20" t="s">
        <v>108</v>
      </c>
      <c r="K325" s="57">
        <v>32.37</v>
      </c>
      <c r="L325" s="20" t="s">
        <v>61</v>
      </c>
      <c r="O325" s="20" t="s">
        <v>64</v>
      </c>
      <c r="P325" s="20" t="s">
        <v>223</v>
      </c>
      <c r="Q325" s="41" t="s">
        <v>66</v>
      </c>
      <c r="R325" s="19"/>
      <c r="S325" s="19"/>
      <c r="T325" s="19"/>
      <c r="U325" s="19"/>
      <c r="V325" s="19" t="s">
        <v>67</v>
      </c>
      <c r="W325" s="20" t="s">
        <v>67</v>
      </c>
      <c r="X325" s="19"/>
      <c r="Y325" s="19" t="s">
        <v>83</v>
      </c>
      <c r="Z325" s="27"/>
      <c r="AA325" s="19" t="s">
        <v>69</v>
      </c>
      <c r="AB325" s="41">
        <v>113.0</v>
      </c>
      <c r="AD325" s="41" t="s">
        <v>70</v>
      </c>
      <c r="AE325" s="19"/>
      <c r="AF325" s="19"/>
      <c r="AG325" s="20" t="s">
        <v>71</v>
      </c>
      <c r="AH325" s="20" t="s">
        <v>72</v>
      </c>
      <c r="AI325" s="20" t="s">
        <v>109</v>
      </c>
      <c r="AJ325" s="41"/>
      <c r="AK325" s="41" t="s">
        <v>74</v>
      </c>
      <c r="AL325" s="41">
        <v>2.0</v>
      </c>
      <c r="AM325" s="20" t="s">
        <v>110</v>
      </c>
      <c r="AN325" s="20" t="s">
        <v>39</v>
      </c>
      <c r="AO325" s="19"/>
      <c r="AP325" s="27"/>
      <c r="AW325" s="41"/>
      <c r="BA325" s="57">
        <v>-4.09</v>
      </c>
      <c r="BB325" s="28">
        <f t="shared" si="9"/>
        <v>0.585253125</v>
      </c>
      <c r="BC325" s="13">
        <f t="shared" si="1"/>
        <v>0.1912545955</v>
      </c>
      <c r="BD325" s="20" t="s">
        <v>88</v>
      </c>
      <c r="BE325" s="12"/>
      <c r="BF325" s="12"/>
    </row>
    <row r="326" ht="15.75" customHeight="1">
      <c r="A326" s="20">
        <v>25.0</v>
      </c>
      <c r="B326" s="20" t="s">
        <v>396</v>
      </c>
      <c r="C326" s="20" t="s">
        <v>397</v>
      </c>
      <c r="D326" s="20" t="s">
        <v>398</v>
      </c>
      <c r="E326" s="41">
        <v>1.0</v>
      </c>
      <c r="F326" s="41">
        <v>2.0</v>
      </c>
      <c r="G326" s="41">
        <v>30.0</v>
      </c>
      <c r="I326" s="41">
        <v>42.57</v>
      </c>
      <c r="J326" s="20" t="s">
        <v>108</v>
      </c>
      <c r="K326" s="57">
        <v>42.57</v>
      </c>
      <c r="L326" s="20" t="s">
        <v>61</v>
      </c>
      <c r="O326" s="20" t="s">
        <v>64</v>
      </c>
      <c r="P326" s="20" t="s">
        <v>223</v>
      </c>
      <c r="Q326" s="41" t="s">
        <v>66</v>
      </c>
      <c r="R326" s="19"/>
      <c r="S326" s="19"/>
      <c r="T326" s="19"/>
      <c r="U326" s="19"/>
      <c r="V326" s="19" t="s">
        <v>67</v>
      </c>
      <c r="W326" s="20" t="s">
        <v>67</v>
      </c>
      <c r="X326" s="20" t="s">
        <v>68</v>
      </c>
      <c r="Y326" s="19" t="s">
        <v>83</v>
      </c>
      <c r="Z326" s="27"/>
      <c r="AA326" s="19" t="s">
        <v>69</v>
      </c>
      <c r="AB326" s="41">
        <v>127.0</v>
      </c>
      <c r="AD326" s="41" t="s">
        <v>70</v>
      </c>
      <c r="AE326" s="19"/>
      <c r="AF326" s="19"/>
      <c r="AG326" s="20" t="s">
        <v>71</v>
      </c>
      <c r="AH326" s="20" t="s">
        <v>72</v>
      </c>
      <c r="AI326" s="20" t="s">
        <v>109</v>
      </c>
      <c r="AJ326" s="41"/>
      <c r="AK326" s="41" t="s">
        <v>74</v>
      </c>
      <c r="AL326" s="41">
        <v>2.0</v>
      </c>
      <c r="AM326" s="20" t="s">
        <v>75</v>
      </c>
      <c r="AN326" s="20" t="s">
        <v>39</v>
      </c>
      <c r="AO326" s="19"/>
      <c r="AP326" s="27"/>
      <c r="BA326" s="57">
        <v>-3.31</v>
      </c>
      <c r="BB326" s="28">
        <f t="shared" si="9"/>
        <v>0.215935</v>
      </c>
      <c r="BC326" s="13">
        <f t="shared" si="1"/>
        <v>0.08484004558</v>
      </c>
      <c r="BD326" s="20" t="s">
        <v>88</v>
      </c>
      <c r="BE326" s="12"/>
      <c r="BF326" s="12"/>
    </row>
    <row r="327" ht="15.75" customHeight="1">
      <c r="A327" s="41">
        <v>41.0</v>
      </c>
      <c r="B327" s="41" t="s">
        <v>399</v>
      </c>
      <c r="C327" s="41" t="s">
        <v>400</v>
      </c>
      <c r="D327" s="41" t="s">
        <v>401</v>
      </c>
      <c r="E327" s="41">
        <v>1.0</v>
      </c>
      <c r="F327" s="41">
        <v>1.0</v>
      </c>
      <c r="G327" s="41">
        <v>38.0</v>
      </c>
      <c r="I327" s="41">
        <v>24.03</v>
      </c>
      <c r="J327" s="20" t="s">
        <v>108</v>
      </c>
      <c r="K327" s="57">
        <v>24.03</v>
      </c>
      <c r="L327" s="20" t="s">
        <v>61</v>
      </c>
      <c r="O327" s="20" t="s">
        <v>64</v>
      </c>
      <c r="P327" s="20" t="s">
        <v>223</v>
      </c>
      <c r="Q327" s="41" t="s">
        <v>66</v>
      </c>
      <c r="V327" s="19" t="s">
        <v>67</v>
      </c>
      <c r="W327" s="20" t="s">
        <v>67</v>
      </c>
      <c r="X327" s="20" t="s">
        <v>68</v>
      </c>
      <c r="Y327" s="19" t="s">
        <v>83</v>
      </c>
      <c r="Z327" s="41">
        <v>3.0</v>
      </c>
      <c r="AA327" s="20" t="s">
        <v>125</v>
      </c>
      <c r="AD327" s="41" t="s">
        <v>402</v>
      </c>
      <c r="AE327" s="20" t="s">
        <v>233</v>
      </c>
      <c r="AG327" s="20" t="s">
        <v>71</v>
      </c>
      <c r="AH327" s="20" t="s">
        <v>72</v>
      </c>
      <c r="AI327" s="20" t="s">
        <v>109</v>
      </c>
      <c r="AJ327" s="41">
        <v>8.0</v>
      </c>
      <c r="AK327" s="41" t="s">
        <v>74</v>
      </c>
      <c r="AL327" s="41">
        <v>2.0</v>
      </c>
      <c r="AM327" s="20" t="s">
        <v>75</v>
      </c>
      <c r="AN327" s="20" t="s">
        <v>39</v>
      </c>
      <c r="AP327" s="27"/>
      <c r="AR327" s="41" t="s">
        <v>403</v>
      </c>
      <c r="BA327" s="57">
        <v>-0.06</v>
      </c>
      <c r="BB327" s="28">
        <f t="shared" si="9"/>
        <v>0.02636315789</v>
      </c>
      <c r="BC327" s="13">
        <f t="shared" si="1"/>
        <v>0.02633946304</v>
      </c>
      <c r="BD327" s="20" t="s">
        <v>88</v>
      </c>
    </row>
    <row r="328" ht="15.75" customHeight="1">
      <c r="A328" s="41">
        <v>41.0</v>
      </c>
      <c r="B328" s="41" t="s">
        <v>399</v>
      </c>
      <c r="C328" s="41" t="s">
        <v>400</v>
      </c>
      <c r="D328" s="41" t="s">
        <v>401</v>
      </c>
      <c r="E328" s="41">
        <v>1.0</v>
      </c>
      <c r="F328" s="41">
        <v>1.0</v>
      </c>
      <c r="G328" s="41">
        <v>38.0</v>
      </c>
      <c r="I328" s="41">
        <v>24.03</v>
      </c>
      <c r="J328" s="20" t="s">
        <v>108</v>
      </c>
      <c r="K328" s="57">
        <v>24.03</v>
      </c>
      <c r="L328" s="20" t="s">
        <v>61</v>
      </c>
      <c r="O328" s="20" t="s">
        <v>64</v>
      </c>
      <c r="P328" s="20" t="s">
        <v>223</v>
      </c>
      <c r="Q328" s="41" t="s">
        <v>66</v>
      </c>
      <c r="V328" s="19" t="s">
        <v>67</v>
      </c>
      <c r="W328" s="20" t="s">
        <v>67</v>
      </c>
      <c r="X328" s="20" t="s">
        <v>68</v>
      </c>
      <c r="Y328" s="20" t="s">
        <v>282</v>
      </c>
      <c r="Z328" s="41">
        <v>3.0</v>
      </c>
      <c r="AA328" s="20" t="s">
        <v>125</v>
      </c>
      <c r="AD328" s="41" t="s">
        <v>402</v>
      </c>
      <c r="AE328" s="20" t="s">
        <v>233</v>
      </c>
      <c r="AG328" s="20" t="s">
        <v>71</v>
      </c>
      <c r="AH328" s="20" t="s">
        <v>72</v>
      </c>
      <c r="AI328" s="20" t="s">
        <v>109</v>
      </c>
      <c r="AJ328" s="41">
        <v>8.0</v>
      </c>
      <c r="AK328" s="41" t="s">
        <v>74</v>
      </c>
      <c r="AL328" s="41">
        <v>2.0</v>
      </c>
      <c r="AM328" s="20" t="s">
        <v>75</v>
      </c>
      <c r="AN328" s="20" t="s">
        <v>39</v>
      </c>
      <c r="AP328" s="27"/>
      <c r="AR328" s="41" t="s">
        <v>403</v>
      </c>
      <c r="BA328" s="57">
        <v>0.1</v>
      </c>
      <c r="BB328" s="28">
        <f t="shared" si="9"/>
        <v>0.02644736842</v>
      </c>
      <c r="BC328" s="13">
        <f t="shared" si="1"/>
        <v>0.02638149692</v>
      </c>
      <c r="BD328" s="20" t="s">
        <v>88</v>
      </c>
    </row>
    <row r="329" ht="15.75" customHeight="1">
      <c r="A329" s="41">
        <v>41.0</v>
      </c>
      <c r="B329" s="41" t="s">
        <v>399</v>
      </c>
      <c r="C329" s="41" t="s">
        <v>400</v>
      </c>
      <c r="D329" s="41" t="s">
        <v>401</v>
      </c>
      <c r="E329" s="41">
        <v>1.0</v>
      </c>
      <c r="F329" s="41">
        <v>2.0</v>
      </c>
      <c r="G329" s="41">
        <v>40.0</v>
      </c>
      <c r="I329" s="41">
        <v>36.06</v>
      </c>
      <c r="J329" s="20" t="s">
        <v>108</v>
      </c>
      <c r="K329" s="57">
        <v>36.06</v>
      </c>
      <c r="L329" s="20" t="s">
        <v>61</v>
      </c>
      <c r="O329" s="20" t="s">
        <v>64</v>
      </c>
      <c r="P329" s="20" t="s">
        <v>223</v>
      </c>
      <c r="Q329" s="41" t="s">
        <v>66</v>
      </c>
      <c r="V329" s="19" t="s">
        <v>67</v>
      </c>
      <c r="W329" s="20" t="s">
        <v>67</v>
      </c>
      <c r="X329" s="20" t="s">
        <v>68</v>
      </c>
      <c r="Y329" s="20" t="s">
        <v>282</v>
      </c>
      <c r="Z329" s="41">
        <v>3.0</v>
      </c>
      <c r="AA329" s="20" t="s">
        <v>125</v>
      </c>
      <c r="AD329" s="41" t="s">
        <v>402</v>
      </c>
      <c r="AE329" s="20" t="s">
        <v>233</v>
      </c>
      <c r="AG329" s="20" t="s">
        <v>71</v>
      </c>
      <c r="AH329" s="20" t="s">
        <v>72</v>
      </c>
      <c r="AI329" s="20" t="s">
        <v>109</v>
      </c>
      <c r="AJ329" s="41">
        <v>8.0</v>
      </c>
      <c r="AK329" s="41" t="s">
        <v>74</v>
      </c>
      <c r="AL329" s="41">
        <v>2.0</v>
      </c>
      <c r="AM329" s="20" t="s">
        <v>75</v>
      </c>
      <c r="AN329" s="20" t="s">
        <v>39</v>
      </c>
      <c r="AP329" s="27"/>
      <c r="AR329" s="41" t="s">
        <v>403</v>
      </c>
      <c r="BA329" s="57">
        <v>-0.08</v>
      </c>
      <c r="BB329" s="28">
        <f t="shared" si="9"/>
        <v>0.02508</v>
      </c>
      <c r="BC329" s="13">
        <f t="shared" si="1"/>
        <v>0.02503996805</v>
      </c>
      <c r="BD329" s="20" t="s">
        <v>88</v>
      </c>
    </row>
    <row r="330" ht="15.75" customHeight="1">
      <c r="A330" s="41">
        <v>41.0</v>
      </c>
      <c r="B330" s="41" t="s">
        <v>399</v>
      </c>
      <c r="C330" s="41" t="s">
        <v>400</v>
      </c>
      <c r="D330" s="41" t="s">
        <v>401</v>
      </c>
      <c r="E330" s="41">
        <v>1.0</v>
      </c>
      <c r="F330" s="41">
        <v>2.0</v>
      </c>
      <c r="G330" s="41">
        <v>40.0</v>
      </c>
      <c r="I330" s="41">
        <v>36.06</v>
      </c>
      <c r="J330" s="20" t="s">
        <v>108</v>
      </c>
      <c r="K330" s="57">
        <v>36.06</v>
      </c>
      <c r="L330" s="20" t="s">
        <v>61</v>
      </c>
      <c r="O330" s="20" t="s">
        <v>64</v>
      </c>
      <c r="P330" s="20" t="s">
        <v>223</v>
      </c>
      <c r="Q330" s="41" t="s">
        <v>66</v>
      </c>
      <c r="V330" s="19" t="s">
        <v>67</v>
      </c>
      <c r="W330" s="20" t="s">
        <v>67</v>
      </c>
      <c r="X330" s="20" t="s">
        <v>68</v>
      </c>
      <c r="Y330" s="20" t="s">
        <v>282</v>
      </c>
      <c r="Z330" s="41">
        <v>3.0</v>
      </c>
      <c r="AA330" s="20" t="s">
        <v>125</v>
      </c>
      <c r="AD330" s="41" t="s">
        <v>402</v>
      </c>
      <c r="AE330" s="20" t="s">
        <v>233</v>
      </c>
      <c r="AG330" s="20" t="s">
        <v>71</v>
      </c>
      <c r="AH330" s="20" t="s">
        <v>72</v>
      </c>
      <c r="AI330" s="20" t="s">
        <v>109</v>
      </c>
      <c r="AJ330" s="41">
        <v>8.0</v>
      </c>
      <c r="AK330" s="41" t="s">
        <v>74</v>
      </c>
      <c r="AL330" s="41">
        <v>2.0</v>
      </c>
      <c r="AM330" s="20" t="s">
        <v>75</v>
      </c>
      <c r="AN330" s="20" t="s">
        <v>39</v>
      </c>
      <c r="AP330" s="27"/>
      <c r="AR330" s="41" t="s">
        <v>403</v>
      </c>
      <c r="BA330" s="57">
        <v>0.26</v>
      </c>
      <c r="BB330" s="28">
        <f t="shared" si="9"/>
        <v>0.025845</v>
      </c>
      <c r="BC330" s="13">
        <f t="shared" si="1"/>
        <v>0.02541898896</v>
      </c>
      <c r="BD330" s="20" t="s">
        <v>88</v>
      </c>
    </row>
    <row r="331" ht="15.75" customHeight="1">
      <c r="A331" s="41">
        <v>41.0</v>
      </c>
      <c r="B331" s="41" t="s">
        <v>399</v>
      </c>
      <c r="C331" s="41" t="s">
        <v>400</v>
      </c>
      <c r="D331" s="41" t="s">
        <v>401</v>
      </c>
      <c r="E331" s="41">
        <v>2.0</v>
      </c>
      <c r="F331" s="41">
        <v>1.0</v>
      </c>
      <c r="G331" s="41">
        <v>38.0</v>
      </c>
      <c r="H331" s="41">
        <v>24.0</v>
      </c>
      <c r="I331" s="41">
        <v>23.29</v>
      </c>
      <c r="J331" s="20" t="s">
        <v>108</v>
      </c>
      <c r="K331" s="57">
        <v>23.29</v>
      </c>
      <c r="L331" s="20" t="s">
        <v>61</v>
      </c>
      <c r="O331" s="20" t="s">
        <v>64</v>
      </c>
      <c r="P331" s="20" t="s">
        <v>223</v>
      </c>
      <c r="Q331" s="41" t="s">
        <v>66</v>
      </c>
      <c r="V331" s="19" t="s">
        <v>67</v>
      </c>
      <c r="W331" s="20" t="s">
        <v>67</v>
      </c>
      <c r="X331" s="20" t="s">
        <v>68</v>
      </c>
      <c r="Y331" s="20" t="s">
        <v>282</v>
      </c>
      <c r="Z331" s="41">
        <v>3.0</v>
      </c>
      <c r="AA331" s="20" t="s">
        <v>125</v>
      </c>
      <c r="AD331" s="41" t="s">
        <v>402</v>
      </c>
      <c r="AE331" s="20" t="s">
        <v>233</v>
      </c>
      <c r="AG331" s="20" t="s">
        <v>71</v>
      </c>
      <c r="AH331" s="20" t="s">
        <v>72</v>
      </c>
      <c r="AI331" s="20" t="s">
        <v>109</v>
      </c>
      <c r="AJ331" s="41">
        <v>4.0</v>
      </c>
      <c r="AK331" s="41" t="s">
        <v>74</v>
      </c>
      <c r="AL331" s="41">
        <v>2.0</v>
      </c>
      <c r="AM331" s="20" t="s">
        <v>75</v>
      </c>
      <c r="AN331" s="20" t="s">
        <v>39</v>
      </c>
      <c r="AP331" s="27"/>
      <c r="AR331" s="41" t="s">
        <v>404</v>
      </c>
      <c r="BA331" s="57">
        <v>0.45</v>
      </c>
      <c r="BB331" s="28">
        <f t="shared" si="9"/>
        <v>0.02898026316</v>
      </c>
      <c r="BC331" s="13">
        <f t="shared" si="1"/>
        <v>0.02761591034</v>
      </c>
      <c r="BD331" s="20" t="s">
        <v>319</v>
      </c>
    </row>
    <row r="332" ht="15.75" customHeight="1">
      <c r="A332" s="58">
        <v>41.0</v>
      </c>
      <c r="B332" s="59" t="s">
        <v>399</v>
      </c>
      <c r="C332" s="59" t="s">
        <v>400</v>
      </c>
      <c r="D332" s="41" t="s">
        <v>401</v>
      </c>
      <c r="E332" s="58">
        <v>3.0</v>
      </c>
      <c r="F332" s="58">
        <v>1.0</v>
      </c>
      <c r="G332" s="58">
        <v>39.0</v>
      </c>
      <c r="H332" s="58">
        <v>24.1</v>
      </c>
      <c r="I332" s="58">
        <v>24.1</v>
      </c>
      <c r="J332" s="59" t="s">
        <v>108</v>
      </c>
      <c r="K332" s="60">
        <v>24.1</v>
      </c>
      <c r="L332" s="59" t="s">
        <v>61</v>
      </c>
      <c r="M332" s="61"/>
      <c r="N332" s="61"/>
      <c r="O332" s="59" t="s">
        <v>64</v>
      </c>
      <c r="P332" s="59" t="s">
        <v>223</v>
      </c>
      <c r="Q332" s="59" t="s">
        <v>66</v>
      </c>
      <c r="R332" s="61"/>
      <c r="S332" s="61"/>
      <c r="T332" s="61"/>
      <c r="U332" s="61"/>
      <c r="V332" s="19" t="s">
        <v>67</v>
      </c>
      <c r="W332" s="20" t="s">
        <v>67</v>
      </c>
      <c r="X332" s="20" t="s">
        <v>68</v>
      </c>
      <c r="Y332" s="20" t="s">
        <v>282</v>
      </c>
      <c r="Z332" s="41">
        <v>3.0</v>
      </c>
      <c r="AA332" s="59" t="s">
        <v>125</v>
      </c>
      <c r="AB332" s="61"/>
      <c r="AC332" s="61"/>
      <c r="AD332" s="59" t="s">
        <v>402</v>
      </c>
      <c r="AE332" s="59" t="s">
        <v>233</v>
      </c>
      <c r="AF332" s="61"/>
      <c r="AG332" s="59" t="s">
        <v>71</v>
      </c>
      <c r="AH332" s="59" t="s">
        <v>72</v>
      </c>
      <c r="AI332" s="59" t="s">
        <v>109</v>
      </c>
      <c r="AJ332" s="58">
        <v>4.0</v>
      </c>
      <c r="AK332" s="59" t="s">
        <v>74</v>
      </c>
      <c r="AL332" s="58">
        <v>2.0</v>
      </c>
      <c r="AM332" s="59" t="s">
        <v>75</v>
      </c>
      <c r="AN332" s="59" t="s">
        <v>39</v>
      </c>
      <c r="AO332" s="61"/>
      <c r="AP332" s="61"/>
      <c r="AQ332" s="61"/>
      <c r="AR332" s="59" t="s">
        <v>404</v>
      </c>
      <c r="AS332" s="61"/>
      <c r="AT332" s="61"/>
      <c r="AU332" s="61"/>
      <c r="AV332" s="61"/>
      <c r="AW332" s="61"/>
      <c r="AX332" s="61"/>
      <c r="AY332" s="61"/>
      <c r="AZ332" s="61"/>
      <c r="BA332" s="35">
        <v>0.1342105263157893</v>
      </c>
      <c r="BB332" s="28">
        <f t="shared" si="9"/>
        <v>0.02587195468</v>
      </c>
      <c r="BC332" s="13">
        <f t="shared" si="1"/>
        <v>0.02575623135</v>
      </c>
      <c r="BD332" s="59" t="s">
        <v>88</v>
      </c>
      <c r="BE332" s="61"/>
      <c r="BF332" s="61"/>
    </row>
    <row r="333" ht="15.75" customHeight="1">
      <c r="A333" s="41">
        <v>41.0</v>
      </c>
      <c r="B333" s="41" t="s">
        <v>399</v>
      </c>
      <c r="C333" s="41" t="s">
        <v>400</v>
      </c>
      <c r="D333" s="41" t="s">
        <v>401</v>
      </c>
      <c r="E333" s="41">
        <v>3.0</v>
      </c>
      <c r="F333" s="41">
        <v>1.0</v>
      </c>
      <c r="G333" s="41">
        <v>28.0</v>
      </c>
      <c r="H333" s="41">
        <v>24.1</v>
      </c>
      <c r="I333" s="41">
        <v>24.1</v>
      </c>
      <c r="J333" s="20" t="s">
        <v>108</v>
      </c>
      <c r="K333" s="57">
        <v>24.1</v>
      </c>
      <c r="L333" s="20" t="s">
        <v>61</v>
      </c>
      <c r="O333" s="20" t="s">
        <v>64</v>
      </c>
      <c r="P333" s="20" t="s">
        <v>223</v>
      </c>
      <c r="Q333" s="41" t="s">
        <v>66</v>
      </c>
      <c r="V333" s="19" t="s">
        <v>67</v>
      </c>
      <c r="W333" s="20" t="s">
        <v>67</v>
      </c>
      <c r="X333" s="20" t="s">
        <v>68</v>
      </c>
      <c r="Y333" s="20" t="s">
        <v>282</v>
      </c>
      <c r="Z333" s="41">
        <v>3.0</v>
      </c>
      <c r="AA333" s="20" t="s">
        <v>125</v>
      </c>
      <c r="AD333" s="41" t="s">
        <v>402</v>
      </c>
      <c r="AE333" s="20" t="s">
        <v>233</v>
      </c>
      <c r="AG333" s="20" t="s">
        <v>71</v>
      </c>
      <c r="AH333" s="20" t="s">
        <v>72</v>
      </c>
      <c r="AI333" s="20" t="s">
        <v>109</v>
      </c>
      <c r="AJ333" s="41">
        <v>4.0</v>
      </c>
      <c r="AK333" s="41" t="s">
        <v>74</v>
      </c>
      <c r="AL333" s="41">
        <v>2.0</v>
      </c>
      <c r="AM333" s="20" t="s">
        <v>75</v>
      </c>
      <c r="AN333" s="20" t="s">
        <v>39</v>
      </c>
      <c r="AP333" s="27"/>
      <c r="AR333" s="41" t="s">
        <v>404</v>
      </c>
      <c r="BA333" s="28">
        <v>0.5564705882352942</v>
      </c>
      <c r="BB333" s="28">
        <f t="shared" si="9"/>
        <v>0.04124391992</v>
      </c>
      <c r="BC333" s="13">
        <f t="shared" si="1"/>
        <v>0.03837964487</v>
      </c>
      <c r="BD333" s="20" t="s">
        <v>88</v>
      </c>
    </row>
    <row r="334" ht="15.75" customHeight="1">
      <c r="A334" s="41">
        <v>41.0</v>
      </c>
      <c r="B334" s="41" t="s">
        <v>399</v>
      </c>
      <c r="C334" s="41" t="s">
        <v>400</v>
      </c>
      <c r="D334" s="41" t="s">
        <v>401</v>
      </c>
      <c r="E334" s="41">
        <v>3.0</v>
      </c>
      <c r="F334" s="41">
        <v>2.0</v>
      </c>
      <c r="G334" s="41">
        <v>39.0</v>
      </c>
      <c r="H334" s="41">
        <v>17.29</v>
      </c>
      <c r="I334" s="41">
        <v>17.29</v>
      </c>
      <c r="J334" s="20" t="s">
        <v>108</v>
      </c>
      <c r="K334" s="57">
        <v>17.29</v>
      </c>
      <c r="L334" s="20" t="s">
        <v>61</v>
      </c>
      <c r="O334" s="20" t="s">
        <v>64</v>
      </c>
      <c r="P334" s="20" t="s">
        <v>223</v>
      </c>
      <c r="Q334" s="41" t="s">
        <v>66</v>
      </c>
      <c r="V334" s="19" t="s">
        <v>67</v>
      </c>
      <c r="W334" s="20" t="s">
        <v>67</v>
      </c>
      <c r="X334" s="20" t="s">
        <v>68</v>
      </c>
      <c r="Y334" s="20" t="s">
        <v>282</v>
      </c>
      <c r="Z334" s="41">
        <v>3.0</v>
      </c>
      <c r="AA334" s="20" t="s">
        <v>125</v>
      </c>
      <c r="AD334" s="41" t="s">
        <v>402</v>
      </c>
      <c r="AE334" s="20" t="s">
        <v>233</v>
      </c>
      <c r="AG334" s="20" t="s">
        <v>71</v>
      </c>
      <c r="AH334" s="20" t="s">
        <v>72</v>
      </c>
      <c r="AI334" s="20" t="s">
        <v>109</v>
      </c>
      <c r="AJ334" s="41">
        <v>4.0</v>
      </c>
      <c r="AK334" s="41" t="s">
        <v>74</v>
      </c>
      <c r="AL334" s="41">
        <v>2.0</v>
      </c>
      <c r="AM334" s="20" t="s">
        <v>75</v>
      </c>
      <c r="AN334" s="20" t="s">
        <v>39</v>
      </c>
      <c r="AP334" s="27"/>
      <c r="AR334" s="41" t="s">
        <v>404</v>
      </c>
      <c r="BA334" s="28">
        <v>0.1555555555555557</v>
      </c>
      <c r="BB334" s="28">
        <f t="shared" si="9"/>
        <v>0.0259512504</v>
      </c>
      <c r="BC334" s="13">
        <f t="shared" si="1"/>
        <v>0.02579567167</v>
      </c>
      <c r="BD334" s="20" t="s">
        <v>88</v>
      </c>
    </row>
    <row r="335" ht="15.75" customHeight="1">
      <c r="A335" s="41">
        <v>41.0</v>
      </c>
      <c r="B335" s="41" t="s">
        <v>399</v>
      </c>
      <c r="C335" s="41" t="s">
        <v>400</v>
      </c>
      <c r="D335" s="41" t="s">
        <v>401</v>
      </c>
      <c r="E335" s="41">
        <v>3.0</v>
      </c>
      <c r="F335" s="41">
        <v>2.0</v>
      </c>
      <c r="G335" s="41">
        <v>30.0</v>
      </c>
      <c r="H335" s="41">
        <v>17.29</v>
      </c>
      <c r="I335" s="41">
        <v>17.29</v>
      </c>
      <c r="J335" s="20" t="s">
        <v>108</v>
      </c>
      <c r="K335" s="57">
        <v>17.29</v>
      </c>
      <c r="L335" s="20" t="s">
        <v>61</v>
      </c>
      <c r="O335" s="20" t="s">
        <v>64</v>
      </c>
      <c r="P335" s="20" t="s">
        <v>223</v>
      </c>
      <c r="Q335" s="41" t="s">
        <v>66</v>
      </c>
      <c r="V335" s="19" t="s">
        <v>67</v>
      </c>
      <c r="W335" s="20" t="s">
        <v>67</v>
      </c>
      <c r="X335" s="20" t="s">
        <v>68</v>
      </c>
      <c r="Y335" s="20" t="s">
        <v>282</v>
      </c>
      <c r="Z335" s="41">
        <v>3.0</v>
      </c>
      <c r="AA335" s="20" t="s">
        <v>125</v>
      </c>
      <c r="AD335" s="41" t="s">
        <v>402</v>
      </c>
      <c r="AE335" s="20" t="s">
        <v>233</v>
      </c>
      <c r="AG335" s="20" t="s">
        <v>71</v>
      </c>
      <c r="AH335" s="20" t="s">
        <v>72</v>
      </c>
      <c r="AI335" s="20" t="s">
        <v>109</v>
      </c>
      <c r="AJ335" s="41">
        <v>4.0</v>
      </c>
      <c r="AK335" s="41" t="s">
        <v>74</v>
      </c>
      <c r="AL335" s="41">
        <v>2.0</v>
      </c>
      <c r="AM335" s="20" t="s">
        <v>75</v>
      </c>
      <c r="AN335" s="20" t="s">
        <v>39</v>
      </c>
      <c r="AP335" s="27"/>
      <c r="AR335" s="41" t="s">
        <v>404</v>
      </c>
      <c r="BA335" s="28">
        <v>0.15277777777777762</v>
      </c>
      <c r="BB335" s="28">
        <f t="shared" ref="BB335:BB514" si="10"> (1/G335) + (BA335^2)/(2*(G335-1))</f>
        <v>0.03373576522</v>
      </c>
      <c r="BC335" s="13">
        <f t="shared" si="1"/>
        <v>0.0335339456</v>
      </c>
      <c r="BD335" s="20" t="s">
        <v>88</v>
      </c>
    </row>
    <row r="336" ht="15.75" customHeight="1">
      <c r="A336" s="41">
        <v>46.0</v>
      </c>
      <c r="B336" s="41" t="s">
        <v>405</v>
      </c>
      <c r="C336" s="41" t="s">
        <v>406</v>
      </c>
      <c r="D336" s="41" t="s">
        <v>195</v>
      </c>
      <c r="E336" s="41">
        <v>1.0</v>
      </c>
      <c r="F336" s="41">
        <v>1.0</v>
      </c>
      <c r="G336" s="41">
        <v>41.0</v>
      </c>
      <c r="H336" s="41">
        <v>19.0</v>
      </c>
      <c r="I336" s="41">
        <v>19.0</v>
      </c>
      <c r="J336" s="20" t="s">
        <v>108</v>
      </c>
      <c r="K336" s="57">
        <v>19.0</v>
      </c>
      <c r="L336" s="20" t="s">
        <v>174</v>
      </c>
      <c r="O336" s="20" t="s">
        <v>174</v>
      </c>
      <c r="P336" s="20" t="s">
        <v>223</v>
      </c>
      <c r="Q336" s="41" t="s">
        <v>65</v>
      </c>
      <c r="V336" s="19" t="s">
        <v>67</v>
      </c>
      <c r="W336" s="20" t="s">
        <v>67</v>
      </c>
      <c r="X336" s="20" t="s">
        <v>68</v>
      </c>
      <c r="Y336" s="20" t="s">
        <v>83</v>
      </c>
      <c r="Z336" s="41">
        <v>2.0</v>
      </c>
      <c r="AA336" s="20" t="s">
        <v>69</v>
      </c>
      <c r="AB336" s="41" t="s">
        <v>407</v>
      </c>
      <c r="AD336" s="41" t="s">
        <v>146</v>
      </c>
      <c r="AE336" s="20"/>
      <c r="AG336" s="20" t="s">
        <v>71</v>
      </c>
      <c r="AH336" s="20" t="s">
        <v>72</v>
      </c>
      <c r="AI336" s="20" t="s">
        <v>151</v>
      </c>
      <c r="AJ336" s="41">
        <v>24.0</v>
      </c>
      <c r="AK336" s="41" t="s">
        <v>74</v>
      </c>
      <c r="AL336" s="41">
        <v>2.0</v>
      </c>
      <c r="AM336" s="20" t="s">
        <v>75</v>
      </c>
      <c r="AN336" s="20" t="s">
        <v>39</v>
      </c>
      <c r="AP336" s="27"/>
      <c r="AR336" s="41" t="s">
        <v>408</v>
      </c>
      <c r="AS336" s="41">
        <v>0.55</v>
      </c>
      <c r="AT336" s="41">
        <v>0.55</v>
      </c>
      <c r="AW336" s="41">
        <v>3.68</v>
      </c>
      <c r="AX336" s="41">
        <v>40.0</v>
      </c>
      <c r="BA336" s="57">
        <v>1.1494</v>
      </c>
      <c r="BB336" s="28">
        <f t="shared" si="10"/>
        <v>0.0409042484</v>
      </c>
      <c r="BC336" s="13">
        <f t="shared" si="1"/>
        <v>0.03158582902</v>
      </c>
      <c r="BD336" s="20" t="s">
        <v>152</v>
      </c>
    </row>
    <row r="337" ht="15.75" customHeight="1">
      <c r="A337" s="41">
        <v>46.0</v>
      </c>
      <c r="B337" s="41" t="s">
        <v>405</v>
      </c>
      <c r="C337" s="41" t="s">
        <v>406</v>
      </c>
      <c r="D337" s="41" t="s">
        <v>195</v>
      </c>
      <c r="E337" s="41">
        <v>1.0</v>
      </c>
      <c r="F337" s="41">
        <v>2.0</v>
      </c>
      <c r="G337" s="41">
        <v>20.0</v>
      </c>
      <c r="H337" s="41">
        <v>19.0</v>
      </c>
      <c r="I337" s="41">
        <v>19.0</v>
      </c>
      <c r="J337" s="20" t="s">
        <v>108</v>
      </c>
      <c r="K337" s="57">
        <v>19.0</v>
      </c>
      <c r="L337" s="20" t="s">
        <v>174</v>
      </c>
      <c r="O337" s="20" t="s">
        <v>174</v>
      </c>
      <c r="P337" s="20" t="s">
        <v>223</v>
      </c>
      <c r="Q337" s="41" t="s">
        <v>65</v>
      </c>
      <c r="V337" s="19" t="s">
        <v>67</v>
      </c>
      <c r="W337" s="20" t="s">
        <v>67</v>
      </c>
      <c r="X337" s="20" t="s">
        <v>68</v>
      </c>
      <c r="Y337" s="20" t="s">
        <v>83</v>
      </c>
      <c r="Z337" s="41">
        <v>2.0</v>
      </c>
      <c r="AA337" s="20" t="s">
        <v>69</v>
      </c>
      <c r="AB337" s="41" t="s">
        <v>409</v>
      </c>
      <c r="AD337" s="41" t="s">
        <v>146</v>
      </c>
      <c r="AE337" s="20"/>
      <c r="AG337" s="20" t="s">
        <v>71</v>
      </c>
      <c r="AH337" s="20" t="s">
        <v>72</v>
      </c>
      <c r="AI337" s="20" t="s">
        <v>151</v>
      </c>
      <c r="AJ337" s="41">
        <v>24.0</v>
      </c>
      <c r="AK337" s="41" t="s">
        <v>74</v>
      </c>
      <c r="AL337" s="41">
        <v>2.0</v>
      </c>
      <c r="AM337" s="20" t="s">
        <v>75</v>
      </c>
      <c r="AN337" s="20" t="s">
        <v>39</v>
      </c>
      <c r="AP337" s="27"/>
      <c r="AR337" s="41" t="s">
        <v>408</v>
      </c>
      <c r="AS337" s="41">
        <v>0.59</v>
      </c>
      <c r="AT337" s="41">
        <v>0.59</v>
      </c>
      <c r="AW337" s="41">
        <v>4.11</v>
      </c>
      <c r="AX337" s="41">
        <v>19.0</v>
      </c>
      <c r="BA337" s="57">
        <v>1.838</v>
      </c>
      <c r="BB337" s="28">
        <f t="shared" si="10"/>
        <v>0.1389011579</v>
      </c>
      <c r="BC337" s="13">
        <f t="shared" si="1"/>
        <v>0.08333701395</v>
      </c>
      <c r="BD337" s="20" t="s">
        <v>152</v>
      </c>
    </row>
    <row r="338" ht="15.75" customHeight="1">
      <c r="A338" s="41">
        <v>46.0</v>
      </c>
      <c r="B338" s="41" t="s">
        <v>405</v>
      </c>
      <c r="C338" s="41" t="s">
        <v>406</v>
      </c>
      <c r="D338" s="41" t="s">
        <v>195</v>
      </c>
      <c r="E338" s="41">
        <v>1.0</v>
      </c>
      <c r="F338" s="41">
        <v>3.0</v>
      </c>
      <c r="G338" s="41">
        <v>9.0</v>
      </c>
      <c r="H338" s="41">
        <v>19.0</v>
      </c>
      <c r="I338" s="41">
        <v>19.0</v>
      </c>
      <c r="J338" s="20" t="s">
        <v>108</v>
      </c>
      <c r="K338" s="57">
        <v>19.0</v>
      </c>
      <c r="L338" s="20" t="s">
        <v>174</v>
      </c>
      <c r="O338" s="20" t="s">
        <v>174</v>
      </c>
      <c r="P338" s="20" t="s">
        <v>223</v>
      </c>
      <c r="Q338" s="41" t="s">
        <v>65</v>
      </c>
      <c r="V338" s="19" t="s">
        <v>67</v>
      </c>
      <c r="W338" s="20" t="s">
        <v>67</v>
      </c>
      <c r="X338" s="20" t="s">
        <v>68</v>
      </c>
      <c r="Y338" s="20" t="s">
        <v>83</v>
      </c>
      <c r="Z338" s="41">
        <v>2.0</v>
      </c>
      <c r="AA338" s="20" t="s">
        <v>69</v>
      </c>
      <c r="AB338" s="41" t="s">
        <v>410</v>
      </c>
      <c r="AD338" s="41" t="s">
        <v>146</v>
      </c>
      <c r="AE338" s="20"/>
      <c r="AG338" s="20" t="s">
        <v>71</v>
      </c>
      <c r="AH338" s="20" t="s">
        <v>72</v>
      </c>
      <c r="AI338" s="20" t="s">
        <v>151</v>
      </c>
      <c r="AJ338" s="41">
        <v>24.0</v>
      </c>
      <c r="AK338" s="41" t="s">
        <v>74</v>
      </c>
      <c r="AL338" s="41">
        <v>2.0</v>
      </c>
      <c r="AM338" s="20" t="s">
        <v>75</v>
      </c>
      <c r="AN338" s="20" t="s">
        <v>39</v>
      </c>
      <c r="AP338" s="27"/>
      <c r="AR338" s="41" t="s">
        <v>408</v>
      </c>
      <c r="AS338" s="41">
        <v>0.57</v>
      </c>
      <c r="AT338" s="41">
        <v>0.57</v>
      </c>
      <c r="AW338" s="41">
        <v>2.8</v>
      </c>
      <c r="AX338" s="41">
        <v>8.0</v>
      </c>
      <c r="BA338" s="57">
        <v>1.8667</v>
      </c>
      <c r="BB338" s="28">
        <f t="shared" si="10"/>
        <v>0.3288966667</v>
      </c>
      <c r="BC338" s="13">
        <f t="shared" si="1"/>
        <v>0.1911650441</v>
      </c>
      <c r="BD338" s="20" t="s">
        <v>152</v>
      </c>
    </row>
    <row r="339" ht="15.75" customHeight="1">
      <c r="A339" s="41">
        <v>46.0</v>
      </c>
      <c r="B339" s="41" t="s">
        <v>405</v>
      </c>
      <c r="C339" s="41" t="s">
        <v>406</v>
      </c>
      <c r="D339" s="41" t="s">
        <v>195</v>
      </c>
      <c r="E339" s="41">
        <v>1.0</v>
      </c>
      <c r="F339" s="41">
        <v>4.0</v>
      </c>
      <c r="G339" s="41">
        <v>5.0</v>
      </c>
      <c r="H339" s="41">
        <v>19.0</v>
      </c>
      <c r="I339" s="41">
        <v>19.0</v>
      </c>
      <c r="J339" s="20" t="s">
        <v>108</v>
      </c>
      <c r="K339" s="57">
        <v>19.0</v>
      </c>
      <c r="L339" s="20" t="s">
        <v>174</v>
      </c>
      <c r="O339" s="20" t="s">
        <v>174</v>
      </c>
      <c r="P339" s="20" t="s">
        <v>223</v>
      </c>
      <c r="Q339" s="41" t="s">
        <v>65</v>
      </c>
      <c r="V339" s="19" t="s">
        <v>67</v>
      </c>
      <c r="W339" s="20" t="s">
        <v>67</v>
      </c>
      <c r="X339" s="20" t="s">
        <v>68</v>
      </c>
      <c r="Y339" s="20" t="s">
        <v>83</v>
      </c>
      <c r="Z339" s="41">
        <v>2.0</v>
      </c>
      <c r="AA339" s="20" t="s">
        <v>69</v>
      </c>
      <c r="AB339" s="41" t="s">
        <v>411</v>
      </c>
      <c r="AD339" s="41" t="s">
        <v>146</v>
      </c>
      <c r="AE339" s="20"/>
      <c r="AG339" s="20" t="s">
        <v>71</v>
      </c>
      <c r="AH339" s="20" t="s">
        <v>72</v>
      </c>
      <c r="AI339" s="20" t="s">
        <v>151</v>
      </c>
      <c r="AJ339" s="41">
        <v>24.0</v>
      </c>
      <c r="AK339" s="41" t="s">
        <v>74</v>
      </c>
      <c r="AL339" s="41">
        <v>2.0</v>
      </c>
      <c r="AM339" s="20" t="s">
        <v>75</v>
      </c>
      <c r="AN339" s="20" t="s">
        <v>39</v>
      </c>
      <c r="AP339" s="27"/>
      <c r="AR339" s="41" t="s">
        <v>408</v>
      </c>
      <c r="AS339" s="41">
        <v>0.71</v>
      </c>
      <c r="AT339" s="41">
        <v>0.71</v>
      </c>
      <c r="AW339" s="41">
        <v>2.82</v>
      </c>
      <c r="AX339" s="41">
        <v>4.0</v>
      </c>
      <c r="BA339" s="57">
        <v>2.5223</v>
      </c>
      <c r="BB339" s="28">
        <f t="shared" si="10"/>
        <v>0.9952496613</v>
      </c>
      <c r="BC339" s="13">
        <f t="shared" si="1"/>
        <v>0.446150123</v>
      </c>
      <c r="BD339" s="20" t="s">
        <v>152</v>
      </c>
    </row>
    <row r="340" ht="15.75" customHeight="1">
      <c r="A340" s="41">
        <v>55.0</v>
      </c>
      <c r="B340" s="41" t="s">
        <v>412</v>
      </c>
      <c r="C340" s="41" t="s">
        <v>413</v>
      </c>
      <c r="D340" s="41" t="s">
        <v>414</v>
      </c>
      <c r="E340" s="41">
        <v>1.0</v>
      </c>
      <c r="F340" s="41">
        <v>1.0</v>
      </c>
      <c r="G340" s="41">
        <v>33.0</v>
      </c>
      <c r="H340" s="41" t="s">
        <v>415</v>
      </c>
      <c r="I340" s="41">
        <v>49.0</v>
      </c>
      <c r="J340" s="20" t="s">
        <v>60</v>
      </c>
      <c r="K340" s="57">
        <v>49.0</v>
      </c>
      <c r="L340" s="20" t="s">
        <v>61</v>
      </c>
      <c r="O340" s="20" t="s">
        <v>416</v>
      </c>
      <c r="P340" s="20" t="s">
        <v>223</v>
      </c>
      <c r="Q340" s="41" t="s">
        <v>65</v>
      </c>
      <c r="V340" s="19" t="s">
        <v>67</v>
      </c>
      <c r="W340" s="20" t="s">
        <v>67</v>
      </c>
      <c r="X340" s="20" t="s">
        <v>68</v>
      </c>
      <c r="Y340" s="20" t="s">
        <v>83</v>
      </c>
      <c r="Z340" s="41">
        <v>9.0</v>
      </c>
      <c r="AA340" s="20" t="s">
        <v>69</v>
      </c>
      <c r="AD340" s="41" t="s">
        <v>402</v>
      </c>
      <c r="AE340" s="20" t="s">
        <v>340</v>
      </c>
      <c r="AF340" s="41">
        <v>4.0</v>
      </c>
      <c r="AG340" s="20" t="s">
        <v>71</v>
      </c>
      <c r="AH340" s="20" t="s">
        <v>72</v>
      </c>
      <c r="AI340" s="20" t="s">
        <v>73</v>
      </c>
      <c r="AJ340" s="41">
        <v>4.0</v>
      </c>
      <c r="AK340" s="41" t="s">
        <v>74</v>
      </c>
      <c r="AL340" s="41">
        <v>2.0</v>
      </c>
      <c r="AM340" s="20" t="s">
        <v>75</v>
      </c>
      <c r="AN340" s="20" t="s">
        <v>39</v>
      </c>
      <c r="AP340" s="41" t="s">
        <v>83</v>
      </c>
      <c r="AR340" s="41" t="s">
        <v>417</v>
      </c>
      <c r="BA340" s="62">
        <v>1.1049723756906078</v>
      </c>
      <c r="BB340" s="28">
        <f t="shared" si="10"/>
        <v>0.04938059204</v>
      </c>
      <c r="BC340" s="13">
        <f t="shared" si="1"/>
        <v>0.03868309162</v>
      </c>
      <c r="BD340" s="20" t="s">
        <v>418</v>
      </c>
    </row>
    <row r="341" ht="15.75" customHeight="1">
      <c r="A341" s="41">
        <v>55.0</v>
      </c>
      <c r="B341" s="41" t="s">
        <v>412</v>
      </c>
      <c r="C341" s="41" t="s">
        <v>413</v>
      </c>
      <c r="D341" s="41" t="s">
        <v>414</v>
      </c>
      <c r="E341" s="41">
        <v>1.0</v>
      </c>
      <c r="F341" s="41">
        <v>2.0</v>
      </c>
      <c r="G341" s="41">
        <v>34.0</v>
      </c>
      <c r="H341" s="41" t="s">
        <v>415</v>
      </c>
      <c r="I341" s="41">
        <v>48.0</v>
      </c>
      <c r="J341" s="20" t="s">
        <v>60</v>
      </c>
      <c r="K341" s="57">
        <v>48.0</v>
      </c>
      <c r="L341" s="20" t="s">
        <v>61</v>
      </c>
      <c r="O341" s="20" t="s">
        <v>416</v>
      </c>
      <c r="P341" s="20" t="s">
        <v>223</v>
      </c>
      <c r="Q341" s="41" t="s">
        <v>65</v>
      </c>
      <c r="V341" s="19" t="s">
        <v>67</v>
      </c>
      <c r="W341" s="20" t="s">
        <v>67</v>
      </c>
      <c r="X341" s="20" t="s">
        <v>68</v>
      </c>
      <c r="Y341" s="20" t="s">
        <v>83</v>
      </c>
      <c r="Z341" s="41">
        <v>9.0</v>
      </c>
      <c r="AA341" s="20" t="s">
        <v>69</v>
      </c>
      <c r="AD341" s="41" t="s">
        <v>402</v>
      </c>
      <c r="AE341" s="20" t="s">
        <v>340</v>
      </c>
      <c r="AF341" s="41">
        <v>4.0</v>
      </c>
      <c r="AG341" s="20" t="s">
        <v>71</v>
      </c>
      <c r="AH341" s="20" t="s">
        <v>72</v>
      </c>
      <c r="AI341" s="20" t="s">
        <v>73</v>
      </c>
      <c r="AJ341" s="41">
        <v>4.0</v>
      </c>
      <c r="AK341" s="41" t="s">
        <v>74</v>
      </c>
      <c r="AL341" s="41">
        <v>2.0</v>
      </c>
      <c r="AM341" s="20" t="s">
        <v>75</v>
      </c>
      <c r="AN341" s="20" t="s">
        <v>39</v>
      </c>
      <c r="AP341" s="41" t="s">
        <v>83</v>
      </c>
      <c r="AR341" s="41" t="s">
        <v>419</v>
      </c>
      <c r="BA341" s="62">
        <v>-1.878453038674033</v>
      </c>
      <c r="BB341" s="28">
        <f t="shared" si="10"/>
        <v>0.0828751862</v>
      </c>
      <c r="BC341" s="13">
        <f t="shared" si="1"/>
        <v>0.04937109961</v>
      </c>
      <c r="BD341" s="20" t="s">
        <v>418</v>
      </c>
    </row>
    <row r="342" ht="15.75" customHeight="1">
      <c r="A342" s="41">
        <v>55.0</v>
      </c>
      <c r="B342" s="41" t="s">
        <v>412</v>
      </c>
      <c r="C342" s="41" t="s">
        <v>413</v>
      </c>
      <c r="D342" s="41" t="s">
        <v>414</v>
      </c>
      <c r="E342" s="41">
        <v>1.0</v>
      </c>
      <c r="F342" s="41">
        <v>3.0</v>
      </c>
      <c r="G342" s="41">
        <v>33.0</v>
      </c>
      <c r="H342" s="41" t="s">
        <v>415</v>
      </c>
      <c r="I342" s="41">
        <v>47.5</v>
      </c>
      <c r="J342" s="20" t="s">
        <v>60</v>
      </c>
      <c r="K342" s="57">
        <v>47.5</v>
      </c>
      <c r="L342" s="20" t="s">
        <v>61</v>
      </c>
      <c r="O342" s="20" t="s">
        <v>416</v>
      </c>
      <c r="P342" s="20" t="s">
        <v>223</v>
      </c>
      <c r="Q342" s="41" t="s">
        <v>65</v>
      </c>
      <c r="V342" s="19" t="s">
        <v>67</v>
      </c>
      <c r="W342" s="20" t="s">
        <v>67</v>
      </c>
      <c r="X342" s="20" t="s">
        <v>68</v>
      </c>
      <c r="Y342" s="20" t="s">
        <v>83</v>
      </c>
      <c r="Z342" s="41">
        <v>9.0</v>
      </c>
      <c r="AA342" s="20" t="s">
        <v>69</v>
      </c>
      <c r="AD342" s="41" t="s">
        <v>402</v>
      </c>
      <c r="AE342" s="20" t="s">
        <v>340</v>
      </c>
      <c r="AF342" s="41">
        <v>4.0</v>
      </c>
      <c r="AG342" s="20" t="s">
        <v>71</v>
      </c>
      <c r="AH342" s="20" t="s">
        <v>72</v>
      </c>
      <c r="AI342" s="20" t="s">
        <v>73</v>
      </c>
      <c r="AJ342" s="41">
        <v>4.0</v>
      </c>
      <c r="AK342" s="41" t="s">
        <v>74</v>
      </c>
      <c r="AL342" s="41">
        <v>2.0</v>
      </c>
      <c r="AM342" s="20" t="s">
        <v>75</v>
      </c>
      <c r="AN342" s="20" t="s">
        <v>39</v>
      </c>
      <c r="AP342" s="41" t="s">
        <v>83</v>
      </c>
      <c r="AR342" s="41" t="s">
        <v>420</v>
      </c>
      <c r="BA342" s="62">
        <v>-2.7624309392265194</v>
      </c>
      <c r="BB342" s="28">
        <f t="shared" si="10"/>
        <v>0.1495377911</v>
      </c>
      <c r="BC342" s="13">
        <f t="shared" si="1"/>
        <v>0.06731603239</v>
      </c>
      <c r="BD342" s="20" t="s">
        <v>418</v>
      </c>
    </row>
    <row r="343" ht="15.75" customHeight="1">
      <c r="A343" s="41">
        <v>55.0</v>
      </c>
      <c r="B343" s="41" t="s">
        <v>412</v>
      </c>
      <c r="C343" s="41" t="s">
        <v>413</v>
      </c>
      <c r="D343" s="41" t="s">
        <v>414</v>
      </c>
      <c r="E343" s="41">
        <v>2.0</v>
      </c>
      <c r="F343" s="41">
        <v>1.0</v>
      </c>
      <c r="G343" s="41">
        <v>16.0</v>
      </c>
      <c r="H343" s="41">
        <v>4.0</v>
      </c>
      <c r="I343" s="41">
        <v>54.0</v>
      </c>
      <c r="J343" s="20" t="s">
        <v>60</v>
      </c>
      <c r="K343" s="20">
        <v>54.0</v>
      </c>
      <c r="L343" s="20" t="s">
        <v>61</v>
      </c>
      <c r="O343" s="20" t="s">
        <v>416</v>
      </c>
      <c r="P343" s="20" t="s">
        <v>223</v>
      </c>
      <c r="Q343" s="41" t="s">
        <v>65</v>
      </c>
      <c r="V343" s="19" t="s">
        <v>67</v>
      </c>
      <c r="W343" s="20" t="s">
        <v>67</v>
      </c>
      <c r="X343" s="20" t="s">
        <v>68</v>
      </c>
      <c r="Y343" s="20" t="s">
        <v>83</v>
      </c>
      <c r="Z343" s="41">
        <v>9.0</v>
      </c>
      <c r="AA343" s="20" t="s">
        <v>69</v>
      </c>
      <c r="AD343" s="41" t="s">
        <v>402</v>
      </c>
      <c r="AE343" s="20" t="s">
        <v>340</v>
      </c>
      <c r="AF343" s="41">
        <v>4.0</v>
      </c>
      <c r="AG343" s="20" t="s">
        <v>71</v>
      </c>
      <c r="AH343" s="20" t="s">
        <v>72</v>
      </c>
      <c r="AI343" s="20" t="s">
        <v>73</v>
      </c>
      <c r="AJ343" s="41">
        <v>4.0</v>
      </c>
      <c r="AK343" s="41" t="s">
        <v>74</v>
      </c>
      <c r="AL343" s="41">
        <v>2.0</v>
      </c>
      <c r="AM343" s="20" t="s">
        <v>75</v>
      </c>
      <c r="AN343" s="20" t="s">
        <v>39</v>
      </c>
      <c r="AP343" s="41" t="s">
        <v>83</v>
      </c>
      <c r="AR343" s="41" t="s">
        <v>417</v>
      </c>
      <c r="BA343" s="62">
        <v>-0.09392265193370167</v>
      </c>
      <c r="BB343" s="28">
        <f t="shared" si="10"/>
        <v>0.06279404882</v>
      </c>
      <c r="BC343" s="13">
        <f t="shared" si="1"/>
        <v>0.06264685189</v>
      </c>
      <c r="BD343" s="20" t="s">
        <v>418</v>
      </c>
    </row>
    <row r="344" ht="15.75" customHeight="1">
      <c r="A344" s="58">
        <v>55.0</v>
      </c>
      <c r="B344" s="59" t="s">
        <v>412</v>
      </c>
      <c r="C344" s="59" t="s">
        <v>413</v>
      </c>
      <c r="D344" s="41" t="s">
        <v>414</v>
      </c>
      <c r="E344" s="41">
        <v>2.0</v>
      </c>
      <c r="F344" s="41">
        <v>2.0</v>
      </c>
      <c r="G344" s="41">
        <v>16.0</v>
      </c>
      <c r="H344" s="41">
        <v>4.0</v>
      </c>
      <c r="I344" s="41">
        <v>55.0</v>
      </c>
      <c r="J344" s="20" t="s">
        <v>60</v>
      </c>
      <c r="K344" s="20">
        <v>55.0</v>
      </c>
      <c r="L344" s="20" t="s">
        <v>61</v>
      </c>
      <c r="O344" s="20" t="s">
        <v>416</v>
      </c>
      <c r="P344" s="20" t="s">
        <v>223</v>
      </c>
      <c r="Q344" s="41" t="s">
        <v>65</v>
      </c>
      <c r="V344" s="19" t="s">
        <v>67</v>
      </c>
      <c r="W344" s="20" t="s">
        <v>67</v>
      </c>
      <c r="X344" s="20" t="s">
        <v>68</v>
      </c>
      <c r="Y344" s="20" t="s">
        <v>83</v>
      </c>
      <c r="Z344" s="41">
        <v>9.0</v>
      </c>
      <c r="AA344" s="20" t="s">
        <v>69</v>
      </c>
      <c r="AD344" s="41" t="s">
        <v>402</v>
      </c>
      <c r="AE344" s="20" t="s">
        <v>340</v>
      </c>
      <c r="AF344" s="41">
        <v>4.0</v>
      </c>
      <c r="AG344" s="20" t="s">
        <v>71</v>
      </c>
      <c r="AH344" s="20" t="s">
        <v>72</v>
      </c>
      <c r="AI344" s="20" t="s">
        <v>73</v>
      </c>
      <c r="AJ344" s="41">
        <v>4.0</v>
      </c>
      <c r="AK344" s="41" t="s">
        <v>74</v>
      </c>
      <c r="AL344" s="41">
        <v>2.0</v>
      </c>
      <c r="AM344" s="20" t="s">
        <v>75</v>
      </c>
      <c r="AN344" s="20" t="s">
        <v>39</v>
      </c>
      <c r="AP344" s="41" t="s">
        <v>83</v>
      </c>
      <c r="AR344" s="41" t="s">
        <v>419</v>
      </c>
      <c r="BA344" s="62">
        <v>-0.4143646408839779</v>
      </c>
      <c r="BB344" s="28">
        <f t="shared" si="10"/>
        <v>0.06822326852</v>
      </c>
      <c r="BC344" s="13">
        <f t="shared" si="1"/>
        <v>0.06529896081</v>
      </c>
      <c r="BD344" s="20" t="s">
        <v>418</v>
      </c>
    </row>
    <row r="345" ht="15.75" customHeight="1">
      <c r="A345" s="58">
        <v>55.0</v>
      </c>
      <c r="B345" s="59" t="s">
        <v>412</v>
      </c>
      <c r="C345" s="59" t="s">
        <v>413</v>
      </c>
      <c r="D345" s="41" t="s">
        <v>414</v>
      </c>
      <c r="E345" s="41">
        <v>3.0</v>
      </c>
      <c r="F345" s="41">
        <v>1.0</v>
      </c>
      <c r="G345" s="41">
        <v>16.0</v>
      </c>
      <c r="H345" s="41">
        <v>4.0</v>
      </c>
      <c r="I345" s="41">
        <v>53.0</v>
      </c>
      <c r="J345" s="20" t="s">
        <v>60</v>
      </c>
      <c r="K345" s="20">
        <v>53.0</v>
      </c>
      <c r="L345" s="20" t="s">
        <v>61</v>
      </c>
      <c r="O345" s="20" t="s">
        <v>416</v>
      </c>
      <c r="P345" s="20" t="s">
        <v>223</v>
      </c>
      <c r="Q345" s="41" t="s">
        <v>65</v>
      </c>
      <c r="V345" s="19" t="s">
        <v>67</v>
      </c>
      <c r="W345" s="20" t="s">
        <v>67</v>
      </c>
      <c r="X345" s="20" t="s">
        <v>68</v>
      </c>
      <c r="Y345" s="20" t="s">
        <v>83</v>
      </c>
      <c r="Z345" s="41">
        <v>6.0</v>
      </c>
      <c r="AA345" s="20" t="s">
        <v>69</v>
      </c>
      <c r="AD345" s="41" t="s">
        <v>402</v>
      </c>
      <c r="AE345" s="20" t="s">
        <v>340</v>
      </c>
      <c r="AF345" s="41">
        <v>4.0</v>
      </c>
      <c r="AG345" s="20" t="s">
        <v>71</v>
      </c>
      <c r="AH345" s="20" t="s">
        <v>72</v>
      </c>
      <c r="AI345" s="20" t="s">
        <v>313</v>
      </c>
      <c r="AJ345" s="41">
        <v>4.0</v>
      </c>
      <c r="AK345" s="41" t="s">
        <v>131</v>
      </c>
      <c r="AL345" s="41">
        <v>2.0</v>
      </c>
      <c r="AM345" s="20" t="s">
        <v>75</v>
      </c>
      <c r="AN345" s="20" t="s">
        <v>39</v>
      </c>
      <c r="AP345" s="41" t="s">
        <v>83</v>
      </c>
      <c r="AR345" s="41" t="s">
        <v>419</v>
      </c>
      <c r="BA345" s="62">
        <v>-0.33701657458563533</v>
      </c>
      <c r="BB345" s="28">
        <f t="shared" si="10"/>
        <v>0.06628600572</v>
      </c>
      <c r="BC345" s="13">
        <f t="shared" si="1"/>
        <v>0.06436517193</v>
      </c>
      <c r="BD345" s="20" t="s">
        <v>418</v>
      </c>
    </row>
    <row r="346">
      <c r="A346" s="58">
        <v>55.0</v>
      </c>
      <c r="B346" s="59" t="s">
        <v>412</v>
      </c>
      <c r="C346" s="59" t="s">
        <v>413</v>
      </c>
      <c r="D346" s="41" t="s">
        <v>414</v>
      </c>
      <c r="E346" s="41">
        <v>4.0</v>
      </c>
      <c r="F346" s="41">
        <v>1.0</v>
      </c>
      <c r="G346" s="41">
        <v>33.0</v>
      </c>
      <c r="H346" s="63">
        <v>45720.0</v>
      </c>
      <c r="I346" s="41">
        <v>47.5</v>
      </c>
      <c r="J346" s="20" t="s">
        <v>60</v>
      </c>
      <c r="K346" s="41">
        <v>47.5</v>
      </c>
      <c r="L346" s="20" t="s">
        <v>61</v>
      </c>
      <c r="O346" s="20" t="s">
        <v>416</v>
      </c>
      <c r="P346" s="20" t="s">
        <v>223</v>
      </c>
      <c r="Q346" s="41" t="s">
        <v>65</v>
      </c>
      <c r="V346" s="19" t="s">
        <v>67</v>
      </c>
      <c r="W346" s="20" t="s">
        <v>67</v>
      </c>
      <c r="X346" s="20" t="s">
        <v>68</v>
      </c>
      <c r="Y346" s="20" t="s">
        <v>83</v>
      </c>
      <c r="Z346" s="41">
        <v>6.0</v>
      </c>
      <c r="AA346" s="20" t="s">
        <v>69</v>
      </c>
      <c r="AD346" s="41" t="s">
        <v>402</v>
      </c>
      <c r="AE346" s="20" t="s">
        <v>340</v>
      </c>
      <c r="AF346" s="41">
        <v>4.0</v>
      </c>
      <c r="AG346" s="20" t="s">
        <v>71</v>
      </c>
      <c r="AH346" s="20" t="s">
        <v>72</v>
      </c>
      <c r="AI346" s="20" t="s">
        <v>73</v>
      </c>
      <c r="AJ346" s="41">
        <v>4.0</v>
      </c>
      <c r="AK346" s="41" t="s">
        <v>74</v>
      </c>
      <c r="AL346" s="41">
        <v>2.0</v>
      </c>
      <c r="AM346" s="20" t="s">
        <v>75</v>
      </c>
      <c r="AN346" s="20" t="s">
        <v>39</v>
      </c>
      <c r="AP346" s="41" t="s">
        <v>83</v>
      </c>
      <c r="AR346" s="41" t="s">
        <v>419</v>
      </c>
      <c r="BA346" s="41">
        <v>-0.1988950276</v>
      </c>
      <c r="BB346" s="28">
        <f t="shared" si="10"/>
        <v>0.0309211433</v>
      </c>
      <c r="BC346" s="13">
        <f t="shared" si="1"/>
        <v>0.03061052666</v>
      </c>
      <c r="BD346" s="20" t="s">
        <v>418</v>
      </c>
    </row>
    <row r="347">
      <c r="A347" s="64">
        <v>61.0</v>
      </c>
      <c r="B347" s="40" t="s">
        <v>421</v>
      </c>
      <c r="C347" s="41" t="s">
        <v>422</v>
      </c>
      <c r="D347" s="41" t="s">
        <v>423</v>
      </c>
      <c r="E347" s="41">
        <v>1.0</v>
      </c>
      <c r="F347" s="41">
        <v>1.0</v>
      </c>
      <c r="G347" s="41">
        <v>12.0</v>
      </c>
      <c r="H347" s="41">
        <v>3.0</v>
      </c>
      <c r="I347" s="41">
        <v>42.8</v>
      </c>
      <c r="J347" s="20" t="s">
        <v>60</v>
      </c>
      <c r="K347" s="41">
        <v>42.8</v>
      </c>
      <c r="L347" s="20" t="s">
        <v>61</v>
      </c>
      <c r="O347" s="20" t="s">
        <v>64</v>
      </c>
      <c r="P347" s="20" t="s">
        <v>223</v>
      </c>
      <c r="Q347" s="41" t="s">
        <v>424</v>
      </c>
      <c r="V347" s="19" t="s">
        <v>67</v>
      </c>
      <c r="W347" s="20" t="s">
        <v>67</v>
      </c>
      <c r="X347" s="20" t="s">
        <v>68</v>
      </c>
      <c r="Y347" s="20" t="s">
        <v>83</v>
      </c>
      <c r="Z347" s="41">
        <v>4.0</v>
      </c>
      <c r="AA347" s="20" t="s">
        <v>69</v>
      </c>
      <c r="AD347" s="41" t="s">
        <v>146</v>
      </c>
      <c r="AE347" s="20"/>
      <c r="AG347" s="20" t="s">
        <v>71</v>
      </c>
      <c r="AH347" s="20" t="s">
        <v>72</v>
      </c>
      <c r="AI347" s="20" t="s">
        <v>73</v>
      </c>
      <c r="AJ347" s="41">
        <v>6.0</v>
      </c>
      <c r="AK347" s="41" t="s">
        <v>74</v>
      </c>
      <c r="AL347" s="41">
        <v>2.0</v>
      </c>
      <c r="AM347" s="20" t="s">
        <v>75</v>
      </c>
      <c r="AN347" s="20" t="s">
        <v>39</v>
      </c>
      <c r="AP347" s="41" t="s">
        <v>83</v>
      </c>
      <c r="AR347" s="41" t="s">
        <v>425</v>
      </c>
      <c r="BA347" s="65">
        <v>0.26692563815273856</v>
      </c>
      <c r="BB347" s="28">
        <f t="shared" si="10"/>
        <v>0.08657193771</v>
      </c>
      <c r="BC347" s="13">
        <f t="shared" si="1"/>
        <v>0.08493720117</v>
      </c>
      <c r="BD347" s="20" t="s">
        <v>76</v>
      </c>
    </row>
    <row r="348">
      <c r="A348" s="64">
        <v>61.0</v>
      </c>
      <c r="B348" s="40" t="s">
        <v>421</v>
      </c>
      <c r="C348" s="41" t="s">
        <v>422</v>
      </c>
      <c r="D348" s="41" t="s">
        <v>423</v>
      </c>
      <c r="E348" s="41">
        <v>1.0</v>
      </c>
      <c r="F348" s="41">
        <v>1.0</v>
      </c>
      <c r="G348" s="41">
        <v>12.0</v>
      </c>
      <c r="H348" s="41">
        <v>3.0</v>
      </c>
      <c r="I348" s="41">
        <v>42.8</v>
      </c>
      <c r="J348" s="20" t="s">
        <v>60</v>
      </c>
      <c r="K348" s="41">
        <v>42.8</v>
      </c>
      <c r="L348" s="20" t="s">
        <v>61</v>
      </c>
      <c r="O348" s="20" t="s">
        <v>64</v>
      </c>
      <c r="P348" s="20" t="s">
        <v>223</v>
      </c>
      <c r="Q348" s="41" t="s">
        <v>424</v>
      </c>
      <c r="V348" s="19" t="s">
        <v>67</v>
      </c>
      <c r="W348" s="20" t="s">
        <v>67</v>
      </c>
      <c r="X348" s="20" t="s">
        <v>68</v>
      </c>
      <c r="Y348" s="20" t="s">
        <v>83</v>
      </c>
      <c r="Z348" s="41">
        <v>4.0</v>
      </c>
      <c r="AA348" s="20" t="s">
        <v>69</v>
      </c>
      <c r="AD348" s="41" t="s">
        <v>146</v>
      </c>
      <c r="AE348" s="20"/>
      <c r="AF348" s="41"/>
      <c r="AG348" s="20" t="s">
        <v>71</v>
      </c>
      <c r="AH348" s="20" t="s">
        <v>72</v>
      </c>
      <c r="AI348" s="20" t="s">
        <v>73</v>
      </c>
      <c r="AJ348" s="41">
        <v>6.0</v>
      </c>
      <c r="AK348" s="41" t="s">
        <v>74</v>
      </c>
      <c r="AL348" s="41">
        <v>2.0</v>
      </c>
      <c r="AM348" s="20" t="s">
        <v>75</v>
      </c>
      <c r="AN348" s="20" t="s">
        <v>39</v>
      </c>
      <c r="AP348" s="41" t="s">
        <v>83</v>
      </c>
      <c r="AR348" s="41" t="s">
        <v>426</v>
      </c>
      <c r="BA348" s="65">
        <v>1.0400795290548441</v>
      </c>
      <c r="BB348" s="28">
        <f t="shared" si="10"/>
        <v>0.1325044891</v>
      </c>
      <c r="BC348" s="13">
        <f t="shared" si="1"/>
        <v>0.1050811151</v>
      </c>
      <c r="BD348" s="20" t="s">
        <v>76</v>
      </c>
    </row>
    <row r="349">
      <c r="A349" s="64">
        <v>61.0</v>
      </c>
      <c r="B349" s="40" t="s">
        <v>421</v>
      </c>
      <c r="C349" s="40" t="s">
        <v>427</v>
      </c>
      <c r="D349" s="41" t="s">
        <v>423</v>
      </c>
      <c r="E349" s="41">
        <v>1.0</v>
      </c>
      <c r="F349" s="41">
        <v>2.0</v>
      </c>
      <c r="G349" s="41">
        <v>12.0</v>
      </c>
      <c r="H349" s="41">
        <v>4.0</v>
      </c>
      <c r="I349" s="41">
        <v>53.5</v>
      </c>
      <c r="J349" s="20" t="s">
        <v>60</v>
      </c>
      <c r="K349" s="41">
        <v>53.5</v>
      </c>
      <c r="L349" s="20" t="s">
        <v>61</v>
      </c>
      <c r="O349" s="20" t="s">
        <v>64</v>
      </c>
      <c r="P349" s="20" t="s">
        <v>223</v>
      </c>
      <c r="Q349" s="41" t="s">
        <v>424</v>
      </c>
      <c r="V349" s="19" t="s">
        <v>67</v>
      </c>
      <c r="W349" s="20" t="s">
        <v>67</v>
      </c>
      <c r="X349" s="20" t="s">
        <v>68</v>
      </c>
      <c r="Y349" s="20" t="s">
        <v>83</v>
      </c>
      <c r="Z349" s="41">
        <v>4.0</v>
      </c>
      <c r="AA349" s="20" t="s">
        <v>69</v>
      </c>
      <c r="AD349" s="41" t="s">
        <v>146</v>
      </c>
      <c r="AE349" s="20"/>
      <c r="AF349" s="41"/>
      <c r="AG349" s="20" t="s">
        <v>71</v>
      </c>
      <c r="AH349" s="20" t="s">
        <v>72</v>
      </c>
      <c r="AI349" s="20" t="s">
        <v>73</v>
      </c>
      <c r="AJ349" s="41">
        <v>6.0</v>
      </c>
      <c r="AK349" s="41" t="s">
        <v>74</v>
      </c>
      <c r="AL349" s="41">
        <v>2.0</v>
      </c>
      <c r="AM349" s="20" t="s">
        <v>75</v>
      </c>
      <c r="AN349" s="20" t="s">
        <v>39</v>
      </c>
      <c r="AP349" s="41" t="s">
        <v>83</v>
      </c>
      <c r="AR349" s="41" t="s">
        <v>428</v>
      </c>
      <c r="BA349" s="65">
        <v>0.2656519643510557</v>
      </c>
      <c r="BB349" s="28">
        <f t="shared" si="10"/>
        <v>0.08654110452</v>
      </c>
      <c r="BC349" s="13">
        <f t="shared" si="1"/>
        <v>0.08492207434</v>
      </c>
      <c r="BD349" s="20" t="s">
        <v>76</v>
      </c>
    </row>
    <row r="350">
      <c r="A350" s="64">
        <v>61.0</v>
      </c>
      <c r="B350" s="40" t="s">
        <v>421</v>
      </c>
      <c r="C350" s="40" t="s">
        <v>427</v>
      </c>
      <c r="D350" s="41" t="s">
        <v>423</v>
      </c>
      <c r="E350" s="41">
        <v>1.0</v>
      </c>
      <c r="F350" s="41">
        <v>2.0</v>
      </c>
      <c r="G350" s="41">
        <v>12.0</v>
      </c>
      <c r="H350" s="41">
        <v>4.0</v>
      </c>
      <c r="I350" s="41">
        <v>53.5</v>
      </c>
      <c r="J350" s="20" t="s">
        <v>60</v>
      </c>
      <c r="K350" s="41">
        <v>53.5</v>
      </c>
      <c r="L350" s="20" t="s">
        <v>61</v>
      </c>
      <c r="O350" s="20" t="s">
        <v>64</v>
      </c>
      <c r="P350" s="20" t="s">
        <v>223</v>
      </c>
      <c r="Q350" s="41" t="s">
        <v>424</v>
      </c>
      <c r="V350" s="19" t="s">
        <v>67</v>
      </c>
      <c r="W350" s="20" t="s">
        <v>67</v>
      </c>
      <c r="X350" s="20" t="s">
        <v>68</v>
      </c>
      <c r="Y350" s="20" t="s">
        <v>83</v>
      </c>
      <c r="Z350" s="41">
        <v>4.0</v>
      </c>
      <c r="AA350" s="20" t="s">
        <v>69</v>
      </c>
      <c r="AD350" s="41" t="s">
        <v>146</v>
      </c>
      <c r="AE350" s="20"/>
      <c r="AF350" s="41"/>
      <c r="AG350" s="20" t="s">
        <v>71</v>
      </c>
      <c r="AH350" s="20" t="s">
        <v>72</v>
      </c>
      <c r="AI350" s="20" t="s">
        <v>73</v>
      </c>
      <c r="AJ350" s="41">
        <v>6.0</v>
      </c>
      <c r="AK350" s="41" t="s">
        <v>74</v>
      </c>
      <c r="AL350" s="41">
        <v>2.0</v>
      </c>
      <c r="AM350" s="20" t="s">
        <v>75</v>
      </c>
      <c r="AN350" s="20" t="s">
        <v>39</v>
      </c>
      <c r="AP350" s="41" t="s">
        <v>83</v>
      </c>
      <c r="AR350" s="41" t="s">
        <v>429</v>
      </c>
      <c r="BA350" s="65">
        <v>3.1439346476780834</v>
      </c>
      <c r="BB350" s="28">
        <f t="shared" si="10"/>
        <v>0.5326208365</v>
      </c>
      <c r="BC350" s="13">
        <f t="shared" si="1"/>
        <v>0.2106776441</v>
      </c>
      <c r="BD350" s="20" t="s">
        <v>76</v>
      </c>
    </row>
    <row r="351">
      <c r="A351" s="64">
        <v>61.0</v>
      </c>
      <c r="B351" s="40" t="s">
        <v>421</v>
      </c>
      <c r="C351" s="40" t="s">
        <v>427</v>
      </c>
      <c r="D351" s="41" t="s">
        <v>423</v>
      </c>
      <c r="E351" s="41">
        <v>1.0</v>
      </c>
      <c r="F351" s="41">
        <v>3.0</v>
      </c>
      <c r="G351" s="41">
        <v>12.0</v>
      </c>
      <c r="H351" s="41">
        <v>3.0</v>
      </c>
      <c r="I351" s="41">
        <v>42.8</v>
      </c>
      <c r="J351" s="20" t="s">
        <v>60</v>
      </c>
      <c r="K351" s="41">
        <v>42.8</v>
      </c>
      <c r="L351" s="20" t="s">
        <v>61</v>
      </c>
      <c r="O351" s="20" t="s">
        <v>64</v>
      </c>
      <c r="P351" s="20" t="s">
        <v>223</v>
      </c>
      <c r="Q351" s="41" t="s">
        <v>424</v>
      </c>
      <c r="V351" s="19" t="s">
        <v>67</v>
      </c>
      <c r="W351" s="20" t="s">
        <v>67</v>
      </c>
      <c r="X351" s="20" t="s">
        <v>68</v>
      </c>
      <c r="Y351" s="20" t="s">
        <v>83</v>
      </c>
      <c r="Z351" s="41">
        <v>4.0</v>
      </c>
      <c r="AA351" s="20" t="s">
        <v>69</v>
      </c>
      <c r="AD351" s="41" t="s">
        <v>146</v>
      </c>
      <c r="AE351" s="20"/>
      <c r="AF351" s="41"/>
      <c r="AG351" s="20" t="s">
        <v>71</v>
      </c>
      <c r="AH351" s="20" t="s">
        <v>72</v>
      </c>
      <c r="AI351" s="20" t="s">
        <v>73</v>
      </c>
      <c r="AJ351" s="41">
        <v>6.0</v>
      </c>
      <c r="AK351" s="41" t="s">
        <v>74</v>
      </c>
      <c r="AL351" s="41">
        <v>2.0</v>
      </c>
      <c r="AM351" s="20" t="s">
        <v>75</v>
      </c>
      <c r="AN351" s="20" t="s">
        <v>39</v>
      </c>
      <c r="AP351" s="41" t="s">
        <v>83</v>
      </c>
      <c r="AR351" s="41" t="s">
        <v>430</v>
      </c>
      <c r="BA351" s="65">
        <v>-8.154664819049436E-4</v>
      </c>
      <c r="BB351" s="28">
        <f t="shared" si="10"/>
        <v>0.08333336356</v>
      </c>
      <c r="BC351" s="13">
        <f t="shared" si="1"/>
        <v>0.08333334845</v>
      </c>
      <c r="BD351" s="20" t="s">
        <v>76</v>
      </c>
    </row>
    <row r="352">
      <c r="A352" s="64">
        <v>61.0</v>
      </c>
      <c r="B352" s="40" t="s">
        <v>421</v>
      </c>
      <c r="C352" s="40" t="s">
        <v>427</v>
      </c>
      <c r="D352" s="41" t="s">
        <v>423</v>
      </c>
      <c r="E352" s="41">
        <v>1.0</v>
      </c>
      <c r="F352" s="41">
        <v>3.0</v>
      </c>
      <c r="G352" s="41">
        <v>12.0</v>
      </c>
      <c r="H352" s="41">
        <v>3.0</v>
      </c>
      <c r="I352" s="41">
        <v>42.8</v>
      </c>
      <c r="J352" s="20" t="s">
        <v>60</v>
      </c>
      <c r="K352" s="41">
        <v>42.8</v>
      </c>
      <c r="L352" s="20" t="s">
        <v>61</v>
      </c>
      <c r="O352" s="20" t="s">
        <v>64</v>
      </c>
      <c r="P352" s="20" t="s">
        <v>223</v>
      </c>
      <c r="Q352" s="41" t="s">
        <v>424</v>
      </c>
      <c r="V352" s="19" t="s">
        <v>67</v>
      </c>
      <c r="W352" s="20" t="s">
        <v>67</v>
      </c>
      <c r="X352" s="20" t="s">
        <v>68</v>
      </c>
      <c r="Y352" s="20" t="s">
        <v>83</v>
      </c>
      <c r="Z352" s="41">
        <v>4.0</v>
      </c>
      <c r="AA352" s="20" t="s">
        <v>69</v>
      </c>
      <c r="AD352" s="41" t="s">
        <v>146</v>
      </c>
      <c r="AE352" s="20"/>
      <c r="AF352" s="41"/>
      <c r="AG352" s="20" t="s">
        <v>71</v>
      </c>
      <c r="AH352" s="20" t="s">
        <v>72</v>
      </c>
      <c r="AI352" s="20" t="s">
        <v>73</v>
      </c>
      <c r="AJ352" s="41">
        <v>6.0</v>
      </c>
      <c r="AK352" s="41" t="s">
        <v>74</v>
      </c>
      <c r="AL352" s="41">
        <v>2.0</v>
      </c>
      <c r="AM352" s="20" t="s">
        <v>75</v>
      </c>
      <c r="AN352" s="20" t="s">
        <v>39</v>
      </c>
      <c r="AP352" s="41" t="s">
        <v>83</v>
      </c>
      <c r="AR352" s="41" t="s">
        <v>431</v>
      </c>
      <c r="BA352" s="65">
        <v>0.5496855687909582</v>
      </c>
      <c r="BB352" s="28">
        <f t="shared" si="10"/>
        <v>0.09706761627</v>
      </c>
      <c r="BC352" s="13">
        <f t="shared" si="1"/>
        <v>0.08993869035</v>
      </c>
      <c r="BD352" s="20" t="s">
        <v>76</v>
      </c>
    </row>
    <row r="353">
      <c r="A353" s="64">
        <v>61.0</v>
      </c>
      <c r="B353" s="40" t="s">
        <v>421</v>
      </c>
      <c r="C353" s="40" t="s">
        <v>427</v>
      </c>
      <c r="D353" s="41" t="s">
        <v>423</v>
      </c>
      <c r="E353" s="41">
        <v>1.0</v>
      </c>
      <c r="F353" s="41">
        <v>4.0</v>
      </c>
      <c r="G353" s="41">
        <v>12.0</v>
      </c>
      <c r="H353" s="41">
        <v>4.0</v>
      </c>
      <c r="I353" s="41">
        <v>53.5</v>
      </c>
      <c r="J353" s="20" t="s">
        <v>60</v>
      </c>
      <c r="K353" s="41">
        <v>53.5</v>
      </c>
      <c r="L353" s="20" t="s">
        <v>61</v>
      </c>
      <c r="O353" s="20" t="s">
        <v>64</v>
      </c>
      <c r="P353" s="20" t="s">
        <v>223</v>
      </c>
      <c r="Q353" s="41" t="s">
        <v>424</v>
      </c>
      <c r="V353" s="19" t="s">
        <v>67</v>
      </c>
      <c r="W353" s="20" t="s">
        <v>67</v>
      </c>
      <c r="X353" s="20" t="s">
        <v>68</v>
      </c>
      <c r="Y353" s="20" t="s">
        <v>83</v>
      </c>
      <c r="Z353" s="41">
        <v>4.0</v>
      </c>
      <c r="AA353" s="20" t="s">
        <v>69</v>
      </c>
      <c r="AD353" s="41" t="s">
        <v>146</v>
      </c>
      <c r="AE353" s="20"/>
      <c r="AF353" s="41"/>
      <c r="AG353" s="20" t="s">
        <v>71</v>
      </c>
      <c r="AH353" s="20" t="s">
        <v>72</v>
      </c>
      <c r="AI353" s="20" t="s">
        <v>73</v>
      </c>
      <c r="AJ353" s="41">
        <v>6.0</v>
      </c>
      <c r="AK353" s="41" t="s">
        <v>74</v>
      </c>
      <c r="AL353" s="41">
        <v>2.0</v>
      </c>
      <c r="AM353" s="20" t="s">
        <v>75</v>
      </c>
      <c r="AN353" s="20" t="s">
        <v>39</v>
      </c>
      <c r="AP353" s="41" t="s">
        <v>83</v>
      </c>
      <c r="AR353" s="41" t="s">
        <v>432</v>
      </c>
      <c r="BA353" s="65">
        <v>0.0010613056418938762</v>
      </c>
      <c r="BB353" s="28">
        <f t="shared" si="10"/>
        <v>0.08333338453</v>
      </c>
      <c r="BC353" s="13">
        <f t="shared" si="1"/>
        <v>0.08333335893</v>
      </c>
      <c r="BD353" s="20" t="s">
        <v>76</v>
      </c>
    </row>
    <row r="354">
      <c r="A354" s="64">
        <v>61.0</v>
      </c>
      <c r="B354" s="40" t="s">
        <v>421</v>
      </c>
      <c r="C354" s="40" t="s">
        <v>427</v>
      </c>
      <c r="D354" s="41" t="s">
        <v>423</v>
      </c>
      <c r="E354" s="41">
        <v>1.0</v>
      </c>
      <c r="F354" s="41">
        <v>4.0</v>
      </c>
      <c r="G354" s="41">
        <v>12.0</v>
      </c>
      <c r="H354" s="41">
        <v>4.0</v>
      </c>
      <c r="I354" s="41">
        <v>53.5</v>
      </c>
      <c r="J354" s="20" t="s">
        <v>60</v>
      </c>
      <c r="K354" s="41">
        <v>53.5</v>
      </c>
      <c r="L354" s="20" t="s">
        <v>61</v>
      </c>
      <c r="O354" s="20" t="s">
        <v>64</v>
      </c>
      <c r="P354" s="20" t="s">
        <v>223</v>
      </c>
      <c r="Q354" s="41" t="s">
        <v>424</v>
      </c>
      <c r="V354" s="19" t="s">
        <v>67</v>
      </c>
      <c r="W354" s="20" t="s">
        <v>67</v>
      </c>
      <c r="X354" s="20" t="s">
        <v>68</v>
      </c>
      <c r="Y354" s="20" t="s">
        <v>83</v>
      </c>
      <c r="Z354" s="41">
        <v>4.0</v>
      </c>
      <c r="AA354" s="20" t="s">
        <v>69</v>
      </c>
      <c r="AD354" s="41" t="s">
        <v>146</v>
      </c>
      <c r="AE354" s="20"/>
      <c r="AF354" s="41"/>
      <c r="AG354" s="20" t="s">
        <v>71</v>
      </c>
      <c r="AH354" s="20" t="s">
        <v>72</v>
      </c>
      <c r="AI354" s="20" t="s">
        <v>73</v>
      </c>
      <c r="AJ354" s="41">
        <v>6.0</v>
      </c>
      <c r="AK354" s="41" t="s">
        <v>74</v>
      </c>
      <c r="AL354" s="41">
        <v>2.0</v>
      </c>
      <c r="AM354" s="20" t="s">
        <v>75</v>
      </c>
      <c r="AN354" s="20" t="s">
        <v>39</v>
      </c>
      <c r="AP354" s="41" t="s">
        <v>83</v>
      </c>
      <c r="AR354" s="41" t="s">
        <v>433</v>
      </c>
      <c r="BA354" s="65">
        <v>-0.003231438073819937</v>
      </c>
      <c r="BB354" s="28">
        <f t="shared" si="10"/>
        <v>0.08333380798</v>
      </c>
      <c r="BC354" s="13">
        <f t="shared" si="1"/>
        <v>0.08333357066</v>
      </c>
      <c r="BD354" s="20" t="s">
        <v>76</v>
      </c>
    </row>
    <row r="355">
      <c r="A355" s="64">
        <v>61.0</v>
      </c>
      <c r="B355" s="40" t="s">
        <v>421</v>
      </c>
      <c r="C355" s="40" t="s">
        <v>427</v>
      </c>
      <c r="D355" s="41" t="s">
        <v>423</v>
      </c>
      <c r="E355" s="41">
        <v>2.0</v>
      </c>
      <c r="F355" s="41">
        <v>1.0</v>
      </c>
      <c r="G355" s="41">
        <v>12.0</v>
      </c>
      <c r="H355" s="41">
        <v>4.0</v>
      </c>
      <c r="I355" s="41">
        <v>52.9</v>
      </c>
      <c r="J355" s="20" t="s">
        <v>60</v>
      </c>
      <c r="K355" s="41">
        <v>52.9</v>
      </c>
      <c r="L355" s="20" t="s">
        <v>61</v>
      </c>
      <c r="O355" s="20" t="s">
        <v>64</v>
      </c>
      <c r="P355" s="20" t="s">
        <v>223</v>
      </c>
      <c r="Q355" s="41" t="s">
        <v>424</v>
      </c>
      <c r="V355" s="19" t="s">
        <v>67</v>
      </c>
      <c r="W355" s="20" t="s">
        <v>67</v>
      </c>
      <c r="X355" s="20" t="s">
        <v>68</v>
      </c>
      <c r="Y355" s="20" t="s">
        <v>83</v>
      </c>
      <c r="Z355" s="41">
        <v>4.0</v>
      </c>
      <c r="AA355" s="20" t="s">
        <v>69</v>
      </c>
      <c r="AD355" s="41" t="s">
        <v>146</v>
      </c>
      <c r="AE355" s="20"/>
      <c r="AG355" s="20" t="s">
        <v>71</v>
      </c>
      <c r="AH355" s="20" t="s">
        <v>72</v>
      </c>
      <c r="AI355" s="20" t="s">
        <v>73</v>
      </c>
      <c r="AJ355" s="41">
        <v>6.0</v>
      </c>
      <c r="AK355" s="41" t="s">
        <v>74</v>
      </c>
      <c r="AL355" s="41">
        <v>2.0</v>
      </c>
      <c r="AM355" s="20" t="s">
        <v>75</v>
      </c>
      <c r="AN355" s="20" t="s">
        <v>39</v>
      </c>
      <c r="AP355" s="41" t="s">
        <v>83</v>
      </c>
      <c r="AR355" s="41" t="s">
        <v>428</v>
      </c>
      <c r="BA355" s="65">
        <v>1.1389714445070975</v>
      </c>
      <c r="BB355" s="28">
        <f t="shared" si="10"/>
        <v>0.1422995129</v>
      </c>
      <c r="BC355" s="13">
        <f t="shared" si="1"/>
        <v>0.1088957885</v>
      </c>
      <c r="BD355" s="20" t="s">
        <v>76</v>
      </c>
    </row>
    <row r="356">
      <c r="A356" s="64">
        <v>61.0</v>
      </c>
      <c r="B356" s="40" t="s">
        <v>421</v>
      </c>
      <c r="C356" s="40" t="s">
        <v>427</v>
      </c>
      <c r="D356" s="41" t="s">
        <v>423</v>
      </c>
      <c r="E356" s="41">
        <v>2.0</v>
      </c>
      <c r="F356" s="41">
        <v>1.0</v>
      </c>
      <c r="G356" s="41">
        <v>12.0</v>
      </c>
      <c r="H356" s="41">
        <v>4.0</v>
      </c>
      <c r="I356" s="41">
        <v>52.9</v>
      </c>
      <c r="J356" s="20" t="s">
        <v>60</v>
      </c>
      <c r="K356" s="41">
        <v>52.9</v>
      </c>
      <c r="L356" s="20" t="s">
        <v>61</v>
      </c>
      <c r="O356" s="20" t="s">
        <v>64</v>
      </c>
      <c r="P356" s="20" t="s">
        <v>223</v>
      </c>
      <c r="Q356" s="41" t="s">
        <v>424</v>
      </c>
      <c r="V356" s="19" t="s">
        <v>67</v>
      </c>
      <c r="W356" s="20" t="s">
        <v>67</v>
      </c>
      <c r="X356" s="20" t="s">
        <v>68</v>
      </c>
      <c r="Y356" s="20" t="s">
        <v>83</v>
      </c>
      <c r="Z356" s="41">
        <v>4.0</v>
      </c>
      <c r="AA356" s="20" t="s">
        <v>69</v>
      </c>
      <c r="AD356" s="41" t="s">
        <v>146</v>
      </c>
      <c r="AE356" s="20"/>
      <c r="AF356" s="41"/>
      <c r="AG356" s="20" t="s">
        <v>71</v>
      </c>
      <c r="AH356" s="20" t="s">
        <v>72</v>
      </c>
      <c r="AI356" s="20" t="s">
        <v>73</v>
      </c>
      <c r="AJ356" s="41">
        <v>6.0</v>
      </c>
      <c r="AK356" s="41" t="s">
        <v>74</v>
      </c>
      <c r="AL356" s="41">
        <v>2.0</v>
      </c>
      <c r="AM356" s="20" t="s">
        <v>75</v>
      </c>
      <c r="AN356" s="20" t="s">
        <v>39</v>
      </c>
      <c r="AP356" s="41" t="s">
        <v>83</v>
      </c>
      <c r="AR356" s="41" t="s">
        <v>429</v>
      </c>
      <c r="BA356" s="65">
        <v>0.9050554602475127</v>
      </c>
      <c r="BB356" s="28">
        <f t="shared" si="10"/>
        <v>0.1205663054</v>
      </c>
      <c r="BC356" s="13">
        <f t="shared" si="1"/>
        <v>0.1002356829</v>
      </c>
      <c r="BD356" s="20" t="s">
        <v>76</v>
      </c>
    </row>
    <row r="357">
      <c r="A357" s="64">
        <v>61.0</v>
      </c>
      <c r="B357" s="40" t="s">
        <v>421</v>
      </c>
      <c r="C357" s="40" t="s">
        <v>427</v>
      </c>
      <c r="D357" s="41" t="s">
        <v>423</v>
      </c>
      <c r="E357" s="41">
        <v>2.0</v>
      </c>
      <c r="F357" s="41">
        <v>1.0</v>
      </c>
      <c r="G357" s="41">
        <v>12.0</v>
      </c>
      <c r="H357" s="41">
        <v>4.0</v>
      </c>
      <c r="I357" s="41">
        <v>52.9</v>
      </c>
      <c r="J357" s="20" t="s">
        <v>60</v>
      </c>
      <c r="K357" s="41">
        <v>52.9</v>
      </c>
      <c r="L357" s="20" t="s">
        <v>61</v>
      </c>
      <c r="O357" s="20" t="s">
        <v>64</v>
      </c>
      <c r="P357" s="20" t="s">
        <v>223</v>
      </c>
      <c r="Q357" s="41" t="s">
        <v>424</v>
      </c>
      <c r="V357" s="19" t="s">
        <v>67</v>
      </c>
      <c r="W357" s="20" t="s">
        <v>67</v>
      </c>
      <c r="X357" s="20" t="s">
        <v>68</v>
      </c>
      <c r="Y357" s="20" t="s">
        <v>83</v>
      </c>
      <c r="Z357" s="41">
        <v>4.0</v>
      </c>
      <c r="AA357" s="20" t="s">
        <v>69</v>
      </c>
      <c r="AD357" s="41" t="s">
        <v>146</v>
      </c>
      <c r="AE357" s="20"/>
      <c r="AF357" s="41"/>
      <c r="AG357" s="20" t="s">
        <v>71</v>
      </c>
      <c r="AH357" s="20" t="s">
        <v>72</v>
      </c>
      <c r="AI357" s="20" t="s">
        <v>73</v>
      </c>
      <c r="AJ357" s="41">
        <v>6.0</v>
      </c>
      <c r="AK357" s="41" t="s">
        <v>74</v>
      </c>
      <c r="AL357" s="41">
        <v>2.0</v>
      </c>
      <c r="AM357" s="20" t="s">
        <v>75</v>
      </c>
      <c r="AN357" s="20" t="s">
        <v>39</v>
      </c>
      <c r="AP357" s="41" t="s">
        <v>83</v>
      </c>
      <c r="AR357" s="41" t="s">
        <v>432</v>
      </c>
      <c r="BA357" s="65">
        <v>0.4625362952030556</v>
      </c>
      <c r="BB357" s="28">
        <f t="shared" si="10"/>
        <v>0.09305787081</v>
      </c>
      <c r="BC357" s="13">
        <f t="shared" si="1"/>
        <v>0.08806147039</v>
      </c>
      <c r="BD357" s="20" t="s">
        <v>76</v>
      </c>
    </row>
    <row r="358">
      <c r="A358" s="64">
        <v>61.0</v>
      </c>
      <c r="B358" s="40" t="s">
        <v>421</v>
      </c>
      <c r="C358" s="40" t="s">
        <v>427</v>
      </c>
      <c r="D358" s="41" t="s">
        <v>423</v>
      </c>
      <c r="E358" s="41">
        <v>2.0</v>
      </c>
      <c r="F358" s="41">
        <v>1.0</v>
      </c>
      <c r="G358" s="41">
        <v>12.0</v>
      </c>
      <c r="H358" s="41">
        <v>4.0</v>
      </c>
      <c r="I358" s="41">
        <v>52.9</v>
      </c>
      <c r="J358" s="20" t="s">
        <v>60</v>
      </c>
      <c r="K358" s="41">
        <v>52.9</v>
      </c>
      <c r="L358" s="20" t="s">
        <v>61</v>
      </c>
      <c r="O358" s="20" t="s">
        <v>64</v>
      </c>
      <c r="P358" s="20" t="s">
        <v>223</v>
      </c>
      <c r="Q358" s="41" t="s">
        <v>424</v>
      </c>
      <c r="V358" s="19" t="s">
        <v>67</v>
      </c>
      <c r="W358" s="20" t="s">
        <v>67</v>
      </c>
      <c r="X358" s="20" t="s">
        <v>68</v>
      </c>
      <c r="Y358" s="20" t="s">
        <v>83</v>
      </c>
      <c r="Z358" s="41">
        <v>4.0</v>
      </c>
      <c r="AA358" s="20" t="s">
        <v>69</v>
      </c>
      <c r="AD358" s="41" t="s">
        <v>146</v>
      </c>
      <c r="AE358" s="20"/>
      <c r="AF358" s="41"/>
      <c r="AG358" s="20" t="s">
        <v>71</v>
      </c>
      <c r="AH358" s="20" t="s">
        <v>72</v>
      </c>
      <c r="AI358" s="20" t="s">
        <v>73</v>
      </c>
      <c r="AJ358" s="41">
        <v>6.0</v>
      </c>
      <c r="AK358" s="41" t="s">
        <v>74</v>
      </c>
      <c r="AL358" s="41">
        <v>2.0</v>
      </c>
      <c r="AM358" s="20" t="s">
        <v>75</v>
      </c>
      <c r="AN358" s="20" t="s">
        <v>39</v>
      </c>
      <c r="AP358" s="41" t="s">
        <v>83</v>
      </c>
      <c r="AR358" s="41" t="s">
        <v>433</v>
      </c>
      <c r="BA358" s="65">
        <v>-0.14499966622996355</v>
      </c>
      <c r="BB358" s="28">
        <f t="shared" si="10"/>
        <v>0.08428901075</v>
      </c>
      <c r="BC358" s="13">
        <f t="shared" si="1"/>
        <v>0.08380980986</v>
      </c>
      <c r="BD358" s="20" t="s">
        <v>76</v>
      </c>
    </row>
    <row r="359" ht="15.75" customHeight="1">
      <c r="A359" s="64">
        <v>70.0</v>
      </c>
      <c r="B359" s="40" t="s">
        <v>434</v>
      </c>
      <c r="C359" s="40" t="s">
        <v>435</v>
      </c>
      <c r="D359" s="40" t="s">
        <v>436</v>
      </c>
      <c r="E359" s="41">
        <v>1.0</v>
      </c>
      <c r="F359" s="41">
        <v>1.0</v>
      </c>
      <c r="G359" s="41">
        <v>12.0</v>
      </c>
      <c r="H359" s="41">
        <v>2.5</v>
      </c>
      <c r="I359" s="41">
        <v>32.0</v>
      </c>
      <c r="J359" s="20" t="s">
        <v>60</v>
      </c>
      <c r="K359" s="41">
        <v>32.0</v>
      </c>
      <c r="L359" s="20" t="s">
        <v>61</v>
      </c>
      <c r="O359" s="20" t="s">
        <v>64</v>
      </c>
      <c r="P359" s="20" t="s">
        <v>223</v>
      </c>
      <c r="Q359" s="41" t="s">
        <v>437</v>
      </c>
      <c r="V359" s="19" t="s">
        <v>67</v>
      </c>
      <c r="W359" s="20" t="s">
        <v>67</v>
      </c>
      <c r="X359" s="20" t="s">
        <v>68</v>
      </c>
      <c r="Y359" s="20" t="s">
        <v>83</v>
      </c>
      <c r="Z359" s="41"/>
      <c r="AA359" s="20" t="s">
        <v>69</v>
      </c>
      <c r="AB359" s="41" t="s">
        <v>438</v>
      </c>
      <c r="AD359" s="41" t="s">
        <v>146</v>
      </c>
      <c r="AE359" s="20"/>
      <c r="AF359" s="41"/>
      <c r="AG359" s="20" t="s">
        <v>71</v>
      </c>
      <c r="AH359" s="20" t="s">
        <v>72</v>
      </c>
      <c r="AI359" s="20" t="s">
        <v>73</v>
      </c>
      <c r="AK359" s="41" t="s">
        <v>74</v>
      </c>
      <c r="AL359" s="41"/>
      <c r="AM359" s="20" t="s">
        <v>75</v>
      </c>
      <c r="AN359" s="20" t="s">
        <v>39</v>
      </c>
      <c r="AP359" s="41"/>
      <c r="AR359" s="41"/>
      <c r="BA359" s="41">
        <v>2.4076</v>
      </c>
      <c r="BB359" s="28">
        <f t="shared" si="10"/>
        <v>0.3468123224</v>
      </c>
      <c r="BC359" s="13">
        <f t="shared" si="1"/>
        <v>0.1700030202</v>
      </c>
      <c r="BD359" s="20" t="s">
        <v>152</v>
      </c>
    </row>
    <row r="360">
      <c r="A360" s="64">
        <v>70.0</v>
      </c>
      <c r="B360" s="40" t="s">
        <v>434</v>
      </c>
      <c r="C360" s="40" t="s">
        <v>435</v>
      </c>
      <c r="D360" s="40" t="s">
        <v>436</v>
      </c>
      <c r="E360" s="41">
        <v>2.0</v>
      </c>
      <c r="F360" s="41">
        <v>1.0</v>
      </c>
      <c r="G360" s="41">
        <v>14.0</v>
      </c>
      <c r="H360" s="41">
        <v>2.5</v>
      </c>
      <c r="I360" s="41">
        <v>33.0</v>
      </c>
      <c r="J360" s="20" t="s">
        <v>60</v>
      </c>
      <c r="K360" s="41">
        <v>33.0</v>
      </c>
      <c r="L360" s="20" t="s">
        <v>61</v>
      </c>
      <c r="O360" s="20" t="s">
        <v>64</v>
      </c>
      <c r="P360" s="20" t="s">
        <v>223</v>
      </c>
      <c r="Q360" s="41" t="s">
        <v>437</v>
      </c>
      <c r="V360" s="19" t="s">
        <v>67</v>
      </c>
      <c r="W360" s="20" t="s">
        <v>67</v>
      </c>
      <c r="X360" s="20" t="s">
        <v>68</v>
      </c>
      <c r="Y360" s="20" t="s">
        <v>83</v>
      </c>
      <c r="Z360" s="41"/>
      <c r="AA360" s="20" t="s">
        <v>69</v>
      </c>
      <c r="AD360" s="41"/>
      <c r="AE360" s="20"/>
      <c r="AF360" s="41"/>
      <c r="AG360" s="20" t="s">
        <v>71</v>
      </c>
      <c r="AH360" s="20" t="s">
        <v>72</v>
      </c>
      <c r="AI360" s="20" t="s">
        <v>73</v>
      </c>
      <c r="AJ360" s="41"/>
      <c r="AK360" s="41" t="s">
        <v>74</v>
      </c>
      <c r="AL360" s="41"/>
      <c r="AM360" s="20" t="s">
        <v>75</v>
      </c>
      <c r="AN360" s="20" t="s">
        <v>39</v>
      </c>
      <c r="AP360" s="41"/>
      <c r="AR360" s="41"/>
      <c r="BA360" s="66">
        <v>1.5</v>
      </c>
      <c r="BB360" s="28">
        <f t="shared" si="10"/>
        <v>0.157967033</v>
      </c>
      <c r="BC360" s="13">
        <f t="shared" si="1"/>
        <v>0.106223159</v>
      </c>
      <c r="BD360" s="20" t="s">
        <v>88</v>
      </c>
    </row>
    <row r="361">
      <c r="A361" s="64">
        <v>70.0</v>
      </c>
      <c r="B361" s="40" t="s">
        <v>434</v>
      </c>
      <c r="C361" s="40" t="s">
        <v>435</v>
      </c>
      <c r="D361" s="40" t="s">
        <v>436</v>
      </c>
      <c r="E361" s="41">
        <v>3.0</v>
      </c>
      <c r="F361" s="41">
        <v>1.0</v>
      </c>
      <c r="G361" s="41">
        <v>14.0</v>
      </c>
      <c r="H361" s="41">
        <v>2.5</v>
      </c>
      <c r="I361" s="41">
        <v>33.0</v>
      </c>
      <c r="J361" s="20" t="s">
        <v>60</v>
      </c>
      <c r="K361" s="41">
        <v>33.0</v>
      </c>
      <c r="L361" s="20" t="s">
        <v>61</v>
      </c>
      <c r="O361" s="20" t="s">
        <v>64</v>
      </c>
      <c r="P361" s="20" t="s">
        <v>223</v>
      </c>
      <c r="Q361" s="41"/>
      <c r="V361" s="19" t="s">
        <v>67</v>
      </c>
      <c r="W361" s="20" t="s">
        <v>67</v>
      </c>
      <c r="X361" s="20" t="s">
        <v>68</v>
      </c>
      <c r="Y361" s="20" t="s">
        <v>83</v>
      </c>
      <c r="Z361" s="41"/>
      <c r="AA361" s="20" t="s">
        <v>69</v>
      </c>
      <c r="AD361" s="41"/>
      <c r="AE361" s="20"/>
      <c r="AF361" s="41"/>
      <c r="AG361" s="20" t="s">
        <v>71</v>
      </c>
      <c r="AH361" s="20" t="s">
        <v>72</v>
      </c>
      <c r="AI361" s="20" t="s">
        <v>73</v>
      </c>
      <c r="AJ361" s="41"/>
      <c r="AK361" s="41" t="s">
        <v>74</v>
      </c>
      <c r="AL361" s="41"/>
      <c r="AM361" s="20" t="s">
        <v>75</v>
      </c>
      <c r="AN361" s="20" t="s">
        <v>39</v>
      </c>
      <c r="AP361" s="41"/>
      <c r="AR361" s="41"/>
      <c r="BA361" s="66">
        <v>1.3076923076923077</v>
      </c>
      <c r="BB361" s="28">
        <f t="shared" si="10"/>
        <v>0.137200078</v>
      </c>
      <c r="BC361" s="13">
        <f t="shared" si="1"/>
        <v>0.09899497752</v>
      </c>
      <c r="BD361" s="20" t="s">
        <v>88</v>
      </c>
    </row>
    <row r="362">
      <c r="A362" s="58">
        <v>79.0</v>
      </c>
      <c r="B362" s="59" t="s">
        <v>439</v>
      </c>
      <c r="C362" s="40" t="s">
        <v>440</v>
      </c>
      <c r="D362" s="40" t="s">
        <v>441</v>
      </c>
      <c r="E362" s="41">
        <v>1.0</v>
      </c>
      <c r="F362" s="41">
        <v>1.0</v>
      </c>
      <c r="G362" s="41">
        <v>60.0</v>
      </c>
      <c r="H362" s="63">
        <v>45721.0</v>
      </c>
      <c r="I362" s="41">
        <v>53.7</v>
      </c>
      <c r="J362" s="20" t="s">
        <v>60</v>
      </c>
      <c r="K362" s="41">
        <v>53.7</v>
      </c>
      <c r="L362" s="20" t="s">
        <v>61</v>
      </c>
      <c r="O362" s="20" t="s">
        <v>64</v>
      </c>
      <c r="P362" s="20" t="s">
        <v>223</v>
      </c>
      <c r="Q362" s="41" t="s">
        <v>123</v>
      </c>
      <c r="V362" s="19" t="s">
        <v>67</v>
      </c>
      <c r="W362" s="20" t="s">
        <v>67</v>
      </c>
      <c r="X362" s="20" t="s">
        <v>68</v>
      </c>
      <c r="Y362" s="20" t="s">
        <v>83</v>
      </c>
      <c r="Z362" s="41">
        <v>2.0</v>
      </c>
      <c r="AA362" s="20" t="s">
        <v>125</v>
      </c>
      <c r="AD362" s="41" t="s">
        <v>70</v>
      </c>
      <c r="AE362" s="67"/>
      <c r="AF362" s="68"/>
      <c r="AG362" s="20" t="s">
        <v>71</v>
      </c>
      <c r="AH362" s="20" t="s">
        <v>72</v>
      </c>
      <c r="AI362" s="20" t="s">
        <v>73</v>
      </c>
      <c r="AJ362" s="41">
        <v>10.0</v>
      </c>
      <c r="AK362" s="41" t="s">
        <v>74</v>
      </c>
      <c r="AL362" s="41">
        <v>2.0</v>
      </c>
      <c r="AM362" s="20" t="s">
        <v>75</v>
      </c>
      <c r="AN362" s="20" t="s">
        <v>39</v>
      </c>
      <c r="AP362" s="68"/>
      <c r="AR362" s="41" t="s">
        <v>442</v>
      </c>
      <c r="BA362" s="41">
        <v>-0.42</v>
      </c>
      <c r="BB362" s="28">
        <f t="shared" si="10"/>
        <v>0.01816158192</v>
      </c>
      <c r="BC362" s="13">
        <f t="shared" si="1"/>
        <v>0.01739807553</v>
      </c>
      <c r="BD362" s="20" t="s">
        <v>319</v>
      </c>
    </row>
    <row r="363">
      <c r="A363" s="64">
        <v>98.0</v>
      </c>
      <c r="B363" s="40" t="s">
        <v>443</v>
      </c>
      <c r="C363" s="40" t="s">
        <v>444</v>
      </c>
      <c r="D363" s="40" t="s">
        <v>445</v>
      </c>
      <c r="E363" s="41">
        <v>2.0</v>
      </c>
      <c r="F363" s="41">
        <v>1.0</v>
      </c>
      <c r="G363" s="41">
        <v>16.0</v>
      </c>
      <c r="H363" s="41">
        <v>36.4</v>
      </c>
      <c r="I363" s="41">
        <v>36.4</v>
      </c>
      <c r="J363" s="20" t="s">
        <v>108</v>
      </c>
      <c r="K363" s="41">
        <v>36.4</v>
      </c>
      <c r="L363" s="20" t="s">
        <v>61</v>
      </c>
      <c r="O363" s="20" t="s">
        <v>64</v>
      </c>
      <c r="P363" s="20" t="s">
        <v>223</v>
      </c>
      <c r="Q363" s="41" t="s">
        <v>65</v>
      </c>
      <c r="R363" s="41" t="s">
        <v>66</v>
      </c>
      <c r="V363" s="19" t="s">
        <v>67</v>
      </c>
      <c r="W363" s="20" t="s">
        <v>67</v>
      </c>
      <c r="X363" s="20" t="s">
        <v>68</v>
      </c>
      <c r="Y363" s="20" t="s">
        <v>83</v>
      </c>
      <c r="Z363" s="41">
        <v>3.0</v>
      </c>
      <c r="AA363" s="20" t="s">
        <v>69</v>
      </c>
      <c r="AD363" s="41" t="s">
        <v>146</v>
      </c>
      <c r="AE363" s="20"/>
      <c r="AF363" s="41"/>
      <c r="AG363" s="20" t="s">
        <v>71</v>
      </c>
      <c r="AH363" s="20" t="s">
        <v>72</v>
      </c>
      <c r="AI363" s="20" t="s">
        <v>85</v>
      </c>
      <c r="AJ363" s="41"/>
      <c r="AK363" s="41" t="s">
        <v>86</v>
      </c>
      <c r="AL363" s="41">
        <v>4.0</v>
      </c>
      <c r="AM363" s="20" t="s">
        <v>75</v>
      </c>
      <c r="AN363" s="20" t="s">
        <v>39</v>
      </c>
      <c r="AP363" s="41"/>
      <c r="AR363" s="69" t="s">
        <v>446</v>
      </c>
      <c r="AS363" s="69" t="s">
        <v>346</v>
      </c>
      <c r="BA363" s="65">
        <v>0.8931696386801593</v>
      </c>
      <c r="BB363" s="28">
        <f t="shared" si="10"/>
        <v>0.08909173345</v>
      </c>
      <c r="BC363" s="13">
        <f t="shared" si="1"/>
        <v>0.07462059595</v>
      </c>
      <c r="BD363" s="20" t="s">
        <v>76</v>
      </c>
    </row>
    <row r="364">
      <c r="A364" s="58">
        <v>98.0</v>
      </c>
      <c r="B364" s="59" t="s">
        <v>443</v>
      </c>
      <c r="C364" s="59" t="s">
        <v>444</v>
      </c>
      <c r="D364" s="59" t="s">
        <v>445</v>
      </c>
      <c r="E364" s="27">
        <v>2.0</v>
      </c>
      <c r="F364" s="27">
        <v>1.0</v>
      </c>
      <c r="G364" s="27">
        <v>16.0</v>
      </c>
      <c r="H364" s="41">
        <v>36.4</v>
      </c>
      <c r="I364" s="41">
        <v>36.4</v>
      </c>
      <c r="J364" s="67" t="s">
        <v>108</v>
      </c>
      <c r="K364" s="41">
        <v>36.4</v>
      </c>
      <c r="L364" s="20" t="s">
        <v>61</v>
      </c>
      <c r="O364" s="20" t="s">
        <v>64</v>
      </c>
      <c r="P364" s="20" t="s">
        <v>223</v>
      </c>
      <c r="Q364" s="41" t="s">
        <v>65</v>
      </c>
      <c r="R364" s="41" t="s">
        <v>66</v>
      </c>
      <c r="V364" s="19" t="s">
        <v>67</v>
      </c>
      <c r="W364" s="20" t="s">
        <v>67</v>
      </c>
      <c r="X364" s="20" t="s">
        <v>68</v>
      </c>
      <c r="Y364" s="20" t="s">
        <v>83</v>
      </c>
      <c r="Z364" s="41">
        <v>3.0</v>
      </c>
      <c r="AA364" s="20" t="s">
        <v>69</v>
      </c>
      <c r="AD364" s="41" t="s">
        <v>146</v>
      </c>
      <c r="AE364" s="67"/>
      <c r="AG364" s="20" t="s">
        <v>71</v>
      </c>
      <c r="AH364" s="20" t="s">
        <v>72</v>
      </c>
      <c r="AI364" s="20" t="s">
        <v>85</v>
      </c>
      <c r="AK364" s="41" t="s">
        <v>86</v>
      </c>
      <c r="AL364" s="41">
        <v>4.0</v>
      </c>
      <c r="AM364" s="20" t="s">
        <v>75</v>
      </c>
      <c r="AN364" s="20" t="s">
        <v>39</v>
      </c>
      <c r="AP364" s="27"/>
      <c r="AR364" s="69" t="s">
        <v>447</v>
      </c>
      <c r="AS364" s="69" t="s">
        <v>346</v>
      </c>
      <c r="BA364" s="65">
        <v>0.8937955459252043</v>
      </c>
      <c r="BB364" s="28">
        <f t="shared" si="10"/>
        <v>0.08912901593</v>
      </c>
      <c r="BC364" s="13">
        <f t="shared" si="1"/>
        <v>0.07463620767</v>
      </c>
      <c r="BD364" s="20" t="s">
        <v>76</v>
      </c>
    </row>
    <row r="365">
      <c r="A365" s="58">
        <v>98.0</v>
      </c>
      <c r="B365" s="59" t="s">
        <v>443</v>
      </c>
      <c r="C365" s="59" t="s">
        <v>444</v>
      </c>
      <c r="D365" s="59" t="s">
        <v>445</v>
      </c>
      <c r="E365" s="27">
        <v>2.0</v>
      </c>
      <c r="F365" s="27">
        <v>1.0</v>
      </c>
      <c r="G365" s="27">
        <v>16.0</v>
      </c>
      <c r="H365" s="41">
        <v>36.4</v>
      </c>
      <c r="I365" s="41">
        <v>36.4</v>
      </c>
      <c r="J365" s="67" t="s">
        <v>108</v>
      </c>
      <c r="K365" s="41">
        <v>36.4</v>
      </c>
      <c r="L365" s="20" t="s">
        <v>61</v>
      </c>
      <c r="O365" s="20" t="s">
        <v>64</v>
      </c>
      <c r="P365" s="20" t="s">
        <v>223</v>
      </c>
      <c r="Q365" s="41" t="s">
        <v>65</v>
      </c>
      <c r="R365" s="41" t="s">
        <v>66</v>
      </c>
      <c r="V365" s="19" t="s">
        <v>67</v>
      </c>
      <c r="W365" s="20" t="s">
        <v>67</v>
      </c>
      <c r="X365" s="20" t="s">
        <v>68</v>
      </c>
      <c r="Y365" s="20" t="s">
        <v>83</v>
      </c>
      <c r="Z365" s="41">
        <v>3.0</v>
      </c>
      <c r="AA365" s="20" t="s">
        <v>69</v>
      </c>
      <c r="AD365" s="41" t="s">
        <v>146</v>
      </c>
      <c r="AE365" s="67"/>
      <c r="AG365" s="20" t="s">
        <v>71</v>
      </c>
      <c r="AH365" s="20" t="s">
        <v>72</v>
      </c>
      <c r="AI365" s="20" t="s">
        <v>85</v>
      </c>
      <c r="AK365" s="41" t="s">
        <v>86</v>
      </c>
      <c r="AL365" s="41">
        <v>4.0</v>
      </c>
      <c r="AM365" s="20" t="s">
        <v>75</v>
      </c>
      <c r="AN365" s="20" t="s">
        <v>39</v>
      </c>
      <c r="AP365" s="27"/>
      <c r="AR365" s="69" t="s">
        <v>446</v>
      </c>
      <c r="AS365" s="69" t="s">
        <v>448</v>
      </c>
      <c r="BA365" s="65">
        <v>0.5749490066902625</v>
      </c>
      <c r="BB365" s="28">
        <f t="shared" si="10"/>
        <v>0.07351887868</v>
      </c>
      <c r="BC365" s="13">
        <f t="shared" si="1"/>
        <v>0.06778591238</v>
      </c>
      <c r="BD365" s="20" t="s">
        <v>76</v>
      </c>
    </row>
    <row r="366">
      <c r="A366" s="58">
        <v>98.0</v>
      </c>
      <c r="B366" s="59" t="s">
        <v>443</v>
      </c>
      <c r="C366" s="59" t="s">
        <v>444</v>
      </c>
      <c r="D366" s="59" t="s">
        <v>445</v>
      </c>
      <c r="E366" s="27">
        <v>2.0</v>
      </c>
      <c r="F366" s="27">
        <v>1.0</v>
      </c>
      <c r="G366" s="27">
        <v>16.0</v>
      </c>
      <c r="H366" s="41">
        <v>36.4</v>
      </c>
      <c r="I366" s="41">
        <v>36.4</v>
      </c>
      <c r="J366" s="67" t="s">
        <v>108</v>
      </c>
      <c r="K366" s="41">
        <v>36.4</v>
      </c>
      <c r="L366" s="20" t="s">
        <v>61</v>
      </c>
      <c r="O366" s="20" t="s">
        <v>64</v>
      </c>
      <c r="P366" s="20" t="s">
        <v>223</v>
      </c>
      <c r="Q366" s="41" t="s">
        <v>65</v>
      </c>
      <c r="R366" s="41" t="s">
        <v>66</v>
      </c>
      <c r="V366" s="19" t="s">
        <v>67</v>
      </c>
      <c r="W366" s="20" t="s">
        <v>67</v>
      </c>
      <c r="X366" s="20" t="s">
        <v>68</v>
      </c>
      <c r="Y366" s="20" t="s">
        <v>83</v>
      </c>
      <c r="Z366" s="41">
        <v>3.0</v>
      </c>
      <c r="AA366" s="20" t="s">
        <v>69</v>
      </c>
      <c r="AD366" s="41" t="s">
        <v>146</v>
      </c>
      <c r="AE366" s="67"/>
      <c r="AG366" s="20" t="s">
        <v>71</v>
      </c>
      <c r="AH366" s="20" t="s">
        <v>72</v>
      </c>
      <c r="AI366" s="20" t="s">
        <v>85</v>
      </c>
      <c r="AK366" s="41" t="s">
        <v>86</v>
      </c>
      <c r="AL366" s="41">
        <v>4.0</v>
      </c>
      <c r="AM366" s="20" t="s">
        <v>75</v>
      </c>
      <c r="AN366" s="20" t="s">
        <v>39</v>
      </c>
      <c r="AP366" s="27"/>
      <c r="AR366" s="69" t="s">
        <v>447</v>
      </c>
      <c r="AS366" s="69" t="s">
        <v>448</v>
      </c>
      <c r="BA366" s="65">
        <v>0.32541856530791163</v>
      </c>
      <c r="BB366" s="28">
        <f t="shared" si="10"/>
        <v>0.06602990809</v>
      </c>
      <c r="BC366" s="13">
        <f t="shared" si="1"/>
        <v>0.06424071338</v>
      </c>
      <c r="BD366" s="20" t="s">
        <v>76</v>
      </c>
    </row>
    <row r="367" ht="15.75" customHeight="1">
      <c r="A367" s="64">
        <v>98.0</v>
      </c>
      <c r="B367" s="40" t="s">
        <v>443</v>
      </c>
      <c r="C367" s="40" t="s">
        <v>444</v>
      </c>
      <c r="D367" s="40" t="s">
        <v>445</v>
      </c>
      <c r="E367" s="40">
        <v>3.0</v>
      </c>
      <c r="F367" s="40">
        <v>1.0</v>
      </c>
      <c r="G367" s="27">
        <v>16.0</v>
      </c>
      <c r="H367" s="27">
        <v>36.18</v>
      </c>
      <c r="I367" s="27">
        <v>36.18</v>
      </c>
      <c r="J367" s="67" t="s">
        <v>108</v>
      </c>
      <c r="K367" s="70">
        <v>36.18</v>
      </c>
      <c r="L367" s="20" t="s">
        <v>61</v>
      </c>
      <c r="M367" s="61"/>
      <c r="N367" s="61"/>
      <c r="O367" s="20" t="s">
        <v>64</v>
      </c>
      <c r="P367" s="20" t="s">
        <v>223</v>
      </c>
      <c r="Q367" s="41" t="s">
        <v>65</v>
      </c>
      <c r="R367" s="41" t="s">
        <v>66</v>
      </c>
      <c r="S367" s="61"/>
      <c r="T367" s="61"/>
      <c r="U367" s="61"/>
      <c r="V367" s="19" t="s">
        <v>67</v>
      </c>
      <c r="W367" s="20" t="s">
        <v>67</v>
      </c>
      <c r="X367" s="20" t="s">
        <v>68</v>
      </c>
      <c r="Y367" s="20" t="s">
        <v>83</v>
      </c>
      <c r="Z367" s="41">
        <v>3.0</v>
      </c>
      <c r="AA367" s="20" t="s">
        <v>69</v>
      </c>
      <c r="AB367" s="61"/>
      <c r="AC367" s="61"/>
      <c r="AD367" s="41" t="s">
        <v>146</v>
      </c>
      <c r="AE367" s="61"/>
      <c r="AF367" s="61"/>
      <c r="AG367" s="20" t="s">
        <v>71</v>
      </c>
      <c r="AH367" s="20" t="s">
        <v>72</v>
      </c>
      <c r="AI367" s="20" t="s">
        <v>85</v>
      </c>
      <c r="AJ367" s="61"/>
      <c r="AK367" s="41" t="s">
        <v>86</v>
      </c>
      <c r="AL367" s="41">
        <v>4.0</v>
      </c>
      <c r="AM367" s="20" t="s">
        <v>75</v>
      </c>
      <c r="AN367" s="20" t="s">
        <v>39</v>
      </c>
      <c r="AO367" s="61"/>
      <c r="AP367" s="61"/>
      <c r="AQ367" s="61"/>
      <c r="AR367" s="69" t="s">
        <v>449</v>
      </c>
      <c r="AS367" s="69" t="s">
        <v>346</v>
      </c>
      <c r="AT367" s="61"/>
      <c r="AU367" s="61"/>
      <c r="AV367" s="61"/>
      <c r="AW367" s="61"/>
      <c r="AX367" s="61"/>
      <c r="AY367" s="61"/>
      <c r="AZ367" s="61"/>
      <c r="BA367" s="71">
        <v>0.6296112440848269</v>
      </c>
      <c r="BB367" s="28">
        <f t="shared" si="10"/>
        <v>0.07571367729</v>
      </c>
      <c r="BC367" s="13">
        <f t="shared" si="1"/>
        <v>0.06879029605</v>
      </c>
      <c r="BD367" s="20" t="s">
        <v>76</v>
      </c>
      <c r="BE367" s="72"/>
      <c r="BF367" s="73"/>
    </row>
    <row r="368" ht="15.75" customHeight="1">
      <c r="A368" s="58">
        <v>98.0</v>
      </c>
      <c r="B368" s="59" t="s">
        <v>443</v>
      </c>
      <c r="C368" s="59" t="s">
        <v>444</v>
      </c>
      <c r="D368" s="59" t="s">
        <v>445</v>
      </c>
      <c r="E368" s="40">
        <v>3.0</v>
      </c>
      <c r="F368" s="40">
        <v>1.0</v>
      </c>
      <c r="G368" s="27">
        <v>16.0</v>
      </c>
      <c r="H368" s="27">
        <v>36.18</v>
      </c>
      <c r="I368" s="27">
        <v>36.18</v>
      </c>
      <c r="J368" s="67" t="s">
        <v>108</v>
      </c>
      <c r="K368" s="70">
        <v>36.18</v>
      </c>
      <c r="L368" s="20" t="s">
        <v>61</v>
      </c>
      <c r="M368" s="61"/>
      <c r="N368" s="61"/>
      <c r="O368" s="20" t="s">
        <v>64</v>
      </c>
      <c r="P368" s="20" t="s">
        <v>223</v>
      </c>
      <c r="Q368" s="41" t="s">
        <v>65</v>
      </c>
      <c r="R368" s="41" t="s">
        <v>66</v>
      </c>
      <c r="S368" s="61"/>
      <c r="T368" s="61"/>
      <c r="U368" s="61"/>
      <c r="V368" s="19" t="s">
        <v>67</v>
      </c>
      <c r="W368" s="20" t="s">
        <v>67</v>
      </c>
      <c r="X368" s="20" t="s">
        <v>68</v>
      </c>
      <c r="Y368" s="20" t="s">
        <v>83</v>
      </c>
      <c r="Z368" s="41">
        <v>3.0</v>
      </c>
      <c r="AA368" s="20" t="s">
        <v>69</v>
      </c>
      <c r="AB368" s="61"/>
      <c r="AC368" s="61"/>
      <c r="AD368" s="41" t="s">
        <v>146</v>
      </c>
      <c r="AE368" s="61"/>
      <c r="AF368" s="61"/>
      <c r="AG368" s="20" t="s">
        <v>71</v>
      </c>
      <c r="AH368" s="20" t="s">
        <v>72</v>
      </c>
      <c r="AI368" s="20" t="s">
        <v>85</v>
      </c>
      <c r="AJ368" s="61"/>
      <c r="AK368" s="41" t="s">
        <v>86</v>
      </c>
      <c r="AL368" s="41">
        <v>4.0</v>
      </c>
      <c r="AM368" s="20" t="s">
        <v>75</v>
      </c>
      <c r="AN368" s="20" t="s">
        <v>39</v>
      </c>
      <c r="AO368" s="61"/>
      <c r="AP368" s="61"/>
      <c r="AQ368" s="61"/>
      <c r="AR368" s="69" t="s">
        <v>450</v>
      </c>
      <c r="AS368" s="69" t="s">
        <v>346</v>
      </c>
      <c r="AT368" s="61"/>
      <c r="AU368" s="61"/>
      <c r="AV368" s="61"/>
      <c r="AW368" s="61"/>
      <c r="AX368" s="61"/>
      <c r="AY368" s="61"/>
      <c r="AZ368" s="61"/>
      <c r="BA368" s="71">
        <v>0.552084486417666</v>
      </c>
      <c r="BB368" s="28">
        <f t="shared" si="10"/>
        <v>0.07265990934</v>
      </c>
      <c r="BC368" s="13">
        <f t="shared" si="1"/>
        <v>0.06738875525</v>
      </c>
      <c r="BD368" s="20" t="s">
        <v>76</v>
      </c>
      <c r="BE368" s="72"/>
      <c r="BF368" s="73"/>
    </row>
    <row r="369" ht="15.75" customHeight="1">
      <c r="A369" s="58">
        <v>98.0</v>
      </c>
      <c r="B369" s="59" t="s">
        <v>443</v>
      </c>
      <c r="C369" s="59" t="s">
        <v>444</v>
      </c>
      <c r="D369" s="59" t="s">
        <v>445</v>
      </c>
      <c r="E369" s="40">
        <v>3.0</v>
      </c>
      <c r="F369" s="40">
        <v>1.0</v>
      </c>
      <c r="G369" s="27">
        <v>16.0</v>
      </c>
      <c r="H369" s="27">
        <v>36.18</v>
      </c>
      <c r="I369" s="27">
        <v>36.18</v>
      </c>
      <c r="J369" s="67" t="s">
        <v>108</v>
      </c>
      <c r="K369" s="70">
        <v>36.18</v>
      </c>
      <c r="L369" s="20" t="s">
        <v>61</v>
      </c>
      <c r="M369" s="61"/>
      <c r="N369" s="61"/>
      <c r="O369" s="20" t="s">
        <v>64</v>
      </c>
      <c r="P369" s="20" t="s">
        <v>223</v>
      </c>
      <c r="Q369" s="41" t="s">
        <v>65</v>
      </c>
      <c r="R369" s="41" t="s">
        <v>66</v>
      </c>
      <c r="S369" s="61"/>
      <c r="T369" s="61"/>
      <c r="U369" s="61"/>
      <c r="V369" s="19" t="s">
        <v>67</v>
      </c>
      <c r="W369" s="20" t="s">
        <v>67</v>
      </c>
      <c r="X369" s="20" t="s">
        <v>68</v>
      </c>
      <c r="Y369" s="20" t="s">
        <v>83</v>
      </c>
      <c r="Z369" s="41">
        <v>3.0</v>
      </c>
      <c r="AA369" s="20" t="s">
        <v>69</v>
      </c>
      <c r="AB369" s="61"/>
      <c r="AC369" s="61"/>
      <c r="AD369" s="41" t="s">
        <v>146</v>
      </c>
      <c r="AE369" s="61"/>
      <c r="AF369" s="61"/>
      <c r="AG369" s="20" t="s">
        <v>71</v>
      </c>
      <c r="AH369" s="20" t="s">
        <v>72</v>
      </c>
      <c r="AI369" s="20" t="s">
        <v>85</v>
      </c>
      <c r="AJ369" s="61"/>
      <c r="AK369" s="41" t="s">
        <v>86</v>
      </c>
      <c r="AL369" s="41">
        <v>4.0</v>
      </c>
      <c r="AM369" s="20" t="s">
        <v>75</v>
      </c>
      <c r="AN369" s="20" t="s">
        <v>39</v>
      </c>
      <c r="AO369" s="61"/>
      <c r="AP369" s="61"/>
      <c r="AQ369" s="61"/>
      <c r="AR369" s="69" t="s">
        <v>451</v>
      </c>
      <c r="AS369" s="69" t="s">
        <v>448</v>
      </c>
      <c r="AT369" s="61"/>
      <c r="AU369" s="61"/>
      <c r="AV369" s="61"/>
      <c r="AW369" s="61"/>
      <c r="AX369" s="61"/>
      <c r="AY369" s="61"/>
      <c r="AZ369" s="61"/>
      <c r="BA369" s="71">
        <v>0.42292718246153893</v>
      </c>
      <c r="BB369" s="28">
        <f t="shared" si="10"/>
        <v>0.06846224672</v>
      </c>
      <c r="BC369" s="13">
        <f t="shared" si="1"/>
        <v>0.06541322817</v>
      </c>
      <c r="BD369" s="20" t="s">
        <v>76</v>
      </c>
      <c r="BE369" s="72"/>
      <c r="BF369" s="73"/>
    </row>
    <row r="370" ht="15.75" customHeight="1">
      <c r="A370" s="58">
        <v>98.0</v>
      </c>
      <c r="B370" s="59" t="s">
        <v>443</v>
      </c>
      <c r="C370" s="59" t="s">
        <v>444</v>
      </c>
      <c r="D370" s="59" t="s">
        <v>445</v>
      </c>
      <c r="E370" s="40">
        <v>3.0</v>
      </c>
      <c r="F370" s="40">
        <v>1.0</v>
      </c>
      <c r="G370" s="27">
        <v>16.0</v>
      </c>
      <c r="H370" s="27">
        <v>36.18</v>
      </c>
      <c r="I370" s="27">
        <v>36.18</v>
      </c>
      <c r="J370" s="67" t="s">
        <v>108</v>
      </c>
      <c r="K370" s="70">
        <v>36.18</v>
      </c>
      <c r="L370" s="20" t="s">
        <v>61</v>
      </c>
      <c r="M370" s="61"/>
      <c r="N370" s="61"/>
      <c r="O370" s="20" t="s">
        <v>64</v>
      </c>
      <c r="P370" s="20" t="s">
        <v>223</v>
      </c>
      <c r="Q370" s="41" t="s">
        <v>65</v>
      </c>
      <c r="R370" s="41" t="s">
        <v>66</v>
      </c>
      <c r="S370" s="61"/>
      <c r="T370" s="61"/>
      <c r="U370" s="61"/>
      <c r="V370" s="19" t="s">
        <v>67</v>
      </c>
      <c r="W370" s="20" t="s">
        <v>67</v>
      </c>
      <c r="X370" s="20" t="s">
        <v>68</v>
      </c>
      <c r="Y370" s="20" t="s">
        <v>83</v>
      </c>
      <c r="Z370" s="41">
        <v>3.0</v>
      </c>
      <c r="AA370" s="20" t="s">
        <v>69</v>
      </c>
      <c r="AB370" s="61"/>
      <c r="AC370" s="61"/>
      <c r="AD370" s="41" t="s">
        <v>146</v>
      </c>
      <c r="AE370" s="61"/>
      <c r="AF370" s="61"/>
      <c r="AG370" s="20" t="s">
        <v>71</v>
      </c>
      <c r="AH370" s="20" t="s">
        <v>72</v>
      </c>
      <c r="AI370" s="20" t="s">
        <v>85</v>
      </c>
      <c r="AJ370" s="61"/>
      <c r="AK370" s="41" t="s">
        <v>86</v>
      </c>
      <c r="AL370" s="41">
        <v>4.0</v>
      </c>
      <c r="AM370" s="20" t="s">
        <v>75</v>
      </c>
      <c r="AN370" s="20" t="s">
        <v>39</v>
      </c>
      <c r="AO370" s="61"/>
      <c r="AP370" s="61"/>
      <c r="AQ370" s="61"/>
      <c r="AR370" s="69" t="s">
        <v>451</v>
      </c>
      <c r="AS370" s="69" t="s">
        <v>448</v>
      </c>
      <c r="AT370" s="61"/>
      <c r="AU370" s="61"/>
      <c r="AV370" s="61"/>
      <c r="AW370" s="61"/>
      <c r="AX370" s="61"/>
      <c r="AY370" s="61"/>
      <c r="AZ370" s="61"/>
      <c r="BA370" s="71">
        <v>0.2500437732816993</v>
      </c>
      <c r="BB370" s="28">
        <f t="shared" si="10"/>
        <v>0.06458406295</v>
      </c>
      <c r="BC370" s="13">
        <f t="shared" si="1"/>
        <v>0.06353348672</v>
      </c>
      <c r="BD370" s="20" t="s">
        <v>76</v>
      </c>
      <c r="BE370" s="72"/>
      <c r="BF370" s="73"/>
    </row>
    <row r="371" ht="15.75" customHeight="1">
      <c r="A371" s="64">
        <v>98.0</v>
      </c>
      <c r="B371" s="40" t="s">
        <v>443</v>
      </c>
      <c r="C371" s="40" t="s">
        <v>444</v>
      </c>
      <c r="D371" s="40" t="s">
        <v>445</v>
      </c>
      <c r="E371" s="40">
        <v>3.0</v>
      </c>
      <c r="F371" s="40">
        <v>1.0</v>
      </c>
      <c r="G371" s="27">
        <v>16.0</v>
      </c>
      <c r="H371" s="27">
        <v>36.18</v>
      </c>
      <c r="I371" s="27">
        <v>36.18</v>
      </c>
      <c r="J371" s="67" t="s">
        <v>108</v>
      </c>
      <c r="K371" s="70">
        <v>36.18</v>
      </c>
      <c r="L371" s="20" t="s">
        <v>61</v>
      </c>
      <c r="M371" s="61"/>
      <c r="N371" s="61"/>
      <c r="O371" s="20" t="s">
        <v>64</v>
      </c>
      <c r="P371" s="20" t="s">
        <v>223</v>
      </c>
      <c r="Q371" s="41" t="s">
        <v>65</v>
      </c>
      <c r="R371" s="41" t="s">
        <v>66</v>
      </c>
      <c r="S371" s="61"/>
      <c r="T371" s="61"/>
      <c r="U371" s="61"/>
      <c r="V371" s="19" t="s">
        <v>67</v>
      </c>
      <c r="W371" s="20" t="s">
        <v>67</v>
      </c>
      <c r="X371" s="20" t="s">
        <v>68</v>
      </c>
      <c r="Y371" s="20" t="s">
        <v>83</v>
      </c>
      <c r="Z371" s="41">
        <v>3.0</v>
      </c>
      <c r="AA371" s="20" t="s">
        <v>69</v>
      </c>
      <c r="AB371" s="61"/>
      <c r="AC371" s="61"/>
      <c r="AD371" s="41" t="s">
        <v>146</v>
      </c>
      <c r="AE371" s="61"/>
      <c r="AF371" s="61"/>
      <c r="AG371" s="20" t="s">
        <v>71</v>
      </c>
      <c r="AH371" s="20" t="s">
        <v>72</v>
      </c>
      <c r="AI371" s="20" t="s">
        <v>85</v>
      </c>
      <c r="AJ371" s="61"/>
      <c r="AK371" s="41" t="s">
        <v>86</v>
      </c>
      <c r="AL371" s="41">
        <v>4.0</v>
      </c>
      <c r="AM371" s="20" t="s">
        <v>75</v>
      </c>
      <c r="AN371" s="20" t="s">
        <v>39</v>
      </c>
      <c r="AO371" s="61"/>
      <c r="AP371" s="61"/>
      <c r="AQ371" s="61"/>
      <c r="AR371" s="69" t="s">
        <v>452</v>
      </c>
      <c r="AS371" s="74" t="s">
        <v>346</v>
      </c>
      <c r="AT371" s="61"/>
      <c r="AU371" s="61"/>
      <c r="AV371" s="61"/>
      <c r="AW371" s="61"/>
      <c r="AX371" s="61"/>
      <c r="AY371" s="61"/>
      <c r="AZ371" s="61"/>
      <c r="BA371" s="71">
        <v>0.6441405191959755</v>
      </c>
      <c r="BB371" s="28">
        <f t="shared" si="10"/>
        <v>0.07633056695</v>
      </c>
      <c r="BC371" s="13">
        <f t="shared" si="1"/>
        <v>0.06906996767</v>
      </c>
      <c r="BD371" s="20" t="s">
        <v>76</v>
      </c>
      <c r="BE371" s="72"/>
      <c r="BF371" s="73"/>
    </row>
    <row r="372" ht="15.75" customHeight="1">
      <c r="A372" s="58">
        <v>98.0</v>
      </c>
      <c r="B372" s="59" t="s">
        <v>443</v>
      </c>
      <c r="C372" s="59" t="s">
        <v>444</v>
      </c>
      <c r="D372" s="59" t="s">
        <v>445</v>
      </c>
      <c r="E372" s="40">
        <v>3.0</v>
      </c>
      <c r="F372" s="40">
        <v>1.0</v>
      </c>
      <c r="G372" s="27">
        <v>16.0</v>
      </c>
      <c r="H372" s="27">
        <v>36.18</v>
      </c>
      <c r="I372" s="27">
        <v>36.18</v>
      </c>
      <c r="J372" s="67" t="s">
        <v>108</v>
      </c>
      <c r="K372" s="70">
        <v>36.18</v>
      </c>
      <c r="L372" s="20" t="s">
        <v>61</v>
      </c>
      <c r="M372" s="61"/>
      <c r="N372" s="61"/>
      <c r="O372" s="20" t="s">
        <v>64</v>
      </c>
      <c r="P372" s="20" t="s">
        <v>223</v>
      </c>
      <c r="Q372" s="41" t="s">
        <v>65</v>
      </c>
      <c r="R372" s="41" t="s">
        <v>66</v>
      </c>
      <c r="S372" s="61"/>
      <c r="T372" s="61"/>
      <c r="U372" s="61"/>
      <c r="V372" s="19" t="s">
        <v>67</v>
      </c>
      <c r="W372" s="20" t="s">
        <v>67</v>
      </c>
      <c r="X372" s="20" t="s">
        <v>68</v>
      </c>
      <c r="Y372" s="20" t="s">
        <v>83</v>
      </c>
      <c r="Z372" s="41">
        <v>3.0</v>
      </c>
      <c r="AA372" s="20" t="s">
        <v>69</v>
      </c>
      <c r="AB372" s="61"/>
      <c r="AC372" s="61"/>
      <c r="AD372" s="41" t="s">
        <v>146</v>
      </c>
      <c r="AE372" s="61"/>
      <c r="AF372" s="61"/>
      <c r="AG372" s="20" t="s">
        <v>71</v>
      </c>
      <c r="AH372" s="20" t="s">
        <v>72</v>
      </c>
      <c r="AI372" s="20" t="s">
        <v>85</v>
      </c>
      <c r="AJ372" s="61"/>
      <c r="AK372" s="41" t="s">
        <v>86</v>
      </c>
      <c r="AL372" s="41">
        <v>4.0</v>
      </c>
      <c r="AM372" s="20" t="s">
        <v>75</v>
      </c>
      <c r="AN372" s="20" t="s">
        <v>39</v>
      </c>
      <c r="AO372" s="61"/>
      <c r="AP372" s="61"/>
      <c r="AQ372" s="61"/>
      <c r="AR372" s="69" t="s">
        <v>452</v>
      </c>
      <c r="AS372" s="75" t="s">
        <v>346</v>
      </c>
      <c r="AT372" s="61"/>
      <c r="AU372" s="61"/>
      <c r="AV372" s="61"/>
      <c r="AW372" s="61"/>
      <c r="AX372" s="61"/>
      <c r="AY372" s="61"/>
      <c r="AZ372" s="61"/>
      <c r="BA372" s="71">
        <v>0.78552476944739</v>
      </c>
      <c r="BB372" s="28">
        <f t="shared" si="10"/>
        <v>0.08306830545</v>
      </c>
      <c r="BC372" s="13">
        <f t="shared" si="1"/>
        <v>0.07205393182</v>
      </c>
      <c r="BD372" s="20" t="s">
        <v>76</v>
      </c>
      <c r="BE372" s="72"/>
      <c r="BF372" s="73"/>
    </row>
    <row r="373" ht="15.75" customHeight="1">
      <c r="A373" s="58">
        <v>98.0</v>
      </c>
      <c r="B373" s="59" t="s">
        <v>443</v>
      </c>
      <c r="C373" s="59" t="s">
        <v>444</v>
      </c>
      <c r="D373" s="59" t="s">
        <v>445</v>
      </c>
      <c r="E373" s="40">
        <v>3.0</v>
      </c>
      <c r="F373" s="40">
        <v>1.0</v>
      </c>
      <c r="G373" s="27">
        <v>16.0</v>
      </c>
      <c r="H373" s="27">
        <v>36.18</v>
      </c>
      <c r="I373" s="27">
        <v>36.18</v>
      </c>
      <c r="J373" s="67" t="s">
        <v>108</v>
      </c>
      <c r="K373" s="70">
        <v>36.18</v>
      </c>
      <c r="L373" s="20" t="s">
        <v>61</v>
      </c>
      <c r="M373" s="61"/>
      <c r="N373" s="61"/>
      <c r="O373" s="20" t="s">
        <v>64</v>
      </c>
      <c r="P373" s="20" t="s">
        <v>223</v>
      </c>
      <c r="Q373" s="41" t="s">
        <v>65</v>
      </c>
      <c r="R373" s="41" t="s">
        <v>66</v>
      </c>
      <c r="S373" s="61"/>
      <c r="T373" s="61"/>
      <c r="U373" s="61"/>
      <c r="V373" s="19" t="s">
        <v>67</v>
      </c>
      <c r="W373" s="20" t="s">
        <v>67</v>
      </c>
      <c r="X373" s="20" t="s">
        <v>68</v>
      </c>
      <c r="Y373" s="20" t="s">
        <v>83</v>
      </c>
      <c r="Z373" s="41">
        <v>3.0</v>
      </c>
      <c r="AA373" s="20" t="s">
        <v>69</v>
      </c>
      <c r="AB373" s="61"/>
      <c r="AC373" s="61"/>
      <c r="AD373" s="41" t="s">
        <v>146</v>
      </c>
      <c r="AE373" s="61"/>
      <c r="AF373" s="61"/>
      <c r="AG373" s="20" t="s">
        <v>71</v>
      </c>
      <c r="AH373" s="20" t="s">
        <v>72</v>
      </c>
      <c r="AI373" s="20" t="s">
        <v>85</v>
      </c>
      <c r="AJ373" s="61"/>
      <c r="AK373" s="41" t="s">
        <v>86</v>
      </c>
      <c r="AL373" s="41">
        <v>4.0</v>
      </c>
      <c r="AM373" s="20" t="s">
        <v>75</v>
      </c>
      <c r="AN373" s="20" t="s">
        <v>39</v>
      </c>
      <c r="AO373" s="61"/>
      <c r="AP373" s="61"/>
      <c r="AQ373" s="61"/>
      <c r="AR373" s="69" t="s">
        <v>452</v>
      </c>
      <c r="AS373" s="74" t="s">
        <v>448</v>
      </c>
      <c r="AT373" s="61"/>
      <c r="AU373" s="61"/>
      <c r="AV373" s="61"/>
      <c r="AW373" s="61"/>
      <c r="AX373" s="61"/>
      <c r="AY373" s="61"/>
      <c r="AZ373" s="61"/>
      <c r="BA373" s="71">
        <v>0.4237820301284633</v>
      </c>
      <c r="BB373" s="28">
        <f t="shared" si="10"/>
        <v>0.06848637364</v>
      </c>
      <c r="BC373" s="13">
        <f t="shared" si="1"/>
        <v>0.06542475336</v>
      </c>
      <c r="BD373" s="20" t="s">
        <v>76</v>
      </c>
      <c r="BE373" s="72"/>
      <c r="BF373" s="73"/>
    </row>
    <row r="374" ht="15.75" customHeight="1">
      <c r="A374" s="58">
        <v>98.0</v>
      </c>
      <c r="B374" s="59" t="s">
        <v>443</v>
      </c>
      <c r="C374" s="59" t="s">
        <v>444</v>
      </c>
      <c r="D374" s="59" t="s">
        <v>445</v>
      </c>
      <c r="E374" s="40">
        <v>3.0</v>
      </c>
      <c r="F374" s="40">
        <v>1.0</v>
      </c>
      <c r="G374" s="27">
        <v>16.0</v>
      </c>
      <c r="H374" s="27">
        <v>36.18</v>
      </c>
      <c r="I374" s="27">
        <v>36.18</v>
      </c>
      <c r="J374" s="67" t="s">
        <v>108</v>
      </c>
      <c r="K374" s="70">
        <v>36.18</v>
      </c>
      <c r="L374" s="20" t="s">
        <v>61</v>
      </c>
      <c r="M374" s="61"/>
      <c r="N374" s="61"/>
      <c r="O374" s="20" t="s">
        <v>64</v>
      </c>
      <c r="P374" s="20" t="s">
        <v>223</v>
      </c>
      <c r="Q374" s="41" t="s">
        <v>65</v>
      </c>
      <c r="R374" s="41" t="s">
        <v>66</v>
      </c>
      <c r="S374" s="61"/>
      <c r="T374" s="61"/>
      <c r="U374" s="61"/>
      <c r="V374" s="19" t="s">
        <v>67</v>
      </c>
      <c r="W374" s="20" t="s">
        <v>67</v>
      </c>
      <c r="X374" s="20" t="s">
        <v>68</v>
      </c>
      <c r="Y374" s="20" t="s">
        <v>83</v>
      </c>
      <c r="Z374" s="41">
        <v>3.0</v>
      </c>
      <c r="AA374" s="20" t="s">
        <v>69</v>
      </c>
      <c r="AB374" s="61"/>
      <c r="AC374" s="61"/>
      <c r="AD374" s="41" t="s">
        <v>146</v>
      </c>
      <c r="AE374" s="61"/>
      <c r="AF374" s="61"/>
      <c r="AG374" s="20" t="s">
        <v>71</v>
      </c>
      <c r="AH374" s="20" t="s">
        <v>72</v>
      </c>
      <c r="AI374" s="20" t="s">
        <v>85</v>
      </c>
      <c r="AJ374" s="61"/>
      <c r="AK374" s="41" t="s">
        <v>86</v>
      </c>
      <c r="AL374" s="41">
        <v>4.0</v>
      </c>
      <c r="AM374" s="20" t="s">
        <v>75</v>
      </c>
      <c r="AN374" s="20" t="s">
        <v>39</v>
      </c>
      <c r="AO374" s="61"/>
      <c r="AP374" s="61"/>
      <c r="AQ374" s="61"/>
      <c r="AR374" s="69" t="s">
        <v>452</v>
      </c>
      <c r="AS374" s="75" t="s">
        <v>448</v>
      </c>
      <c r="AT374" s="61"/>
      <c r="AU374" s="61"/>
      <c r="AV374" s="61"/>
      <c r="AW374" s="61"/>
      <c r="AX374" s="61"/>
      <c r="AY374" s="61"/>
      <c r="AZ374" s="61"/>
      <c r="BA374" s="71">
        <v>0.26988461556636967</v>
      </c>
      <c r="BB374" s="28">
        <f t="shared" si="10"/>
        <v>0.06492792352</v>
      </c>
      <c r="BC374" s="13">
        <f t="shared" si="1"/>
        <v>0.06370239572</v>
      </c>
      <c r="BD374" s="20" t="s">
        <v>76</v>
      </c>
      <c r="BE374" s="72"/>
      <c r="BF374" s="73"/>
    </row>
    <row r="375" ht="15.75" customHeight="1">
      <c r="A375" s="64">
        <v>101.0</v>
      </c>
      <c r="B375" s="40" t="s">
        <v>453</v>
      </c>
      <c r="C375" s="40" t="s">
        <v>454</v>
      </c>
      <c r="D375" s="40" t="s">
        <v>455</v>
      </c>
      <c r="E375" s="40">
        <v>1.0</v>
      </c>
      <c r="F375" s="40">
        <v>1.0</v>
      </c>
      <c r="G375" s="40">
        <v>10.0</v>
      </c>
      <c r="H375" s="40" t="s">
        <v>456</v>
      </c>
      <c r="I375" s="40">
        <v>27.0</v>
      </c>
      <c r="J375" s="40" t="s">
        <v>60</v>
      </c>
      <c r="K375" s="76">
        <v>27.0</v>
      </c>
      <c r="L375" s="20" t="s">
        <v>61</v>
      </c>
      <c r="M375" s="61"/>
      <c r="N375" s="61"/>
      <c r="O375" s="20" t="s">
        <v>64</v>
      </c>
      <c r="P375" s="20" t="s">
        <v>223</v>
      </c>
      <c r="Q375" s="61"/>
      <c r="R375" s="61"/>
      <c r="S375" s="61"/>
      <c r="T375" s="61"/>
      <c r="U375" s="40" t="s">
        <v>283</v>
      </c>
      <c r="V375" s="19" t="s">
        <v>67</v>
      </c>
      <c r="W375" s="20" t="s">
        <v>67</v>
      </c>
      <c r="X375" s="20" t="s">
        <v>68</v>
      </c>
      <c r="Y375" s="20" t="s">
        <v>83</v>
      </c>
      <c r="Z375" s="40">
        <v>2.0</v>
      </c>
      <c r="AA375" s="20" t="s">
        <v>69</v>
      </c>
      <c r="AB375" s="61"/>
      <c r="AC375" s="61"/>
      <c r="AD375" s="40" t="s">
        <v>70</v>
      </c>
      <c r="AE375" s="61"/>
      <c r="AF375" s="61"/>
      <c r="AG375" s="20" t="s">
        <v>71</v>
      </c>
      <c r="AH375" s="20" t="s">
        <v>72</v>
      </c>
      <c r="AI375" s="20" t="s">
        <v>85</v>
      </c>
      <c r="AJ375" s="40">
        <v>16.0</v>
      </c>
      <c r="AK375" s="41" t="s">
        <v>86</v>
      </c>
      <c r="AL375" s="41">
        <v>4.0</v>
      </c>
      <c r="AM375" s="20" t="s">
        <v>75</v>
      </c>
      <c r="AN375" s="20" t="s">
        <v>39</v>
      </c>
      <c r="AO375" s="61"/>
      <c r="AP375" s="61"/>
      <c r="AQ375" s="61"/>
      <c r="AR375" s="69" t="s">
        <v>457</v>
      </c>
      <c r="AS375" s="75"/>
      <c r="AT375" s="61"/>
      <c r="AU375" s="61"/>
      <c r="AV375" s="61"/>
      <c r="AW375" s="61"/>
      <c r="AX375" s="61"/>
      <c r="AY375" s="61"/>
      <c r="AZ375" s="61"/>
      <c r="BA375" s="71">
        <v>-2.3702576590436486</v>
      </c>
      <c r="BB375" s="28">
        <f t="shared" si="10"/>
        <v>0.4121178539</v>
      </c>
      <c r="BC375" s="13">
        <f t="shared" si="1"/>
        <v>0.2030068605</v>
      </c>
      <c r="BD375" s="20" t="s">
        <v>76</v>
      </c>
      <c r="BE375" s="72"/>
      <c r="BF375" s="73"/>
    </row>
    <row r="376" ht="15.75" customHeight="1">
      <c r="A376" s="64">
        <v>101.0</v>
      </c>
      <c r="B376" s="40" t="s">
        <v>453</v>
      </c>
      <c r="C376" s="40" t="s">
        <v>454</v>
      </c>
      <c r="D376" s="40" t="s">
        <v>455</v>
      </c>
      <c r="E376" s="40">
        <v>1.0</v>
      </c>
      <c r="F376" s="40">
        <v>1.0</v>
      </c>
      <c r="G376" s="40">
        <v>10.0</v>
      </c>
      <c r="H376" s="40" t="s">
        <v>456</v>
      </c>
      <c r="I376" s="40">
        <v>27.0</v>
      </c>
      <c r="J376" s="40" t="s">
        <v>60</v>
      </c>
      <c r="K376" s="76">
        <v>27.0</v>
      </c>
      <c r="L376" s="20" t="s">
        <v>61</v>
      </c>
      <c r="M376" s="61"/>
      <c r="N376" s="61"/>
      <c r="O376" s="20" t="s">
        <v>64</v>
      </c>
      <c r="P376" s="20" t="s">
        <v>223</v>
      </c>
      <c r="Q376" s="61"/>
      <c r="R376" s="61"/>
      <c r="S376" s="61"/>
      <c r="T376" s="61"/>
      <c r="U376" s="40" t="s">
        <v>283</v>
      </c>
      <c r="V376" s="19" t="s">
        <v>67</v>
      </c>
      <c r="W376" s="20" t="s">
        <v>67</v>
      </c>
      <c r="X376" s="20" t="s">
        <v>68</v>
      </c>
      <c r="Y376" s="20" t="s">
        <v>83</v>
      </c>
      <c r="Z376" s="40">
        <v>2.0</v>
      </c>
      <c r="AA376" s="20" t="s">
        <v>69</v>
      </c>
      <c r="AB376" s="61"/>
      <c r="AC376" s="61"/>
      <c r="AD376" s="40" t="s">
        <v>70</v>
      </c>
      <c r="AE376" s="61"/>
      <c r="AF376" s="61"/>
      <c r="AG376" s="20" t="s">
        <v>71</v>
      </c>
      <c r="AH376" s="20" t="s">
        <v>72</v>
      </c>
      <c r="AI376" s="20" t="s">
        <v>85</v>
      </c>
      <c r="AJ376" s="40">
        <v>16.0</v>
      </c>
      <c r="AK376" s="41" t="s">
        <v>86</v>
      </c>
      <c r="AL376" s="41">
        <v>4.0</v>
      </c>
      <c r="AM376" s="20" t="s">
        <v>75</v>
      </c>
      <c r="AN376" s="20" t="s">
        <v>39</v>
      </c>
      <c r="AO376" s="61"/>
      <c r="AP376" s="61"/>
      <c r="AQ376" s="61"/>
      <c r="AR376" s="69" t="s">
        <v>457</v>
      </c>
      <c r="AS376" s="75"/>
      <c r="AT376" s="61"/>
      <c r="AU376" s="61"/>
      <c r="AV376" s="61"/>
      <c r="AW376" s="61"/>
      <c r="AX376" s="61"/>
      <c r="AY376" s="61"/>
      <c r="AZ376" s="61"/>
      <c r="BA376" s="71">
        <v>-2.0208930672013703</v>
      </c>
      <c r="BB376" s="28">
        <f t="shared" si="10"/>
        <v>0.3268893772</v>
      </c>
      <c r="BC376" s="13">
        <f t="shared" si="1"/>
        <v>0.1808008233</v>
      </c>
      <c r="BD376" s="20" t="s">
        <v>76</v>
      </c>
      <c r="BE376" s="72"/>
      <c r="BF376" s="73"/>
    </row>
    <row r="377" ht="15.75" customHeight="1">
      <c r="A377" s="64">
        <v>101.0</v>
      </c>
      <c r="B377" s="40" t="s">
        <v>453</v>
      </c>
      <c r="C377" s="40" t="s">
        <v>454</v>
      </c>
      <c r="D377" s="40" t="s">
        <v>455</v>
      </c>
      <c r="E377" s="40">
        <v>1.0</v>
      </c>
      <c r="F377" s="40">
        <v>1.0</v>
      </c>
      <c r="G377" s="40">
        <v>10.0</v>
      </c>
      <c r="H377" s="40" t="s">
        <v>456</v>
      </c>
      <c r="I377" s="40">
        <v>27.0</v>
      </c>
      <c r="J377" s="40" t="s">
        <v>60</v>
      </c>
      <c r="K377" s="76">
        <v>27.0</v>
      </c>
      <c r="L377" s="20" t="s">
        <v>61</v>
      </c>
      <c r="M377" s="61"/>
      <c r="N377" s="61"/>
      <c r="O377" s="20" t="s">
        <v>64</v>
      </c>
      <c r="P377" s="20" t="s">
        <v>223</v>
      </c>
      <c r="Q377" s="61"/>
      <c r="R377" s="61"/>
      <c r="S377" s="61"/>
      <c r="T377" s="61"/>
      <c r="U377" s="40" t="s">
        <v>283</v>
      </c>
      <c r="V377" s="19" t="s">
        <v>67</v>
      </c>
      <c r="W377" s="20" t="s">
        <v>67</v>
      </c>
      <c r="X377" s="20" t="s">
        <v>68</v>
      </c>
      <c r="Y377" s="20" t="s">
        <v>83</v>
      </c>
      <c r="Z377" s="40">
        <v>2.0</v>
      </c>
      <c r="AA377" s="20" t="s">
        <v>69</v>
      </c>
      <c r="AB377" s="61"/>
      <c r="AC377" s="61"/>
      <c r="AD377" s="40" t="s">
        <v>70</v>
      </c>
      <c r="AE377" s="61"/>
      <c r="AF377" s="61"/>
      <c r="AG377" s="20" t="s">
        <v>71</v>
      </c>
      <c r="AH377" s="20" t="s">
        <v>72</v>
      </c>
      <c r="AI377" s="20" t="s">
        <v>85</v>
      </c>
      <c r="AJ377" s="40">
        <v>16.0</v>
      </c>
      <c r="AK377" s="41" t="s">
        <v>86</v>
      </c>
      <c r="AL377" s="41">
        <v>4.0</v>
      </c>
      <c r="AM377" s="20" t="s">
        <v>75</v>
      </c>
      <c r="AN377" s="20" t="s">
        <v>39</v>
      </c>
      <c r="AO377" s="61"/>
      <c r="AP377" s="61"/>
      <c r="AQ377" s="61"/>
      <c r="AR377" s="69" t="s">
        <v>457</v>
      </c>
      <c r="AS377" s="75"/>
      <c r="AT377" s="61"/>
      <c r="AU377" s="61"/>
      <c r="AV377" s="61"/>
      <c r="AW377" s="61"/>
      <c r="AX377" s="61"/>
      <c r="AY377" s="61"/>
      <c r="AZ377" s="61"/>
      <c r="BA377" s="71">
        <v>-3.0230213962343706</v>
      </c>
      <c r="BB377" s="28">
        <f t="shared" si="10"/>
        <v>0.6077032423</v>
      </c>
      <c r="BC377" s="13">
        <f t="shared" si="1"/>
        <v>0.2465163772</v>
      </c>
      <c r="BD377" s="20" t="s">
        <v>76</v>
      </c>
      <c r="BE377" s="72"/>
      <c r="BF377" s="73"/>
    </row>
    <row r="378" ht="15.75" customHeight="1">
      <c r="A378" s="64">
        <v>101.0</v>
      </c>
      <c r="B378" s="40" t="s">
        <v>453</v>
      </c>
      <c r="C378" s="40" t="s">
        <v>454</v>
      </c>
      <c r="D378" s="40" t="s">
        <v>455</v>
      </c>
      <c r="E378" s="40">
        <v>1.0</v>
      </c>
      <c r="F378" s="40">
        <v>1.0</v>
      </c>
      <c r="G378" s="40">
        <v>10.0</v>
      </c>
      <c r="H378" s="40" t="s">
        <v>456</v>
      </c>
      <c r="I378" s="40">
        <v>27.0</v>
      </c>
      <c r="J378" s="40" t="s">
        <v>60</v>
      </c>
      <c r="K378" s="76">
        <v>27.0</v>
      </c>
      <c r="L378" s="20" t="s">
        <v>61</v>
      </c>
      <c r="M378" s="61"/>
      <c r="N378" s="61"/>
      <c r="O378" s="20" t="s">
        <v>64</v>
      </c>
      <c r="P378" s="20" t="s">
        <v>223</v>
      </c>
      <c r="Q378" s="61"/>
      <c r="R378" s="61"/>
      <c r="S378" s="61"/>
      <c r="T378" s="61"/>
      <c r="U378" s="61"/>
      <c r="V378" s="19" t="s">
        <v>67</v>
      </c>
      <c r="W378" s="20" t="s">
        <v>67</v>
      </c>
      <c r="X378" s="20" t="s">
        <v>68</v>
      </c>
      <c r="Y378" s="20" t="s">
        <v>83</v>
      </c>
      <c r="Z378" s="40">
        <v>2.0</v>
      </c>
      <c r="AA378" s="20" t="s">
        <v>69</v>
      </c>
      <c r="AB378" s="61"/>
      <c r="AC378" s="61"/>
      <c r="AD378" s="40" t="s">
        <v>70</v>
      </c>
      <c r="AE378" s="61"/>
      <c r="AF378" s="61"/>
      <c r="AG378" s="20" t="s">
        <v>71</v>
      </c>
      <c r="AH378" s="20" t="s">
        <v>72</v>
      </c>
      <c r="AI378" s="20" t="s">
        <v>85</v>
      </c>
      <c r="AJ378" s="40">
        <v>16.0</v>
      </c>
      <c r="AK378" s="41" t="s">
        <v>86</v>
      </c>
      <c r="AL378" s="41">
        <v>4.0</v>
      </c>
      <c r="AM378" s="20" t="s">
        <v>75</v>
      </c>
      <c r="AN378" s="20" t="s">
        <v>39</v>
      </c>
      <c r="AO378" s="61"/>
      <c r="AP378" s="61"/>
      <c r="AQ378" s="61"/>
      <c r="AR378" s="69" t="s">
        <v>458</v>
      </c>
      <c r="AS378" s="75"/>
      <c r="AT378" s="61"/>
      <c r="AU378" s="61"/>
      <c r="AV378" s="61"/>
      <c r="AW378" s="61"/>
      <c r="AX378" s="61"/>
      <c r="AY378" s="61"/>
      <c r="AZ378" s="61"/>
      <c r="BA378" s="71">
        <v>-1.6107851831482873</v>
      </c>
      <c r="BB378" s="28">
        <f t="shared" si="10"/>
        <v>0.2441460503</v>
      </c>
      <c r="BC378" s="13">
        <f t="shared" si="1"/>
        <v>0.1562517361</v>
      </c>
      <c r="BD378" s="20" t="s">
        <v>76</v>
      </c>
      <c r="BE378" s="72"/>
      <c r="BF378" s="73"/>
    </row>
    <row r="379" ht="15.75" customHeight="1">
      <c r="A379" s="64">
        <v>101.0</v>
      </c>
      <c r="B379" s="40" t="s">
        <v>453</v>
      </c>
      <c r="C379" s="40" t="s">
        <v>454</v>
      </c>
      <c r="D379" s="40" t="s">
        <v>455</v>
      </c>
      <c r="E379" s="40">
        <v>1.0</v>
      </c>
      <c r="F379" s="40">
        <v>2.0</v>
      </c>
      <c r="G379" s="40">
        <v>10.0</v>
      </c>
      <c r="H379" s="40" t="s">
        <v>459</v>
      </c>
      <c r="I379" s="40">
        <v>38.0</v>
      </c>
      <c r="J379" s="40" t="s">
        <v>60</v>
      </c>
      <c r="K379" s="76">
        <v>38.0</v>
      </c>
      <c r="L379" s="20" t="s">
        <v>61</v>
      </c>
      <c r="M379" s="61"/>
      <c r="N379" s="61"/>
      <c r="O379" s="20" t="s">
        <v>64</v>
      </c>
      <c r="P379" s="20" t="s">
        <v>223</v>
      </c>
      <c r="Q379" s="61"/>
      <c r="R379" s="61"/>
      <c r="S379" s="61"/>
      <c r="T379" s="61"/>
      <c r="U379" s="40" t="s">
        <v>283</v>
      </c>
      <c r="V379" s="19" t="s">
        <v>67</v>
      </c>
      <c r="W379" s="20" t="s">
        <v>67</v>
      </c>
      <c r="X379" s="20" t="s">
        <v>68</v>
      </c>
      <c r="Y379" s="20" t="s">
        <v>83</v>
      </c>
      <c r="Z379" s="40">
        <v>2.0</v>
      </c>
      <c r="AA379" s="20" t="s">
        <v>69</v>
      </c>
      <c r="AB379" s="61"/>
      <c r="AC379" s="61"/>
      <c r="AD379" s="40" t="s">
        <v>70</v>
      </c>
      <c r="AE379" s="61"/>
      <c r="AF379" s="61"/>
      <c r="AG379" s="20" t="s">
        <v>71</v>
      </c>
      <c r="AH379" s="20" t="s">
        <v>72</v>
      </c>
      <c r="AI379" s="20" t="s">
        <v>85</v>
      </c>
      <c r="AJ379" s="40">
        <v>16.0</v>
      </c>
      <c r="AK379" s="41" t="s">
        <v>86</v>
      </c>
      <c r="AL379" s="41">
        <v>4.0</v>
      </c>
      <c r="AM379" s="20" t="s">
        <v>75</v>
      </c>
      <c r="AN379" s="20" t="s">
        <v>39</v>
      </c>
      <c r="AO379" s="61"/>
      <c r="AP379" s="61"/>
      <c r="AQ379" s="61"/>
      <c r="AR379" s="69" t="s">
        <v>457</v>
      </c>
      <c r="AS379" s="75"/>
      <c r="AT379" s="61"/>
      <c r="AU379" s="61"/>
      <c r="AV379" s="61"/>
      <c r="AW379" s="61"/>
      <c r="AX379" s="61"/>
      <c r="AY379" s="61"/>
      <c r="AZ379" s="61"/>
      <c r="BA379" s="65">
        <v>1.8823081310525414</v>
      </c>
      <c r="BB379" s="28">
        <f t="shared" si="10"/>
        <v>0.2968379945</v>
      </c>
      <c r="BC379" s="13">
        <f t="shared" si="1"/>
        <v>0.1722898704</v>
      </c>
      <c r="BD379" s="20" t="s">
        <v>76</v>
      </c>
      <c r="BE379" s="72"/>
      <c r="BF379" s="73"/>
    </row>
    <row r="380" ht="15.75" customHeight="1">
      <c r="A380" s="64">
        <v>101.0</v>
      </c>
      <c r="B380" s="40" t="s">
        <v>453</v>
      </c>
      <c r="C380" s="40" t="s">
        <v>454</v>
      </c>
      <c r="D380" s="40" t="s">
        <v>455</v>
      </c>
      <c r="E380" s="40">
        <v>1.0</v>
      </c>
      <c r="F380" s="40">
        <v>2.0</v>
      </c>
      <c r="G380" s="40">
        <v>10.0</v>
      </c>
      <c r="H380" s="40" t="s">
        <v>459</v>
      </c>
      <c r="I380" s="40">
        <v>38.0</v>
      </c>
      <c r="J380" s="40" t="s">
        <v>60</v>
      </c>
      <c r="K380" s="76">
        <v>38.0</v>
      </c>
      <c r="L380" s="20" t="s">
        <v>61</v>
      </c>
      <c r="M380" s="61"/>
      <c r="N380" s="61"/>
      <c r="O380" s="20" t="s">
        <v>64</v>
      </c>
      <c r="P380" s="20" t="s">
        <v>223</v>
      </c>
      <c r="Q380" s="61"/>
      <c r="R380" s="61"/>
      <c r="S380" s="61"/>
      <c r="T380" s="61"/>
      <c r="U380" s="61"/>
      <c r="V380" s="19" t="s">
        <v>67</v>
      </c>
      <c r="W380" s="20" t="s">
        <v>67</v>
      </c>
      <c r="X380" s="20" t="s">
        <v>68</v>
      </c>
      <c r="Y380" s="20" t="s">
        <v>83</v>
      </c>
      <c r="Z380" s="40">
        <v>2.0</v>
      </c>
      <c r="AA380" s="20" t="s">
        <v>69</v>
      </c>
      <c r="AB380" s="61"/>
      <c r="AC380" s="61"/>
      <c r="AD380" s="40" t="s">
        <v>70</v>
      </c>
      <c r="AE380" s="61"/>
      <c r="AF380" s="61"/>
      <c r="AG380" s="20" t="s">
        <v>71</v>
      </c>
      <c r="AH380" s="20" t="s">
        <v>72</v>
      </c>
      <c r="AI380" s="20" t="s">
        <v>85</v>
      </c>
      <c r="AJ380" s="40">
        <v>16.0</v>
      </c>
      <c r="AK380" s="41" t="s">
        <v>86</v>
      </c>
      <c r="AL380" s="41">
        <v>4.0</v>
      </c>
      <c r="AM380" s="20" t="s">
        <v>75</v>
      </c>
      <c r="AN380" s="20" t="s">
        <v>39</v>
      </c>
      <c r="AO380" s="61"/>
      <c r="AP380" s="61"/>
      <c r="AQ380" s="61"/>
      <c r="AR380" s="69" t="s">
        <v>458</v>
      </c>
      <c r="AS380" s="75"/>
      <c r="AT380" s="61"/>
      <c r="AU380" s="61"/>
      <c r="AV380" s="61"/>
      <c r="AW380" s="61"/>
      <c r="AX380" s="61"/>
      <c r="AY380" s="61"/>
      <c r="AZ380" s="61"/>
      <c r="BA380" s="65">
        <v>-1.4743781740357784</v>
      </c>
      <c r="BB380" s="28">
        <f t="shared" si="10"/>
        <v>0.2207661667</v>
      </c>
      <c r="BC380" s="13">
        <f t="shared" si="1"/>
        <v>0.14858202</v>
      </c>
      <c r="BD380" s="20" t="s">
        <v>76</v>
      </c>
      <c r="BE380" s="72"/>
      <c r="BF380" s="73"/>
    </row>
    <row r="381" ht="15.75" customHeight="1">
      <c r="A381" s="64">
        <v>101.0</v>
      </c>
      <c r="B381" s="40" t="s">
        <v>453</v>
      </c>
      <c r="C381" s="40" t="s">
        <v>454</v>
      </c>
      <c r="D381" s="40" t="s">
        <v>455</v>
      </c>
      <c r="E381" s="40">
        <v>1.0</v>
      </c>
      <c r="F381" s="40">
        <v>2.0</v>
      </c>
      <c r="G381" s="40">
        <v>10.0</v>
      </c>
      <c r="H381" s="40" t="s">
        <v>459</v>
      </c>
      <c r="I381" s="40">
        <v>38.0</v>
      </c>
      <c r="J381" s="40" t="s">
        <v>60</v>
      </c>
      <c r="K381" s="76">
        <v>38.0</v>
      </c>
      <c r="L381" s="20" t="s">
        <v>61</v>
      </c>
      <c r="M381" s="61"/>
      <c r="N381" s="61"/>
      <c r="O381" s="20" t="s">
        <v>64</v>
      </c>
      <c r="P381" s="20" t="s">
        <v>223</v>
      </c>
      <c r="Q381" s="61"/>
      <c r="R381" s="61"/>
      <c r="S381" s="61"/>
      <c r="T381" s="61"/>
      <c r="U381" s="61"/>
      <c r="V381" s="19" t="s">
        <v>67</v>
      </c>
      <c r="W381" s="20" t="s">
        <v>67</v>
      </c>
      <c r="X381" s="20" t="s">
        <v>68</v>
      </c>
      <c r="Y381" s="20" t="s">
        <v>83</v>
      </c>
      <c r="Z381" s="40">
        <v>2.0</v>
      </c>
      <c r="AA381" s="20" t="s">
        <v>69</v>
      </c>
      <c r="AB381" s="61"/>
      <c r="AC381" s="61"/>
      <c r="AD381" s="40" t="s">
        <v>70</v>
      </c>
      <c r="AE381" s="61"/>
      <c r="AF381" s="61"/>
      <c r="AG381" s="20" t="s">
        <v>71</v>
      </c>
      <c r="AH381" s="20" t="s">
        <v>72</v>
      </c>
      <c r="AI381" s="20" t="s">
        <v>85</v>
      </c>
      <c r="AJ381" s="40">
        <v>16.0</v>
      </c>
      <c r="AK381" s="41" t="s">
        <v>86</v>
      </c>
      <c r="AL381" s="41">
        <v>4.0</v>
      </c>
      <c r="AM381" s="20" t="s">
        <v>75</v>
      </c>
      <c r="AN381" s="20" t="s">
        <v>39</v>
      </c>
      <c r="AO381" s="61"/>
      <c r="AP381" s="61"/>
      <c r="AQ381" s="61"/>
      <c r="AR381" s="69" t="s">
        <v>458</v>
      </c>
      <c r="AS381" s="75"/>
      <c r="AT381" s="61"/>
      <c r="AU381" s="61"/>
      <c r="AV381" s="61"/>
      <c r="AW381" s="61"/>
      <c r="AX381" s="61"/>
      <c r="AY381" s="61"/>
      <c r="AZ381" s="61"/>
      <c r="BA381" s="65">
        <v>-0.4732660443789325</v>
      </c>
      <c r="BB381" s="28">
        <f t="shared" si="10"/>
        <v>0.1124433749</v>
      </c>
      <c r="BC381" s="13">
        <f t="shared" si="1"/>
        <v>0.1060393205</v>
      </c>
      <c r="BD381" s="20" t="s">
        <v>76</v>
      </c>
      <c r="BE381" s="72"/>
      <c r="BF381" s="73"/>
    </row>
    <row r="382" ht="15.75" customHeight="1">
      <c r="A382" s="64">
        <v>101.0</v>
      </c>
      <c r="B382" s="40" t="s">
        <v>453</v>
      </c>
      <c r="C382" s="40" t="s">
        <v>454</v>
      </c>
      <c r="D382" s="40" t="s">
        <v>455</v>
      </c>
      <c r="E382" s="40">
        <v>1.0</v>
      </c>
      <c r="F382" s="40">
        <v>2.0</v>
      </c>
      <c r="G382" s="40">
        <v>10.0</v>
      </c>
      <c r="H382" s="40" t="s">
        <v>459</v>
      </c>
      <c r="I382" s="40">
        <v>38.0</v>
      </c>
      <c r="J382" s="40" t="s">
        <v>60</v>
      </c>
      <c r="K382" s="76">
        <v>38.0</v>
      </c>
      <c r="L382" s="20" t="s">
        <v>61</v>
      </c>
      <c r="M382" s="61"/>
      <c r="N382" s="61"/>
      <c r="O382" s="20" t="s">
        <v>64</v>
      </c>
      <c r="P382" s="20" t="s">
        <v>223</v>
      </c>
      <c r="Q382" s="61"/>
      <c r="R382" s="61"/>
      <c r="S382" s="61"/>
      <c r="T382" s="61"/>
      <c r="U382" s="61"/>
      <c r="V382" s="19" t="s">
        <v>67</v>
      </c>
      <c r="W382" s="20" t="s">
        <v>67</v>
      </c>
      <c r="X382" s="20" t="s">
        <v>68</v>
      </c>
      <c r="Y382" s="20" t="s">
        <v>83</v>
      </c>
      <c r="Z382" s="40">
        <v>2.0</v>
      </c>
      <c r="AA382" s="20" t="s">
        <v>69</v>
      </c>
      <c r="AB382" s="61"/>
      <c r="AC382" s="61"/>
      <c r="AD382" s="40" t="s">
        <v>70</v>
      </c>
      <c r="AE382" s="61"/>
      <c r="AF382" s="61"/>
      <c r="AG382" s="20" t="s">
        <v>71</v>
      </c>
      <c r="AH382" s="20" t="s">
        <v>72</v>
      </c>
      <c r="AI382" s="20" t="s">
        <v>85</v>
      </c>
      <c r="AJ382" s="40">
        <v>16.0</v>
      </c>
      <c r="AK382" s="41" t="s">
        <v>86</v>
      </c>
      <c r="AL382" s="41">
        <v>4.0</v>
      </c>
      <c r="AM382" s="20" t="s">
        <v>75</v>
      </c>
      <c r="AN382" s="20" t="s">
        <v>39</v>
      </c>
      <c r="AO382" s="61"/>
      <c r="AP382" s="61"/>
      <c r="AQ382" s="61"/>
      <c r="AR382" s="69" t="s">
        <v>458</v>
      </c>
      <c r="AS382" s="75"/>
      <c r="AT382" s="61"/>
      <c r="AU382" s="61"/>
      <c r="AV382" s="61"/>
      <c r="AW382" s="61"/>
      <c r="AX382" s="61"/>
      <c r="AY382" s="61"/>
      <c r="AZ382" s="61"/>
      <c r="BA382" s="65">
        <v>-1.4703239719073533</v>
      </c>
      <c r="BB382" s="28">
        <f t="shared" si="10"/>
        <v>0.2201029212</v>
      </c>
      <c r="BC382" s="13">
        <f t="shared" si="1"/>
        <v>0.1483586604</v>
      </c>
      <c r="BD382" s="20" t="s">
        <v>76</v>
      </c>
      <c r="BE382" s="72"/>
      <c r="BF382" s="73"/>
    </row>
    <row r="383" ht="15.75" customHeight="1">
      <c r="A383" s="77">
        <v>103.0</v>
      </c>
      <c r="B383" s="61" t="s">
        <v>460</v>
      </c>
      <c r="C383" s="40" t="s">
        <v>454</v>
      </c>
      <c r="D383" s="40" t="s">
        <v>455</v>
      </c>
      <c r="E383" s="40">
        <v>1.0</v>
      </c>
      <c r="F383" s="40">
        <v>1.0</v>
      </c>
      <c r="G383" s="40">
        <v>16.0</v>
      </c>
      <c r="H383" s="40">
        <v>31.0</v>
      </c>
      <c r="I383" s="40">
        <v>31.0</v>
      </c>
      <c r="J383" s="40" t="s">
        <v>108</v>
      </c>
      <c r="K383" s="78">
        <v>31.0</v>
      </c>
      <c r="L383" s="20" t="s">
        <v>61</v>
      </c>
      <c r="M383" s="61"/>
      <c r="N383" s="61"/>
      <c r="O383" s="20" t="s">
        <v>64</v>
      </c>
      <c r="P383" s="20" t="s">
        <v>223</v>
      </c>
      <c r="Q383" s="61"/>
      <c r="R383" s="61"/>
      <c r="S383" s="61"/>
      <c r="T383" s="61"/>
      <c r="U383" s="61"/>
      <c r="V383" s="19" t="s">
        <v>67</v>
      </c>
      <c r="W383" s="20" t="s">
        <v>67</v>
      </c>
      <c r="X383" s="20" t="s">
        <v>68</v>
      </c>
      <c r="Y383" s="20" t="s">
        <v>83</v>
      </c>
      <c r="Z383" s="61"/>
      <c r="AA383" s="20" t="s">
        <v>69</v>
      </c>
      <c r="AB383" s="61"/>
      <c r="AC383" s="61"/>
      <c r="AD383" s="61"/>
      <c r="AE383" s="61"/>
      <c r="AF383" s="61"/>
      <c r="AG383" s="20" t="s">
        <v>71</v>
      </c>
      <c r="AH383" s="20" t="s">
        <v>72</v>
      </c>
      <c r="AI383" s="20" t="s">
        <v>73</v>
      </c>
      <c r="AJ383" s="61"/>
      <c r="AK383" s="41" t="s">
        <v>74</v>
      </c>
      <c r="AL383" s="61"/>
      <c r="AM383" s="20" t="s">
        <v>75</v>
      </c>
      <c r="AN383" s="20" t="s">
        <v>39</v>
      </c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79">
        <v>-1.0725</v>
      </c>
      <c r="BB383" s="28">
        <f t="shared" si="10"/>
        <v>0.100841875</v>
      </c>
      <c r="BC383" s="13">
        <f t="shared" si="1"/>
        <v>0.07938902435</v>
      </c>
      <c r="BD383" s="20" t="s">
        <v>152</v>
      </c>
      <c r="BE383" s="72"/>
      <c r="BF383" s="73"/>
    </row>
    <row r="384" ht="15.75" customHeight="1">
      <c r="A384" s="77">
        <v>103.0</v>
      </c>
      <c r="B384" s="61" t="s">
        <v>460</v>
      </c>
      <c r="C384" s="40" t="s">
        <v>454</v>
      </c>
      <c r="D384" s="40" t="s">
        <v>455</v>
      </c>
      <c r="E384" s="40">
        <v>1.0</v>
      </c>
      <c r="F384" s="40">
        <v>2.0</v>
      </c>
      <c r="G384" s="40">
        <v>16.0</v>
      </c>
      <c r="H384" s="40">
        <v>31.0</v>
      </c>
      <c r="I384" s="40">
        <v>31.0</v>
      </c>
      <c r="J384" s="40" t="s">
        <v>108</v>
      </c>
      <c r="K384" s="78">
        <v>31.0</v>
      </c>
      <c r="L384" s="20" t="s">
        <v>61</v>
      </c>
      <c r="M384" s="61"/>
      <c r="N384" s="61"/>
      <c r="O384" s="20" t="s">
        <v>64</v>
      </c>
      <c r="P384" s="20" t="s">
        <v>223</v>
      </c>
      <c r="Q384" s="61"/>
      <c r="R384" s="61"/>
      <c r="S384" s="61"/>
      <c r="T384" s="61"/>
      <c r="U384" s="61"/>
      <c r="V384" s="19" t="s">
        <v>67</v>
      </c>
      <c r="W384" s="20" t="s">
        <v>67</v>
      </c>
      <c r="X384" s="20" t="s">
        <v>68</v>
      </c>
      <c r="Y384" s="20" t="s">
        <v>83</v>
      </c>
      <c r="Z384" s="61"/>
      <c r="AA384" s="20" t="s">
        <v>69</v>
      </c>
      <c r="AB384" s="61"/>
      <c r="AC384" s="61"/>
      <c r="AD384" s="61"/>
      <c r="AE384" s="61"/>
      <c r="AF384" s="61"/>
      <c r="AG384" s="20" t="s">
        <v>71</v>
      </c>
      <c r="AH384" s="20" t="s">
        <v>72</v>
      </c>
      <c r="AI384" s="20" t="s">
        <v>73</v>
      </c>
      <c r="AJ384" s="61"/>
      <c r="AK384" s="41" t="s">
        <v>74</v>
      </c>
      <c r="AL384" s="61"/>
      <c r="AM384" s="20" t="s">
        <v>75</v>
      </c>
      <c r="AN384" s="20" t="s">
        <v>39</v>
      </c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79">
        <v>2.565</v>
      </c>
      <c r="BB384" s="28">
        <f t="shared" si="10"/>
        <v>0.2818075</v>
      </c>
      <c r="BC384" s="13">
        <f t="shared" si="1"/>
        <v>0.1327138604</v>
      </c>
      <c r="BD384" s="20" t="s">
        <v>152</v>
      </c>
      <c r="BE384" s="72"/>
      <c r="BF384" s="73"/>
    </row>
    <row r="385" ht="15.75" customHeight="1">
      <c r="A385" s="77">
        <v>103.0</v>
      </c>
      <c r="B385" s="61" t="s">
        <v>460</v>
      </c>
      <c r="C385" s="59" t="s">
        <v>454</v>
      </c>
      <c r="D385" s="59" t="s">
        <v>455</v>
      </c>
      <c r="E385" s="58">
        <v>1.0</v>
      </c>
      <c r="F385" s="77">
        <v>1.0</v>
      </c>
      <c r="G385" s="77">
        <v>16.0</v>
      </c>
      <c r="H385" s="77">
        <v>31.0</v>
      </c>
      <c r="I385" s="77">
        <v>31.0</v>
      </c>
      <c r="J385" s="61" t="s">
        <v>108</v>
      </c>
      <c r="K385" s="80">
        <v>31.0</v>
      </c>
      <c r="L385" s="38" t="s">
        <v>61</v>
      </c>
      <c r="M385" s="61"/>
      <c r="N385" s="61"/>
      <c r="O385" s="61" t="s">
        <v>64</v>
      </c>
      <c r="P385" s="61" t="s">
        <v>223</v>
      </c>
      <c r="Q385" s="61"/>
      <c r="R385" s="61"/>
      <c r="S385" s="61"/>
      <c r="T385" s="61"/>
      <c r="U385" s="61"/>
      <c r="V385" s="19" t="s">
        <v>67</v>
      </c>
      <c r="W385" s="20" t="s">
        <v>67</v>
      </c>
      <c r="X385" s="20" t="s">
        <v>68</v>
      </c>
      <c r="Y385" s="20" t="s">
        <v>83</v>
      </c>
      <c r="Z385" s="61"/>
      <c r="AA385" s="20" t="s">
        <v>69</v>
      </c>
      <c r="AB385" s="61"/>
      <c r="AC385" s="61"/>
      <c r="AD385" s="61"/>
      <c r="AE385" s="61"/>
      <c r="AF385" s="61"/>
      <c r="AG385" s="20" t="s">
        <v>71</v>
      </c>
      <c r="AH385" s="20" t="s">
        <v>72</v>
      </c>
      <c r="AI385" s="40" t="s">
        <v>85</v>
      </c>
      <c r="AJ385" s="61"/>
      <c r="AK385" s="40" t="s">
        <v>86</v>
      </c>
      <c r="AL385" s="61"/>
      <c r="AM385" s="20" t="s">
        <v>75</v>
      </c>
      <c r="AN385" s="20" t="s">
        <v>39</v>
      </c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81">
        <v>-0.39135636978119087</v>
      </c>
      <c r="BB385" s="28">
        <f t="shared" si="10"/>
        <v>0.06760532694</v>
      </c>
      <c r="BC385" s="13">
        <f t="shared" si="1"/>
        <v>0.06500256098</v>
      </c>
      <c r="BD385" s="40" t="s">
        <v>76</v>
      </c>
      <c r="BE385" s="73"/>
      <c r="BF385" s="73"/>
    </row>
    <row r="386" ht="15.75" customHeight="1">
      <c r="A386" s="77">
        <v>103.0</v>
      </c>
      <c r="B386" s="61" t="s">
        <v>460</v>
      </c>
      <c r="C386" s="61" t="s">
        <v>454</v>
      </c>
      <c r="D386" s="61" t="s">
        <v>455</v>
      </c>
      <c r="E386" s="58">
        <v>1.0</v>
      </c>
      <c r="F386" s="77">
        <v>2.0</v>
      </c>
      <c r="G386" s="77">
        <v>16.0</v>
      </c>
      <c r="H386" s="77">
        <v>31.0</v>
      </c>
      <c r="I386" s="77">
        <v>31.0</v>
      </c>
      <c r="J386" s="61" t="s">
        <v>108</v>
      </c>
      <c r="K386" s="80">
        <v>31.0</v>
      </c>
      <c r="L386" s="38" t="s">
        <v>61</v>
      </c>
      <c r="M386" s="61"/>
      <c r="N386" s="61"/>
      <c r="O386" s="61" t="s">
        <v>64</v>
      </c>
      <c r="P386" s="61" t="s">
        <v>223</v>
      </c>
      <c r="Q386" s="61"/>
      <c r="R386" s="61"/>
      <c r="S386" s="61"/>
      <c r="T386" s="61"/>
      <c r="U386" s="61"/>
      <c r="V386" s="19" t="s">
        <v>67</v>
      </c>
      <c r="W386" s="20" t="s">
        <v>67</v>
      </c>
      <c r="X386" s="20" t="s">
        <v>68</v>
      </c>
      <c r="Y386" s="20" t="s">
        <v>83</v>
      </c>
      <c r="Z386" s="61"/>
      <c r="AA386" s="20" t="s">
        <v>69</v>
      </c>
      <c r="AB386" s="61"/>
      <c r="AC386" s="61"/>
      <c r="AD386" s="61"/>
      <c r="AE386" s="61"/>
      <c r="AF386" s="61"/>
      <c r="AG386" s="20" t="s">
        <v>71</v>
      </c>
      <c r="AH386" s="20" t="s">
        <v>72</v>
      </c>
      <c r="AI386" s="40" t="s">
        <v>85</v>
      </c>
      <c r="AJ386" s="61"/>
      <c r="AK386" s="40" t="s">
        <v>86</v>
      </c>
      <c r="AL386" s="61"/>
      <c r="AM386" s="20" t="s">
        <v>75</v>
      </c>
      <c r="AN386" s="20" t="s">
        <v>39</v>
      </c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82">
        <v>-1.0640105378716131</v>
      </c>
      <c r="BB386" s="28">
        <f t="shared" si="10"/>
        <v>0.1002372808</v>
      </c>
      <c r="BC386" s="13">
        <f t="shared" si="1"/>
        <v>0.07915067941</v>
      </c>
      <c r="BD386" s="40" t="s">
        <v>76</v>
      </c>
      <c r="BE386" s="73"/>
      <c r="BF386" s="73"/>
    </row>
    <row r="387" ht="15.75" customHeight="1">
      <c r="A387" s="77">
        <v>103.0</v>
      </c>
      <c r="B387" s="61" t="s">
        <v>460</v>
      </c>
      <c r="C387" s="61" t="s">
        <v>454</v>
      </c>
      <c r="D387" s="61" t="s">
        <v>455</v>
      </c>
      <c r="E387" s="58">
        <v>1.0</v>
      </c>
      <c r="F387" s="77">
        <v>1.0</v>
      </c>
      <c r="G387" s="77">
        <v>16.0</v>
      </c>
      <c r="H387" s="77">
        <v>31.0</v>
      </c>
      <c r="I387" s="77">
        <v>31.0</v>
      </c>
      <c r="J387" s="61" t="s">
        <v>108</v>
      </c>
      <c r="K387" s="80">
        <v>31.0</v>
      </c>
      <c r="L387" s="38" t="s">
        <v>61</v>
      </c>
      <c r="M387" s="61"/>
      <c r="N387" s="61"/>
      <c r="O387" s="61" t="s">
        <v>64</v>
      </c>
      <c r="P387" s="61" t="s">
        <v>223</v>
      </c>
      <c r="Q387" s="61"/>
      <c r="R387" s="61"/>
      <c r="S387" s="61"/>
      <c r="T387" s="61"/>
      <c r="U387" s="61"/>
      <c r="V387" s="19" t="s">
        <v>67</v>
      </c>
      <c r="W387" s="20" t="s">
        <v>67</v>
      </c>
      <c r="X387" s="20" t="s">
        <v>68</v>
      </c>
      <c r="Y387" s="20" t="s">
        <v>83</v>
      </c>
      <c r="Z387" s="61"/>
      <c r="AA387" s="20" t="s">
        <v>69</v>
      </c>
      <c r="AB387" s="61"/>
      <c r="AC387" s="61"/>
      <c r="AD387" s="61"/>
      <c r="AE387" s="61"/>
      <c r="AF387" s="61"/>
      <c r="AG387" s="20" t="s">
        <v>71</v>
      </c>
      <c r="AH387" s="20" t="s">
        <v>72</v>
      </c>
      <c r="AI387" s="40" t="s">
        <v>85</v>
      </c>
      <c r="AJ387" s="61"/>
      <c r="AK387" s="40" t="s">
        <v>86</v>
      </c>
      <c r="AL387" s="61"/>
      <c r="AM387" s="20" t="s">
        <v>75</v>
      </c>
      <c r="AN387" s="20" t="s">
        <v>39</v>
      </c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81">
        <v>-1.3333157526610737</v>
      </c>
      <c r="BB387" s="28">
        <f t="shared" si="10"/>
        <v>0.1217576965</v>
      </c>
      <c r="BC387" s="13">
        <f t="shared" si="1"/>
        <v>0.08723448879</v>
      </c>
      <c r="BD387" s="40" t="s">
        <v>76</v>
      </c>
      <c r="BE387" s="73"/>
      <c r="BF387" s="73"/>
    </row>
    <row r="388" ht="15.75" customHeight="1">
      <c r="A388" s="77">
        <v>103.0</v>
      </c>
      <c r="B388" s="61" t="s">
        <v>460</v>
      </c>
      <c r="C388" s="61" t="s">
        <v>454</v>
      </c>
      <c r="D388" s="61" t="s">
        <v>455</v>
      </c>
      <c r="E388" s="58">
        <v>1.0</v>
      </c>
      <c r="F388" s="77">
        <v>2.0</v>
      </c>
      <c r="G388" s="77">
        <v>16.0</v>
      </c>
      <c r="H388" s="77">
        <v>31.0</v>
      </c>
      <c r="I388" s="77">
        <v>31.0</v>
      </c>
      <c r="J388" s="61" t="s">
        <v>108</v>
      </c>
      <c r="K388" s="80">
        <v>31.0</v>
      </c>
      <c r="L388" s="38" t="s">
        <v>61</v>
      </c>
      <c r="M388" s="61"/>
      <c r="N388" s="61"/>
      <c r="O388" s="61" t="s">
        <v>64</v>
      </c>
      <c r="P388" s="61" t="s">
        <v>223</v>
      </c>
      <c r="Q388" s="61"/>
      <c r="R388" s="61"/>
      <c r="S388" s="61"/>
      <c r="T388" s="61"/>
      <c r="U388" s="61"/>
      <c r="V388" s="19" t="s">
        <v>67</v>
      </c>
      <c r="W388" s="20" t="s">
        <v>67</v>
      </c>
      <c r="X388" s="20" t="s">
        <v>68</v>
      </c>
      <c r="Y388" s="20" t="s">
        <v>83</v>
      </c>
      <c r="Z388" s="61"/>
      <c r="AA388" s="20" t="s">
        <v>69</v>
      </c>
      <c r="AB388" s="61"/>
      <c r="AC388" s="61"/>
      <c r="AD388" s="61"/>
      <c r="AE388" s="61"/>
      <c r="AF388" s="61"/>
      <c r="AG388" s="20" t="s">
        <v>71</v>
      </c>
      <c r="AH388" s="20" t="s">
        <v>72</v>
      </c>
      <c r="AI388" s="40" t="s">
        <v>85</v>
      </c>
      <c r="AJ388" s="61"/>
      <c r="AK388" s="40" t="s">
        <v>86</v>
      </c>
      <c r="AL388" s="61"/>
      <c r="AM388" s="20" t="s">
        <v>75</v>
      </c>
      <c r="AN388" s="20" t="s">
        <v>39</v>
      </c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82">
        <v>-1.4172097775476127</v>
      </c>
      <c r="BB388" s="28">
        <f t="shared" si="10"/>
        <v>0.1294494518</v>
      </c>
      <c r="BC388" s="13">
        <f t="shared" si="1"/>
        <v>0.08994771112</v>
      </c>
      <c r="BD388" s="40" t="s">
        <v>76</v>
      </c>
      <c r="BE388" s="73"/>
      <c r="BF388" s="73"/>
    </row>
    <row r="389" ht="15.75" customHeight="1">
      <c r="A389" s="64">
        <v>105.0</v>
      </c>
      <c r="B389" s="40" t="s">
        <v>461</v>
      </c>
      <c r="C389" s="40" t="s">
        <v>462</v>
      </c>
      <c r="D389" s="40" t="s">
        <v>463</v>
      </c>
      <c r="E389" s="40">
        <v>1.0</v>
      </c>
      <c r="F389" s="40">
        <v>1.0</v>
      </c>
      <c r="G389" s="40">
        <v>16.0</v>
      </c>
      <c r="H389" s="40">
        <v>43.0</v>
      </c>
      <c r="I389" s="40">
        <v>43.0</v>
      </c>
      <c r="J389" s="40" t="s">
        <v>108</v>
      </c>
      <c r="K389" s="78">
        <v>43.0</v>
      </c>
      <c r="L389" s="40" t="s">
        <v>61</v>
      </c>
      <c r="M389" s="61"/>
      <c r="N389" s="61"/>
      <c r="O389" s="40" t="s">
        <v>64</v>
      </c>
      <c r="P389" s="40" t="s">
        <v>223</v>
      </c>
      <c r="Q389" s="40" t="s">
        <v>65</v>
      </c>
      <c r="R389" s="40" t="s">
        <v>66</v>
      </c>
      <c r="S389" s="61"/>
      <c r="T389" s="61"/>
      <c r="U389" s="61"/>
      <c r="V389" s="19" t="s">
        <v>67</v>
      </c>
      <c r="W389" s="20" t="s">
        <v>67</v>
      </c>
      <c r="X389" s="20" t="s">
        <v>68</v>
      </c>
      <c r="Y389" s="20" t="s">
        <v>282</v>
      </c>
      <c r="Z389" s="40">
        <v>4.0</v>
      </c>
      <c r="AA389" s="20" t="s">
        <v>69</v>
      </c>
      <c r="AB389" s="61"/>
      <c r="AC389" s="61"/>
      <c r="AD389" s="40" t="s">
        <v>70</v>
      </c>
      <c r="AE389" s="61"/>
      <c r="AF389" s="61"/>
      <c r="AG389" s="40" t="s">
        <v>464</v>
      </c>
      <c r="AH389" s="20" t="s">
        <v>465</v>
      </c>
      <c r="AI389" s="20" t="s">
        <v>466</v>
      </c>
      <c r="AJ389" s="40">
        <v>4.0</v>
      </c>
      <c r="AK389" s="41" t="s">
        <v>74</v>
      </c>
      <c r="AL389" s="40">
        <v>3.0</v>
      </c>
      <c r="AM389" s="20" t="s">
        <v>75</v>
      </c>
      <c r="AN389" s="20" t="s">
        <v>39</v>
      </c>
      <c r="AO389" s="61"/>
      <c r="AP389" s="61"/>
      <c r="AQ389" s="61"/>
      <c r="AR389" s="40" t="s">
        <v>467</v>
      </c>
      <c r="AS389" s="61"/>
      <c r="AT389" s="61"/>
      <c r="AU389" s="61"/>
      <c r="AV389" s="61"/>
      <c r="AW389" s="61"/>
      <c r="AX389" s="61"/>
      <c r="AY389" s="61"/>
      <c r="AZ389" s="61"/>
      <c r="BA389" s="83">
        <v>3.255</v>
      </c>
      <c r="BB389" s="28">
        <f t="shared" si="10"/>
        <v>0.4156675</v>
      </c>
      <c r="BC389" s="13">
        <f t="shared" si="1"/>
        <v>0.1611807022</v>
      </c>
      <c r="BD389" s="20" t="s">
        <v>152</v>
      </c>
      <c r="BE389" s="72"/>
      <c r="BF389" s="73"/>
    </row>
    <row r="390" ht="15.75" customHeight="1">
      <c r="A390" s="77">
        <v>105.0</v>
      </c>
      <c r="B390" s="61" t="s">
        <v>461</v>
      </c>
      <c r="C390" s="61" t="s">
        <v>462</v>
      </c>
      <c r="D390" s="61" t="s">
        <v>463</v>
      </c>
      <c r="E390" s="40">
        <v>3.0</v>
      </c>
      <c r="F390" s="40">
        <v>1.0</v>
      </c>
      <c r="G390" s="40">
        <v>16.0</v>
      </c>
      <c r="H390" s="40">
        <v>32.0</v>
      </c>
      <c r="I390" s="40">
        <v>32.0</v>
      </c>
      <c r="J390" s="40" t="s">
        <v>108</v>
      </c>
      <c r="K390" s="78">
        <v>32.0</v>
      </c>
      <c r="L390" s="40" t="s">
        <v>61</v>
      </c>
      <c r="M390" s="61"/>
      <c r="N390" s="61"/>
      <c r="O390" s="40" t="s">
        <v>64</v>
      </c>
      <c r="P390" s="40" t="s">
        <v>223</v>
      </c>
      <c r="Q390" s="40" t="s">
        <v>65</v>
      </c>
      <c r="R390" s="40" t="s">
        <v>66</v>
      </c>
      <c r="S390" s="61"/>
      <c r="T390" s="61"/>
      <c r="U390" s="61"/>
      <c r="V390" s="19" t="s">
        <v>67</v>
      </c>
      <c r="W390" s="20" t="s">
        <v>67</v>
      </c>
      <c r="X390" s="20" t="s">
        <v>68</v>
      </c>
      <c r="Y390" s="20" t="s">
        <v>282</v>
      </c>
      <c r="Z390" s="40">
        <v>4.0</v>
      </c>
      <c r="AA390" s="20" t="s">
        <v>69</v>
      </c>
      <c r="AB390" s="61"/>
      <c r="AC390" s="61"/>
      <c r="AD390" s="40" t="s">
        <v>70</v>
      </c>
      <c r="AE390" s="61"/>
      <c r="AF390" s="61"/>
      <c r="AG390" s="40" t="s">
        <v>464</v>
      </c>
      <c r="AH390" s="20" t="s">
        <v>465</v>
      </c>
      <c r="AI390" s="20" t="s">
        <v>466</v>
      </c>
      <c r="AJ390" s="40">
        <v>4.0</v>
      </c>
      <c r="AK390" s="41" t="s">
        <v>74</v>
      </c>
      <c r="AL390" s="40">
        <v>3.0</v>
      </c>
      <c r="AM390" s="20" t="s">
        <v>75</v>
      </c>
      <c r="AN390" s="20" t="s">
        <v>39</v>
      </c>
      <c r="AO390" s="61"/>
      <c r="AP390" s="61"/>
      <c r="AQ390" s="61"/>
      <c r="AR390" s="40" t="s">
        <v>467</v>
      </c>
      <c r="AS390" s="61"/>
      <c r="AT390" s="61"/>
      <c r="AU390" s="61"/>
      <c r="AV390" s="61"/>
      <c r="AW390" s="61"/>
      <c r="AX390" s="61"/>
      <c r="AY390" s="61"/>
      <c r="AZ390" s="61"/>
      <c r="BA390" s="83">
        <v>3.215</v>
      </c>
      <c r="BB390" s="28">
        <f t="shared" si="10"/>
        <v>0.4070408333</v>
      </c>
      <c r="BC390" s="13">
        <f t="shared" si="1"/>
        <v>0.1594993796</v>
      </c>
      <c r="BD390" s="20" t="s">
        <v>152</v>
      </c>
      <c r="BE390" s="72"/>
      <c r="BF390" s="73"/>
    </row>
    <row r="391" ht="15.75" customHeight="1">
      <c r="A391" s="77">
        <v>107.0</v>
      </c>
      <c r="B391" s="61" t="s">
        <v>468</v>
      </c>
      <c r="C391" s="40" t="s">
        <v>469</v>
      </c>
      <c r="D391" s="40" t="s">
        <v>470</v>
      </c>
      <c r="E391" s="40">
        <v>1.0</v>
      </c>
      <c r="F391" s="40">
        <v>1.0</v>
      </c>
      <c r="G391" s="40">
        <v>10.0</v>
      </c>
      <c r="H391" s="40">
        <v>5.0</v>
      </c>
      <c r="I391" s="40">
        <v>61.0</v>
      </c>
      <c r="J391" s="40" t="s">
        <v>60</v>
      </c>
      <c r="K391" s="78">
        <v>61.0</v>
      </c>
      <c r="L391" s="40" t="s">
        <v>61</v>
      </c>
      <c r="M391" s="61"/>
      <c r="N391" s="61"/>
      <c r="O391" s="40" t="s">
        <v>64</v>
      </c>
      <c r="P391" s="40" t="s">
        <v>223</v>
      </c>
      <c r="Q391" s="40" t="s">
        <v>65</v>
      </c>
      <c r="R391" s="40" t="s">
        <v>326</v>
      </c>
      <c r="S391" s="61"/>
      <c r="T391" s="61"/>
      <c r="U391" s="61"/>
      <c r="V391" s="19" t="s">
        <v>67</v>
      </c>
      <c r="W391" s="20" t="s">
        <v>67</v>
      </c>
      <c r="X391" s="20" t="s">
        <v>68</v>
      </c>
      <c r="Y391" s="20" t="s">
        <v>282</v>
      </c>
      <c r="Z391" s="61"/>
      <c r="AA391" s="20" t="s">
        <v>69</v>
      </c>
      <c r="AB391" s="61"/>
      <c r="AC391" s="61"/>
      <c r="AD391" s="40" t="s">
        <v>70</v>
      </c>
      <c r="AE391" s="61"/>
      <c r="AF391" s="61"/>
      <c r="AG391" s="40" t="s">
        <v>71</v>
      </c>
      <c r="AH391" s="40" t="s">
        <v>72</v>
      </c>
      <c r="AI391" s="20" t="s">
        <v>85</v>
      </c>
      <c r="AJ391" s="61"/>
      <c r="AK391" s="41" t="s">
        <v>86</v>
      </c>
      <c r="AL391" s="40">
        <v>3.0</v>
      </c>
      <c r="AM391" s="40" t="s">
        <v>75</v>
      </c>
      <c r="AN391" s="40" t="s">
        <v>39</v>
      </c>
      <c r="AO391" s="61"/>
      <c r="AP391" s="61"/>
      <c r="AQ391" s="61"/>
      <c r="AR391" s="40" t="s">
        <v>471</v>
      </c>
      <c r="AS391" s="61"/>
      <c r="AT391" s="61"/>
      <c r="AU391" s="61"/>
      <c r="AV391" s="61"/>
      <c r="AW391" s="61"/>
      <c r="AX391" s="61"/>
      <c r="AY391" s="61"/>
      <c r="AZ391" s="61"/>
      <c r="BA391" s="84">
        <v>2.8284182859528575</v>
      </c>
      <c r="BB391" s="28">
        <f t="shared" si="10"/>
        <v>0.5444416667</v>
      </c>
      <c r="BC391" s="13">
        <f t="shared" si="1"/>
        <v>0.2333327381</v>
      </c>
      <c r="BD391" s="20" t="s">
        <v>88</v>
      </c>
      <c r="BE391" s="72"/>
      <c r="BF391" s="73"/>
    </row>
    <row r="392" ht="15.75" customHeight="1">
      <c r="A392" s="77">
        <v>107.0</v>
      </c>
      <c r="B392" s="61" t="s">
        <v>468</v>
      </c>
      <c r="C392" s="40" t="s">
        <v>469</v>
      </c>
      <c r="D392" s="40" t="s">
        <v>470</v>
      </c>
      <c r="E392" s="40">
        <v>1.0</v>
      </c>
      <c r="F392" s="40">
        <v>1.0</v>
      </c>
      <c r="G392" s="40">
        <v>10.0</v>
      </c>
      <c r="H392" s="40">
        <v>5.0</v>
      </c>
      <c r="I392" s="40">
        <v>61.0</v>
      </c>
      <c r="J392" s="40" t="s">
        <v>60</v>
      </c>
      <c r="K392" s="78">
        <v>61.0</v>
      </c>
      <c r="L392" s="40" t="s">
        <v>61</v>
      </c>
      <c r="M392" s="61"/>
      <c r="N392" s="61"/>
      <c r="O392" s="40" t="s">
        <v>64</v>
      </c>
      <c r="P392" s="40" t="s">
        <v>223</v>
      </c>
      <c r="Q392" s="40" t="s">
        <v>65</v>
      </c>
      <c r="R392" s="40" t="s">
        <v>326</v>
      </c>
      <c r="S392" s="61"/>
      <c r="T392" s="61"/>
      <c r="U392" s="61"/>
      <c r="V392" s="19" t="s">
        <v>67</v>
      </c>
      <c r="W392" s="20" t="s">
        <v>67</v>
      </c>
      <c r="X392" s="20" t="s">
        <v>68</v>
      </c>
      <c r="Y392" s="20" t="s">
        <v>282</v>
      </c>
      <c r="Z392" s="61"/>
      <c r="AA392" s="20" t="s">
        <v>69</v>
      </c>
      <c r="AB392" s="61"/>
      <c r="AC392" s="61"/>
      <c r="AD392" s="40" t="s">
        <v>70</v>
      </c>
      <c r="AE392" s="61"/>
      <c r="AF392" s="61"/>
      <c r="AG392" s="40" t="s">
        <v>71</v>
      </c>
      <c r="AH392" s="40" t="s">
        <v>72</v>
      </c>
      <c r="AI392" s="20" t="s">
        <v>85</v>
      </c>
      <c r="AJ392" s="61"/>
      <c r="AK392" s="41" t="s">
        <v>86</v>
      </c>
      <c r="AL392" s="40">
        <v>3.0</v>
      </c>
      <c r="AM392" s="40" t="s">
        <v>75</v>
      </c>
      <c r="AN392" s="40" t="s">
        <v>39</v>
      </c>
      <c r="AO392" s="61"/>
      <c r="AP392" s="61"/>
      <c r="AQ392" s="61"/>
      <c r="AR392" s="40" t="s">
        <v>471</v>
      </c>
      <c r="AS392" s="61"/>
      <c r="AT392" s="61"/>
      <c r="AU392" s="61"/>
      <c r="AV392" s="61"/>
      <c r="AW392" s="61"/>
      <c r="AX392" s="61"/>
      <c r="AY392" s="61"/>
      <c r="AZ392" s="61"/>
      <c r="BA392" s="84">
        <v>1.9798954235137782</v>
      </c>
      <c r="BB392" s="28">
        <f t="shared" si="10"/>
        <v>0.3177769938</v>
      </c>
      <c r="BC392" s="13">
        <f t="shared" si="1"/>
        <v>0.1782630062</v>
      </c>
      <c r="BD392" s="20" t="s">
        <v>88</v>
      </c>
      <c r="BE392" s="72"/>
      <c r="BF392" s="73"/>
    </row>
    <row r="393" ht="15.75" customHeight="1">
      <c r="A393" s="77">
        <v>107.0</v>
      </c>
      <c r="B393" s="61" t="s">
        <v>468</v>
      </c>
      <c r="C393" s="40" t="s">
        <v>469</v>
      </c>
      <c r="D393" s="40" t="s">
        <v>470</v>
      </c>
      <c r="E393" s="40">
        <v>1.0</v>
      </c>
      <c r="F393" s="40">
        <v>1.0</v>
      </c>
      <c r="G393" s="40">
        <v>10.0</v>
      </c>
      <c r="H393" s="40">
        <v>5.0</v>
      </c>
      <c r="I393" s="40">
        <v>61.0</v>
      </c>
      <c r="J393" s="40" t="s">
        <v>60</v>
      </c>
      <c r="K393" s="78">
        <v>61.0</v>
      </c>
      <c r="L393" s="40" t="s">
        <v>61</v>
      </c>
      <c r="M393" s="61"/>
      <c r="N393" s="61"/>
      <c r="O393" s="40" t="s">
        <v>64</v>
      </c>
      <c r="P393" s="40" t="s">
        <v>223</v>
      </c>
      <c r="Q393" s="40" t="s">
        <v>65</v>
      </c>
      <c r="R393" s="40" t="s">
        <v>326</v>
      </c>
      <c r="S393" s="61"/>
      <c r="T393" s="61"/>
      <c r="U393" s="61"/>
      <c r="V393" s="19" t="s">
        <v>67</v>
      </c>
      <c r="W393" s="20" t="s">
        <v>67</v>
      </c>
      <c r="X393" s="20" t="s">
        <v>68</v>
      </c>
      <c r="Y393" s="20" t="s">
        <v>282</v>
      </c>
      <c r="Z393" s="61"/>
      <c r="AA393" s="20" t="s">
        <v>69</v>
      </c>
      <c r="AB393" s="61"/>
      <c r="AC393" s="61"/>
      <c r="AD393" s="40" t="s">
        <v>70</v>
      </c>
      <c r="AE393" s="61"/>
      <c r="AF393" s="61"/>
      <c r="AG393" s="40" t="s">
        <v>71</v>
      </c>
      <c r="AH393" s="40" t="s">
        <v>72</v>
      </c>
      <c r="AI393" s="20" t="s">
        <v>85</v>
      </c>
      <c r="AJ393" s="61"/>
      <c r="AK393" s="41" t="s">
        <v>86</v>
      </c>
      <c r="AL393" s="40">
        <v>3.0</v>
      </c>
      <c r="AM393" s="40" t="s">
        <v>75</v>
      </c>
      <c r="AN393" s="40" t="s">
        <v>39</v>
      </c>
      <c r="AO393" s="61"/>
      <c r="AP393" s="61"/>
      <c r="AQ393" s="61"/>
      <c r="AR393" s="40" t="s">
        <v>471</v>
      </c>
      <c r="AS393" s="61"/>
      <c r="AT393" s="61"/>
      <c r="AU393" s="61"/>
      <c r="AV393" s="61"/>
      <c r="AW393" s="61"/>
      <c r="AX393" s="61"/>
      <c r="AY393" s="61"/>
      <c r="AZ393" s="61"/>
      <c r="BA393" s="84">
        <v>2.8284182859528575</v>
      </c>
      <c r="BB393" s="28">
        <f t="shared" si="10"/>
        <v>0.5444416667</v>
      </c>
      <c r="BC393" s="13">
        <f t="shared" si="1"/>
        <v>0.2333327381</v>
      </c>
      <c r="BD393" s="20" t="s">
        <v>88</v>
      </c>
      <c r="BE393" s="72"/>
      <c r="BF393" s="73"/>
    </row>
    <row r="394" ht="15.75" customHeight="1">
      <c r="A394" s="77">
        <v>107.0</v>
      </c>
      <c r="B394" s="61" t="s">
        <v>468</v>
      </c>
      <c r="C394" s="40" t="s">
        <v>469</v>
      </c>
      <c r="D394" s="40" t="s">
        <v>470</v>
      </c>
      <c r="E394" s="40">
        <v>1.0</v>
      </c>
      <c r="F394" s="40">
        <v>1.0</v>
      </c>
      <c r="G394" s="40">
        <v>10.0</v>
      </c>
      <c r="H394" s="40">
        <v>5.0</v>
      </c>
      <c r="I394" s="40">
        <v>61.0</v>
      </c>
      <c r="J394" s="40" t="s">
        <v>60</v>
      </c>
      <c r="K394" s="78">
        <v>61.0</v>
      </c>
      <c r="L394" s="40" t="s">
        <v>61</v>
      </c>
      <c r="M394" s="61"/>
      <c r="N394" s="61"/>
      <c r="O394" s="40" t="s">
        <v>64</v>
      </c>
      <c r="P394" s="40" t="s">
        <v>223</v>
      </c>
      <c r="Q394" s="40" t="s">
        <v>65</v>
      </c>
      <c r="R394" s="40" t="s">
        <v>326</v>
      </c>
      <c r="S394" s="61"/>
      <c r="T394" s="61"/>
      <c r="U394" s="61"/>
      <c r="V394" s="19" t="s">
        <v>67</v>
      </c>
      <c r="W394" s="20" t="s">
        <v>67</v>
      </c>
      <c r="X394" s="20" t="s">
        <v>68</v>
      </c>
      <c r="Y394" s="20" t="s">
        <v>282</v>
      </c>
      <c r="Z394" s="61"/>
      <c r="AA394" s="20" t="s">
        <v>69</v>
      </c>
      <c r="AB394" s="61"/>
      <c r="AC394" s="61"/>
      <c r="AD394" s="40" t="s">
        <v>70</v>
      </c>
      <c r="AE394" s="61"/>
      <c r="AF394" s="61"/>
      <c r="AG394" s="40" t="s">
        <v>71</v>
      </c>
      <c r="AH394" s="40" t="s">
        <v>72</v>
      </c>
      <c r="AI394" s="20" t="s">
        <v>85</v>
      </c>
      <c r="AJ394" s="61"/>
      <c r="AK394" s="41" t="s">
        <v>86</v>
      </c>
      <c r="AL394" s="40">
        <v>3.0</v>
      </c>
      <c r="AM394" s="40" t="s">
        <v>75</v>
      </c>
      <c r="AN394" s="40" t="s">
        <v>39</v>
      </c>
      <c r="AO394" s="61"/>
      <c r="AP394" s="61"/>
      <c r="AQ394" s="61"/>
      <c r="AR394" s="40" t="s">
        <v>471</v>
      </c>
      <c r="AS394" s="61"/>
      <c r="AT394" s="61"/>
      <c r="AU394" s="61"/>
      <c r="AV394" s="61"/>
      <c r="AW394" s="61"/>
      <c r="AX394" s="61"/>
      <c r="AY394" s="61"/>
      <c r="AZ394" s="61"/>
      <c r="BA394" s="84">
        <v>2.8284182859528575</v>
      </c>
      <c r="BB394" s="28">
        <f t="shared" si="10"/>
        <v>0.5444416667</v>
      </c>
      <c r="BC394" s="13">
        <f t="shared" si="1"/>
        <v>0.2333327381</v>
      </c>
      <c r="BD394" s="20" t="s">
        <v>88</v>
      </c>
      <c r="BE394" s="72"/>
      <c r="BF394" s="73"/>
    </row>
    <row r="395" ht="15.75" customHeight="1">
      <c r="A395" s="77">
        <v>107.0</v>
      </c>
      <c r="B395" s="61" t="s">
        <v>468</v>
      </c>
      <c r="C395" s="40" t="s">
        <v>469</v>
      </c>
      <c r="D395" s="40" t="s">
        <v>470</v>
      </c>
      <c r="E395" s="40">
        <v>1.0</v>
      </c>
      <c r="F395" s="40">
        <v>1.0</v>
      </c>
      <c r="G395" s="40">
        <v>10.0</v>
      </c>
      <c r="H395" s="40">
        <v>5.0</v>
      </c>
      <c r="I395" s="40">
        <v>61.0</v>
      </c>
      <c r="J395" s="40" t="s">
        <v>60</v>
      </c>
      <c r="K395" s="78">
        <v>61.0</v>
      </c>
      <c r="L395" s="40" t="s">
        <v>61</v>
      </c>
      <c r="M395" s="61"/>
      <c r="N395" s="61"/>
      <c r="O395" s="40" t="s">
        <v>64</v>
      </c>
      <c r="P395" s="40" t="s">
        <v>223</v>
      </c>
      <c r="Q395" s="40" t="s">
        <v>65</v>
      </c>
      <c r="R395" s="40" t="s">
        <v>326</v>
      </c>
      <c r="S395" s="61"/>
      <c r="T395" s="61"/>
      <c r="U395" s="61"/>
      <c r="V395" s="19" t="s">
        <v>67</v>
      </c>
      <c r="W395" s="20" t="s">
        <v>67</v>
      </c>
      <c r="X395" s="20" t="s">
        <v>68</v>
      </c>
      <c r="Y395" s="20" t="s">
        <v>282</v>
      </c>
      <c r="Z395" s="61"/>
      <c r="AA395" s="20" t="s">
        <v>69</v>
      </c>
      <c r="AB395" s="61"/>
      <c r="AC395" s="61"/>
      <c r="AD395" s="40" t="s">
        <v>70</v>
      </c>
      <c r="AE395" s="61"/>
      <c r="AF395" s="61"/>
      <c r="AG395" s="40" t="s">
        <v>71</v>
      </c>
      <c r="AH395" s="40" t="s">
        <v>72</v>
      </c>
      <c r="AI395" s="20" t="s">
        <v>85</v>
      </c>
      <c r="AJ395" s="61"/>
      <c r="AK395" s="41" t="s">
        <v>86</v>
      </c>
      <c r="AL395" s="40">
        <v>3.0</v>
      </c>
      <c r="AM395" s="40" t="s">
        <v>75</v>
      </c>
      <c r="AN395" s="40" t="s">
        <v>39</v>
      </c>
      <c r="AO395" s="61"/>
      <c r="AP395" s="61"/>
      <c r="AQ395" s="61"/>
      <c r="AR395" s="40" t="s">
        <v>471</v>
      </c>
      <c r="AS395" s="61"/>
      <c r="AT395" s="61"/>
      <c r="AU395" s="61"/>
      <c r="AV395" s="61"/>
      <c r="AW395" s="61"/>
      <c r="AX395" s="61"/>
      <c r="AY395" s="61"/>
      <c r="AZ395" s="61"/>
      <c r="BA395" s="84">
        <v>4.242617117089664</v>
      </c>
      <c r="BB395" s="28">
        <f t="shared" si="10"/>
        <v>1.099988889</v>
      </c>
      <c r="BC395" s="13">
        <f t="shared" si="1"/>
        <v>0.331660804</v>
      </c>
      <c r="BD395" s="20" t="s">
        <v>88</v>
      </c>
      <c r="BE395" s="72"/>
      <c r="BF395" s="73"/>
    </row>
    <row r="396" ht="15.75" customHeight="1">
      <c r="A396" s="77">
        <v>107.0</v>
      </c>
      <c r="B396" s="61" t="s">
        <v>468</v>
      </c>
      <c r="C396" s="40" t="s">
        <v>469</v>
      </c>
      <c r="D396" s="40" t="s">
        <v>470</v>
      </c>
      <c r="E396" s="40">
        <v>1.0</v>
      </c>
      <c r="F396" s="40">
        <v>1.0</v>
      </c>
      <c r="G396" s="40">
        <v>10.0</v>
      </c>
      <c r="H396" s="40">
        <v>5.0</v>
      </c>
      <c r="I396" s="40">
        <v>61.0</v>
      </c>
      <c r="J396" s="40" t="s">
        <v>60</v>
      </c>
      <c r="K396" s="78">
        <v>61.0</v>
      </c>
      <c r="L396" s="40" t="s">
        <v>61</v>
      </c>
      <c r="M396" s="61"/>
      <c r="N396" s="61"/>
      <c r="O396" s="40" t="s">
        <v>64</v>
      </c>
      <c r="P396" s="40" t="s">
        <v>223</v>
      </c>
      <c r="Q396" s="40" t="s">
        <v>65</v>
      </c>
      <c r="R396" s="40" t="s">
        <v>326</v>
      </c>
      <c r="S396" s="61"/>
      <c r="T396" s="61"/>
      <c r="U396" s="61"/>
      <c r="V396" s="19" t="s">
        <v>67</v>
      </c>
      <c r="W396" s="20" t="s">
        <v>67</v>
      </c>
      <c r="X396" s="20" t="s">
        <v>68</v>
      </c>
      <c r="Y396" s="20" t="s">
        <v>282</v>
      </c>
      <c r="Z396" s="61"/>
      <c r="AA396" s="20" t="s">
        <v>69</v>
      </c>
      <c r="AB396" s="61"/>
      <c r="AC396" s="61"/>
      <c r="AD396" s="40" t="s">
        <v>70</v>
      </c>
      <c r="AE396" s="61"/>
      <c r="AF396" s="61"/>
      <c r="AG396" s="40" t="s">
        <v>71</v>
      </c>
      <c r="AH396" s="40" t="s">
        <v>72</v>
      </c>
      <c r="AI396" s="20" t="s">
        <v>85</v>
      </c>
      <c r="AJ396" s="61"/>
      <c r="AK396" s="41" t="s">
        <v>86</v>
      </c>
      <c r="AL396" s="40">
        <v>3.0</v>
      </c>
      <c r="AM396" s="40" t="s">
        <v>75</v>
      </c>
      <c r="AN396" s="40" t="s">
        <v>39</v>
      </c>
      <c r="AO396" s="61"/>
      <c r="AP396" s="61"/>
      <c r="AQ396" s="61"/>
      <c r="AR396" s="40" t="s">
        <v>471</v>
      </c>
      <c r="AS396" s="61"/>
      <c r="AT396" s="61"/>
      <c r="AU396" s="61"/>
      <c r="AV396" s="61"/>
      <c r="AW396" s="61"/>
      <c r="AX396" s="61"/>
      <c r="AY396" s="61"/>
      <c r="AZ396" s="61"/>
      <c r="BA396" s="84">
        <v>2.6666600000250003</v>
      </c>
      <c r="BB396" s="28">
        <f t="shared" si="10"/>
        <v>0.4950597531</v>
      </c>
      <c r="BC396" s="13">
        <f t="shared" si="1"/>
        <v>0.2224993827</v>
      </c>
      <c r="BD396" s="20" t="s">
        <v>88</v>
      </c>
      <c r="BE396" s="72"/>
      <c r="BF396" s="73"/>
    </row>
    <row r="397" ht="15.75" customHeight="1">
      <c r="A397" s="77">
        <v>107.0</v>
      </c>
      <c r="B397" s="61" t="s">
        <v>468</v>
      </c>
      <c r="C397" s="40" t="s">
        <v>469</v>
      </c>
      <c r="D397" s="40" t="s">
        <v>470</v>
      </c>
      <c r="E397" s="40">
        <v>1.0</v>
      </c>
      <c r="F397" s="40">
        <v>1.0</v>
      </c>
      <c r="G397" s="40">
        <v>10.0</v>
      </c>
      <c r="H397" s="40">
        <v>5.0</v>
      </c>
      <c r="I397" s="40">
        <v>61.0</v>
      </c>
      <c r="J397" s="40" t="s">
        <v>60</v>
      </c>
      <c r="K397" s="78">
        <v>61.0</v>
      </c>
      <c r="L397" s="40" t="s">
        <v>61</v>
      </c>
      <c r="M397" s="61"/>
      <c r="N397" s="61"/>
      <c r="O397" s="40" t="s">
        <v>64</v>
      </c>
      <c r="P397" s="40" t="s">
        <v>223</v>
      </c>
      <c r="Q397" s="40" t="s">
        <v>65</v>
      </c>
      <c r="R397" s="40" t="s">
        <v>326</v>
      </c>
      <c r="S397" s="61"/>
      <c r="T397" s="61"/>
      <c r="U397" s="61"/>
      <c r="V397" s="19" t="s">
        <v>67</v>
      </c>
      <c r="W397" s="20" t="s">
        <v>67</v>
      </c>
      <c r="X397" s="20" t="s">
        <v>68</v>
      </c>
      <c r="Y397" s="20" t="s">
        <v>282</v>
      </c>
      <c r="Z397" s="61"/>
      <c r="AA397" s="20" t="s">
        <v>69</v>
      </c>
      <c r="AB397" s="61"/>
      <c r="AC397" s="61"/>
      <c r="AD397" s="40" t="s">
        <v>70</v>
      </c>
      <c r="AE397" s="61"/>
      <c r="AF397" s="61"/>
      <c r="AG397" s="40" t="s">
        <v>71</v>
      </c>
      <c r="AH397" s="40" t="s">
        <v>72</v>
      </c>
      <c r="AI397" s="20" t="s">
        <v>85</v>
      </c>
      <c r="AJ397" s="61"/>
      <c r="AK397" s="41" t="s">
        <v>86</v>
      </c>
      <c r="AL397" s="40">
        <v>3.0</v>
      </c>
      <c r="AM397" s="40" t="s">
        <v>75</v>
      </c>
      <c r="AN397" s="40" t="s">
        <v>39</v>
      </c>
      <c r="AO397" s="61"/>
      <c r="AP397" s="61"/>
      <c r="AQ397" s="61"/>
      <c r="AR397" s="40" t="s">
        <v>471</v>
      </c>
      <c r="AS397" s="61"/>
      <c r="AT397" s="61"/>
      <c r="AU397" s="61"/>
      <c r="AV397" s="61"/>
      <c r="AW397" s="61"/>
      <c r="AX397" s="61"/>
      <c r="AY397" s="61"/>
      <c r="AZ397" s="61"/>
      <c r="BA397" s="84">
        <v>4.242617117089664</v>
      </c>
      <c r="BB397" s="28">
        <f t="shared" si="10"/>
        <v>1.099988889</v>
      </c>
      <c r="BC397" s="13">
        <f t="shared" si="1"/>
        <v>0.331660804</v>
      </c>
      <c r="BD397" s="20" t="s">
        <v>88</v>
      </c>
      <c r="BE397" s="72"/>
      <c r="BF397" s="73"/>
    </row>
    <row r="398" ht="15.75" customHeight="1">
      <c r="A398" s="77">
        <v>107.0</v>
      </c>
      <c r="B398" s="61" t="s">
        <v>468</v>
      </c>
      <c r="C398" s="61" t="s">
        <v>469</v>
      </c>
      <c r="D398" s="61" t="s">
        <v>470</v>
      </c>
      <c r="E398" s="58">
        <v>1.0</v>
      </c>
      <c r="F398" s="77">
        <v>1.0</v>
      </c>
      <c r="G398" s="77">
        <v>10.0</v>
      </c>
      <c r="H398" s="40">
        <v>5.0</v>
      </c>
      <c r="I398" s="77">
        <v>61.0</v>
      </c>
      <c r="J398" s="40" t="s">
        <v>60</v>
      </c>
      <c r="K398" s="85">
        <v>61.0</v>
      </c>
      <c r="L398" s="38" t="s">
        <v>61</v>
      </c>
      <c r="M398" s="61"/>
      <c r="N398" s="61"/>
      <c r="O398" s="61" t="s">
        <v>64</v>
      </c>
      <c r="P398" s="61" t="s">
        <v>223</v>
      </c>
      <c r="Q398" s="61" t="s">
        <v>65</v>
      </c>
      <c r="R398" s="61" t="s">
        <v>326</v>
      </c>
      <c r="S398" s="61"/>
      <c r="T398" s="61"/>
      <c r="U398" s="61"/>
      <c r="V398" s="61" t="s">
        <v>67</v>
      </c>
      <c r="W398" s="20" t="s">
        <v>67</v>
      </c>
      <c r="X398" s="20" t="s">
        <v>68</v>
      </c>
      <c r="Y398" s="59" t="s">
        <v>282</v>
      </c>
      <c r="Z398" s="61"/>
      <c r="AA398" s="38" t="s">
        <v>69</v>
      </c>
      <c r="AB398" s="61"/>
      <c r="AC398" s="61"/>
      <c r="AD398" s="61" t="s">
        <v>70</v>
      </c>
      <c r="AE398" s="61"/>
      <c r="AF398" s="61"/>
      <c r="AG398" s="59" t="s">
        <v>71</v>
      </c>
      <c r="AH398" s="61" t="s">
        <v>72</v>
      </c>
      <c r="AI398" s="59" t="s">
        <v>85</v>
      </c>
      <c r="AJ398" s="61"/>
      <c r="AK398" s="59" t="s">
        <v>86</v>
      </c>
      <c r="AL398" s="77">
        <v>3.0</v>
      </c>
      <c r="AM398" s="61" t="s">
        <v>75</v>
      </c>
      <c r="AN398" s="61" t="s">
        <v>39</v>
      </c>
      <c r="AO398" s="61"/>
      <c r="AP398" s="61"/>
      <c r="AQ398" s="61"/>
      <c r="AR398" s="61" t="s">
        <v>471</v>
      </c>
      <c r="AS398" s="61"/>
      <c r="AT398" s="61"/>
      <c r="AU398" s="61"/>
      <c r="AV398" s="61"/>
      <c r="AW398" s="61"/>
      <c r="AX398" s="61"/>
      <c r="AY398" s="61"/>
      <c r="AZ398" s="61"/>
      <c r="BA398" s="84">
        <v>4.242617117089664</v>
      </c>
      <c r="BB398" s="28">
        <f t="shared" si="10"/>
        <v>1.099988889</v>
      </c>
      <c r="BC398" s="13">
        <f t="shared" si="1"/>
        <v>0.331660804</v>
      </c>
      <c r="BD398" s="20" t="s">
        <v>88</v>
      </c>
      <c r="BE398" s="72"/>
      <c r="BF398" s="73"/>
    </row>
    <row r="399" ht="15.75" customHeight="1">
      <c r="A399" s="77">
        <v>107.0</v>
      </c>
      <c r="B399" s="61" t="s">
        <v>468</v>
      </c>
      <c r="C399" s="61" t="s">
        <v>469</v>
      </c>
      <c r="D399" s="61" t="s">
        <v>470</v>
      </c>
      <c r="E399" s="40">
        <v>2.0</v>
      </c>
      <c r="F399" s="40">
        <v>1.0</v>
      </c>
      <c r="G399" s="77">
        <v>10.0</v>
      </c>
      <c r="H399" s="40">
        <v>3.0</v>
      </c>
      <c r="I399" s="40">
        <v>44.0</v>
      </c>
      <c r="J399" s="40" t="s">
        <v>60</v>
      </c>
      <c r="K399" s="76">
        <v>44.0</v>
      </c>
      <c r="L399" s="38" t="s">
        <v>61</v>
      </c>
      <c r="M399" s="61"/>
      <c r="N399" s="61"/>
      <c r="O399" s="61" t="s">
        <v>64</v>
      </c>
      <c r="P399" s="61" t="s">
        <v>223</v>
      </c>
      <c r="Q399" s="61" t="s">
        <v>65</v>
      </c>
      <c r="R399" s="61" t="s">
        <v>326</v>
      </c>
      <c r="S399" s="61"/>
      <c r="T399" s="61"/>
      <c r="U399" s="61"/>
      <c r="V399" s="61" t="s">
        <v>67</v>
      </c>
      <c r="W399" s="20" t="s">
        <v>67</v>
      </c>
      <c r="X399" s="20" t="s">
        <v>68</v>
      </c>
      <c r="Y399" s="59" t="s">
        <v>282</v>
      </c>
      <c r="Z399" s="61"/>
      <c r="AA399" s="38" t="s">
        <v>69</v>
      </c>
      <c r="AB399" s="61"/>
      <c r="AC399" s="61"/>
      <c r="AD399" s="61" t="s">
        <v>70</v>
      </c>
      <c r="AE399" s="61"/>
      <c r="AF399" s="61"/>
      <c r="AG399" s="59" t="s">
        <v>71</v>
      </c>
      <c r="AH399" s="61" t="s">
        <v>72</v>
      </c>
      <c r="AI399" s="59" t="s">
        <v>85</v>
      </c>
      <c r="AJ399" s="61"/>
      <c r="AK399" s="41" t="s">
        <v>86</v>
      </c>
      <c r="AL399" s="77">
        <v>3.0</v>
      </c>
      <c r="AM399" s="61" t="s">
        <v>75</v>
      </c>
      <c r="AN399" s="61" t="s">
        <v>39</v>
      </c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84">
        <v>1.065553910659792</v>
      </c>
      <c r="BB399" s="28">
        <f t="shared" si="10"/>
        <v>0.1630780631</v>
      </c>
      <c r="BC399" s="13">
        <f t="shared" si="1"/>
        <v>0.1277020216</v>
      </c>
      <c r="BD399" s="20" t="s">
        <v>88</v>
      </c>
      <c r="BE399" s="72"/>
      <c r="BF399" s="73"/>
    </row>
    <row r="400" ht="15.75" customHeight="1">
      <c r="A400" s="77">
        <v>107.0</v>
      </c>
      <c r="B400" s="61" t="s">
        <v>468</v>
      </c>
      <c r="C400" s="61" t="s">
        <v>469</v>
      </c>
      <c r="D400" s="61" t="s">
        <v>470</v>
      </c>
      <c r="E400" s="40">
        <v>2.0</v>
      </c>
      <c r="F400" s="40">
        <v>1.0</v>
      </c>
      <c r="G400" s="77">
        <v>10.0</v>
      </c>
      <c r="H400" s="40">
        <v>3.0</v>
      </c>
      <c r="I400" s="40">
        <v>44.0</v>
      </c>
      <c r="J400" s="40" t="s">
        <v>60</v>
      </c>
      <c r="K400" s="76">
        <v>44.0</v>
      </c>
      <c r="L400" s="38" t="s">
        <v>61</v>
      </c>
      <c r="M400" s="61"/>
      <c r="N400" s="61"/>
      <c r="O400" s="61" t="s">
        <v>64</v>
      </c>
      <c r="P400" s="61" t="s">
        <v>223</v>
      </c>
      <c r="Q400" s="61" t="s">
        <v>65</v>
      </c>
      <c r="R400" s="61" t="s">
        <v>326</v>
      </c>
      <c r="S400" s="61"/>
      <c r="T400" s="61"/>
      <c r="U400" s="61"/>
      <c r="V400" s="61" t="s">
        <v>67</v>
      </c>
      <c r="W400" s="20" t="s">
        <v>67</v>
      </c>
      <c r="X400" s="20" t="s">
        <v>68</v>
      </c>
      <c r="Y400" s="59" t="s">
        <v>282</v>
      </c>
      <c r="Z400" s="61"/>
      <c r="AA400" s="38" t="s">
        <v>69</v>
      </c>
      <c r="AB400" s="61"/>
      <c r="AC400" s="61"/>
      <c r="AD400" s="61" t="s">
        <v>70</v>
      </c>
      <c r="AE400" s="61"/>
      <c r="AF400" s="61"/>
      <c r="AG400" s="59" t="s">
        <v>71</v>
      </c>
      <c r="AH400" s="61" t="s">
        <v>72</v>
      </c>
      <c r="AI400" s="59" t="s">
        <v>85</v>
      </c>
      <c r="AJ400" s="61"/>
      <c r="AK400" s="41" t="s">
        <v>86</v>
      </c>
      <c r="AL400" s="77">
        <v>3.0</v>
      </c>
      <c r="AM400" s="61" t="s">
        <v>75</v>
      </c>
      <c r="AN400" s="61" t="s">
        <v>39</v>
      </c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84">
        <v>0.845906934600298</v>
      </c>
      <c r="BB400" s="28">
        <f t="shared" si="10"/>
        <v>0.1397532523</v>
      </c>
      <c r="BC400" s="13">
        <f t="shared" si="1"/>
        <v>0.1182172798</v>
      </c>
      <c r="BD400" s="20" t="s">
        <v>88</v>
      </c>
      <c r="BE400" s="72"/>
      <c r="BF400" s="73"/>
    </row>
    <row r="401" ht="15.75" customHeight="1">
      <c r="A401" s="77">
        <v>107.0</v>
      </c>
      <c r="B401" s="61" t="s">
        <v>468</v>
      </c>
      <c r="C401" s="61" t="s">
        <v>469</v>
      </c>
      <c r="D401" s="61" t="s">
        <v>470</v>
      </c>
      <c r="E401" s="40">
        <v>2.0</v>
      </c>
      <c r="F401" s="40">
        <v>1.0</v>
      </c>
      <c r="G401" s="77">
        <v>10.0</v>
      </c>
      <c r="H401" s="40">
        <v>3.0</v>
      </c>
      <c r="I401" s="40">
        <v>44.0</v>
      </c>
      <c r="J401" s="40" t="s">
        <v>60</v>
      </c>
      <c r="K401" s="76">
        <v>44.0</v>
      </c>
      <c r="L401" s="38" t="s">
        <v>61</v>
      </c>
      <c r="M401" s="61"/>
      <c r="N401" s="61"/>
      <c r="O401" s="61" t="s">
        <v>64</v>
      </c>
      <c r="P401" s="61" t="s">
        <v>223</v>
      </c>
      <c r="Q401" s="61" t="s">
        <v>65</v>
      </c>
      <c r="R401" s="61" t="s">
        <v>326</v>
      </c>
      <c r="S401" s="61"/>
      <c r="T401" s="61"/>
      <c r="U401" s="61"/>
      <c r="V401" s="61" t="s">
        <v>67</v>
      </c>
      <c r="W401" s="20" t="s">
        <v>67</v>
      </c>
      <c r="X401" s="20" t="s">
        <v>68</v>
      </c>
      <c r="Y401" s="59" t="s">
        <v>282</v>
      </c>
      <c r="Z401" s="61"/>
      <c r="AA401" s="38" t="s">
        <v>69</v>
      </c>
      <c r="AB401" s="61"/>
      <c r="AC401" s="61"/>
      <c r="AD401" s="61" t="s">
        <v>70</v>
      </c>
      <c r="AE401" s="61"/>
      <c r="AF401" s="61"/>
      <c r="AG401" s="59" t="s">
        <v>71</v>
      </c>
      <c r="AH401" s="61" t="s">
        <v>72</v>
      </c>
      <c r="AI401" s="59" t="s">
        <v>85</v>
      </c>
      <c r="AJ401" s="61"/>
      <c r="AK401" s="41" t="s">
        <v>86</v>
      </c>
      <c r="AL401" s="77">
        <v>3.0</v>
      </c>
      <c r="AM401" s="61" t="s">
        <v>75</v>
      </c>
      <c r="AN401" s="61" t="s">
        <v>39</v>
      </c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84">
        <v>1.4894788677352413</v>
      </c>
      <c r="BB401" s="28">
        <f t="shared" si="10"/>
        <v>0.2232526276</v>
      </c>
      <c r="BC401" s="13">
        <f t="shared" si="1"/>
        <v>0.1494164073</v>
      </c>
      <c r="BD401" s="20" t="s">
        <v>88</v>
      </c>
      <c r="BE401" s="72"/>
      <c r="BF401" s="73"/>
    </row>
    <row r="402" ht="15.75" customHeight="1">
      <c r="A402" s="77">
        <v>107.0</v>
      </c>
      <c r="B402" s="61" t="s">
        <v>468</v>
      </c>
      <c r="C402" s="61" t="s">
        <v>469</v>
      </c>
      <c r="D402" s="61" t="s">
        <v>470</v>
      </c>
      <c r="E402" s="40">
        <v>2.0</v>
      </c>
      <c r="F402" s="40">
        <v>1.0</v>
      </c>
      <c r="G402" s="77">
        <v>10.0</v>
      </c>
      <c r="H402" s="40">
        <v>3.0</v>
      </c>
      <c r="I402" s="40">
        <v>44.0</v>
      </c>
      <c r="J402" s="40" t="s">
        <v>60</v>
      </c>
      <c r="K402" s="76">
        <v>44.0</v>
      </c>
      <c r="L402" s="38" t="s">
        <v>61</v>
      </c>
      <c r="M402" s="61"/>
      <c r="N402" s="61"/>
      <c r="O402" s="61" t="s">
        <v>64</v>
      </c>
      <c r="P402" s="61" t="s">
        <v>223</v>
      </c>
      <c r="Q402" s="61" t="s">
        <v>65</v>
      </c>
      <c r="R402" s="61" t="s">
        <v>326</v>
      </c>
      <c r="S402" s="61"/>
      <c r="T402" s="61"/>
      <c r="U402" s="61"/>
      <c r="V402" s="61" t="s">
        <v>67</v>
      </c>
      <c r="W402" s="20" t="s">
        <v>67</v>
      </c>
      <c r="X402" s="20" t="s">
        <v>68</v>
      </c>
      <c r="Y402" s="59" t="s">
        <v>282</v>
      </c>
      <c r="Z402" s="61"/>
      <c r="AA402" s="38" t="s">
        <v>69</v>
      </c>
      <c r="AB402" s="61"/>
      <c r="AC402" s="61"/>
      <c r="AD402" s="61" t="s">
        <v>70</v>
      </c>
      <c r="AE402" s="61"/>
      <c r="AF402" s="61"/>
      <c r="AG402" s="59" t="s">
        <v>71</v>
      </c>
      <c r="AH402" s="61" t="s">
        <v>72</v>
      </c>
      <c r="AI402" s="59" t="s">
        <v>85</v>
      </c>
      <c r="AJ402" s="61"/>
      <c r="AK402" s="41" t="s">
        <v>86</v>
      </c>
      <c r="AL402" s="77">
        <v>3.0</v>
      </c>
      <c r="AM402" s="61" t="s">
        <v>75</v>
      </c>
      <c r="AN402" s="61" t="s">
        <v>39</v>
      </c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84">
        <v>1.389213695263007</v>
      </c>
      <c r="BB402" s="28">
        <f t="shared" si="10"/>
        <v>0.2072174828</v>
      </c>
      <c r="BC402" s="13">
        <f t="shared" si="1"/>
        <v>0.1439505064</v>
      </c>
      <c r="BD402" s="20" t="s">
        <v>88</v>
      </c>
      <c r="BE402" s="72"/>
      <c r="BF402" s="73"/>
    </row>
    <row r="403" ht="15.75" customHeight="1">
      <c r="A403" s="77">
        <v>107.0</v>
      </c>
      <c r="B403" s="61" t="s">
        <v>468</v>
      </c>
      <c r="C403" s="61" t="s">
        <v>469</v>
      </c>
      <c r="D403" s="61" t="s">
        <v>470</v>
      </c>
      <c r="E403" s="40">
        <v>2.0</v>
      </c>
      <c r="F403" s="40">
        <v>1.0</v>
      </c>
      <c r="G403" s="77">
        <v>10.0</v>
      </c>
      <c r="H403" s="40">
        <v>3.0</v>
      </c>
      <c r="I403" s="40">
        <v>44.0</v>
      </c>
      <c r="J403" s="40" t="s">
        <v>60</v>
      </c>
      <c r="K403" s="76">
        <v>44.0</v>
      </c>
      <c r="L403" s="38" t="s">
        <v>61</v>
      </c>
      <c r="M403" s="61"/>
      <c r="N403" s="61"/>
      <c r="O403" s="61" t="s">
        <v>64</v>
      </c>
      <c r="P403" s="61" t="s">
        <v>223</v>
      </c>
      <c r="Q403" s="61" t="s">
        <v>65</v>
      </c>
      <c r="R403" s="61" t="s">
        <v>326</v>
      </c>
      <c r="S403" s="61"/>
      <c r="T403" s="61"/>
      <c r="U403" s="61"/>
      <c r="V403" s="61" t="s">
        <v>67</v>
      </c>
      <c r="W403" s="20" t="s">
        <v>67</v>
      </c>
      <c r="X403" s="20" t="s">
        <v>68</v>
      </c>
      <c r="Y403" s="59" t="s">
        <v>282</v>
      </c>
      <c r="Z403" s="61"/>
      <c r="AA403" s="38" t="s">
        <v>69</v>
      </c>
      <c r="AB403" s="61"/>
      <c r="AC403" s="61"/>
      <c r="AD403" s="61" t="s">
        <v>70</v>
      </c>
      <c r="AE403" s="61"/>
      <c r="AF403" s="61"/>
      <c r="AG403" s="59" t="s">
        <v>71</v>
      </c>
      <c r="AH403" s="61" t="s">
        <v>72</v>
      </c>
      <c r="AI403" s="59" t="s">
        <v>85</v>
      </c>
      <c r="AJ403" s="61"/>
      <c r="AK403" s="41" t="s">
        <v>86</v>
      </c>
      <c r="AL403" s="77">
        <v>3.0</v>
      </c>
      <c r="AM403" s="61" t="s">
        <v>75</v>
      </c>
      <c r="AN403" s="61" t="s">
        <v>39</v>
      </c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84">
        <v>1.065553910659792</v>
      </c>
      <c r="BB403" s="28">
        <f t="shared" si="10"/>
        <v>0.1630780631</v>
      </c>
      <c r="BC403" s="13">
        <f t="shared" si="1"/>
        <v>0.1277020216</v>
      </c>
      <c r="BD403" s="20" t="s">
        <v>88</v>
      </c>
      <c r="BE403" s="72"/>
      <c r="BF403" s="73"/>
    </row>
    <row r="404" ht="15.75" customHeight="1">
      <c r="A404" s="77">
        <v>107.0</v>
      </c>
      <c r="B404" s="61" t="s">
        <v>468</v>
      </c>
      <c r="C404" s="61" t="s">
        <v>469</v>
      </c>
      <c r="D404" s="61" t="s">
        <v>470</v>
      </c>
      <c r="E404" s="40">
        <v>2.0</v>
      </c>
      <c r="F404" s="40">
        <v>1.0</v>
      </c>
      <c r="G404" s="77">
        <v>10.0</v>
      </c>
      <c r="H404" s="40">
        <v>3.0</v>
      </c>
      <c r="I404" s="40">
        <v>44.0</v>
      </c>
      <c r="J404" s="40" t="s">
        <v>60</v>
      </c>
      <c r="K404" s="76">
        <v>44.0</v>
      </c>
      <c r="L404" s="38" t="s">
        <v>61</v>
      </c>
      <c r="M404" s="61"/>
      <c r="N404" s="61"/>
      <c r="O404" s="61" t="s">
        <v>64</v>
      </c>
      <c r="P404" s="61" t="s">
        <v>223</v>
      </c>
      <c r="Q404" s="61" t="s">
        <v>65</v>
      </c>
      <c r="R404" s="61" t="s">
        <v>326</v>
      </c>
      <c r="S404" s="61"/>
      <c r="T404" s="61"/>
      <c r="U404" s="61"/>
      <c r="V404" s="61" t="s">
        <v>67</v>
      </c>
      <c r="W404" s="20" t="s">
        <v>67</v>
      </c>
      <c r="X404" s="20" t="s">
        <v>68</v>
      </c>
      <c r="Y404" s="59" t="s">
        <v>282</v>
      </c>
      <c r="Z404" s="61"/>
      <c r="AA404" s="38" t="s">
        <v>69</v>
      </c>
      <c r="AB404" s="61"/>
      <c r="AC404" s="61"/>
      <c r="AD404" s="61" t="s">
        <v>70</v>
      </c>
      <c r="AE404" s="61"/>
      <c r="AF404" s="61"/>
      <c r="AG404" s="59" t="s">
        <v>71</v>
      </c>
      <c r="AH404" s="61" t="s">
        <v>72</v>
      </c>
      <c r="AI404" s="59" t="s">
        <v>85</v>
      </c>
      <c r="AJ404" s="61"/>
      <c r="AK404" s="41" t="s">
        <v>86</v>
      </c>
      <c r="AL404" s="77">
        <v>3.0</v>
      </c>
      <c r="AM404" s="61" t="s">
        <v>75</v>
      </c>
      <c r="AN404" s="61" t="s">
        <v>39</v>
      </c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84">
        <v>0.845906934600298</v>
      </c>
      <c r="BB404" s="28">
        <f t="shared" si="10"/>
        <v>0.1397532523</v>
      </c>
      <c r="BC404" s="13">
        <f t="shared" si="1"/>
        <v>0.1182172798</v>
      </c>
      <c r="BD404" s="20" t="s">
        <v>88</v>
      </c>
      <c r="BE404" s="72"/>
      <c r="BF404" s="73"/>
    </row>
    <row r="405" ht="15.75" customHeight="1">
      <c r="A405" s="77">
        <v>107.0</v>
      </c>
      <c r="B405" s="61" t="s">
        <v>468</v>
      </c>
      <c r="C405" s="61" t="s">
        <v>469</v>
      </c>
      <c r="D405" s="61" t="s">
        <v>470</v>
      </c>
      <c r="E405" s="40">
        <v>2.0</v>
      </c>
      <c r="F405" s="40">
        <v>1.0</v>
      </c>
      <c r="G405" s="77">
        <v>10.0</v>
      </c>
      <c r="H405" s="40">
        <v>3.0</v>
      </c>
      <c r="I405" s="40">
        <v>44.0</v>
      </c>
      <c r="J405" s="40" t="s">
        <v>60</v>
      </c>
      <c r="K405" s="76">
        <v>44.0</v>
      </c>
      <c r="L405" s="38" t="s">
        <v>61</v>
      </c>
      <c r="M405" s="61"/>
      <c r="N405" s="61"/>
      <c r="O405" s="61" t="s">
        <v>64</v>
      </c>
      <c r="P405" s="61" t="s">
        <v>223</v>
      </c>
      <c r="Q405" s="61" t="s">
        <v>65</v>
      </c>
      <c r="R405" s="61" t="s">
        <v>326</v>
      </c>
      <c r="S405" s="61"/>
      <c r="T405" s="61"/>
      <c r="U405" s="61"/>
      <c r="V405" s="61" t="s">
        <v>67</v>
      </c>
      <c r="W405" s="20" t="s">
        <v>67</v>
      </c>
      <c r="X405" s="20" t="s">
        <v>68</v>
      </c>
      <c r="Y405" s="59" t="s">
        <v>282</v>
      </c>
      <c r="Z405" s="61"/>
      <c r="AA405" s="38" t="s">
        <v>69</v>
      </c>
      <c r="AB405" s="61"/>
      <c r="AC405" s="61"/>
      <c r="AD405" s="61" t="s">
        <v>70</v>
      </c>
      <c r="AE405" s="61"/>
      <c r="AF405" s="61"/>
      <c r="AG405" s="59" t="s">
        <v>71</v>
      </c>
      <c r="AH405" s="61" t="s">
        <v>72</v>
      </c>
      <c r="AI405" s="59" t="s">
        <v>85</v>
      </c>
      <c r="AJ405" s="61"/>
      <c r="AK405" s="41" t="s">
        <v>86</v>
      </c>
      <c r="AL405" s="77">
        <v>3.0</v>
      </c>
      <c r="AM405" s="61" t="s">
        <v>75</v>
      </c>
      <c r="AN405" s="61" t="s">
        <v>39</v>
      </c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84">
        <v>1.4894788677352413</v>
      </c>
      <c r="BB405" s="28">
        <f t="shared" si="10"/>
        <v>0.2232526276</v>
      </c>
      <c r="BC405" s="13">
        <f t="shared" si="1"/>
        <v>0.1494164073</v>
      </c>
      <c r="BD405" s="20" t="s">
        <v>88</v>
      </c>
      <c r="BE405" s="72"/>
      <c r="BF405" s="73"/>
    </row>
    <row r="406" ht="15.75" customHeight="1">
      <c r="A406" s="77">
        <v>107.0</v>
      </c>
      <c r="B406" s="61" t="s">
        <v>468</v>
      </c>
      <c r="C406" s="61" t="s">
        <v>469</v>
      </c>
      <c r="D406" s="61" t="s">
        <v>470</v>
      </c>
      <c r="E406" s="40">
        <v>2.0</v>
      </c>
      <c r="F406" s="40">
        <v>1.0</v>
      </c>
      <c r="G406" s="77">
        <v>10.0</v>
      </c>
      <c r="H406" s="40">
        <v>3.0</v>
      </c>
      <c r="I406" s="40">
        <v>44.0</v>
      </c>
      <c r="J406" s="40" t="s">
        <v>60</v>
      </c>
      <c r="K406" s="76">
        <v>44.0</v>
      </c>
      <c r="L406" s="38" t="s">
        <v>61</v>
      </c>
      <c r="M406" s="61"/>
      <c r="N406" s="61"/>
      <c r="O406" s="61" t="s">
        <v>64</v>
      </c>
      <c r="P406" s="61" t="s">
        <v>223</v>
      </c>
      <c r="Q406" s="61" t="s">
        <v>65</v>
      </c>
      <c r="R406" s="61" t="s">
        <v>326</v>
      </c>
      <c r="S406" s="61"/>
      <c r="T406" s="61"/>
      <c r="U406" s="61"/>
      <c r="V406" s="61" t="s">
        <v>67</v>
      </c>
      <c r="W406" s="20" t="s">
        <v>67</v>
      </c>
      <c r="X406" s="20" t="s">
        <v>68</v>
      </c>
      <c r="Y406" s="59" t="s">
        <v>282</v>
      </c>
      <c r="Z406" s="61"/>
      <c r="AA406" s="38" t="s">
        <v>69</v>
      </c>
      <c r="AB406" s="61"/>
      <c r="AC406" s="61"/>
      <c r="AD406" s="61" t="s">
        <v>70</v>
      </c>
      <c r="AE406" s="61"/>
      <c r="AF406" s="61"/>
      <c r="AG406" s="59" t="s">
        <v>71</v>
      </c>
      <c r="AH406" s="61" t="s">
        <v>72</v>
      </c>
      <c r="AI406" s="59" t="s">
        <v>85</v>
      </c>
      <c r="AJ406" s="61"/>
      <c r="AK406" s="41" t="s">
        <v>86</v>
      </c>
      <c r="AL406" s="77">
        <v>3.0</v>
      </c>
      <c r="AM406" s="61" t="s">
        <v>75</v>
      </c>
      <c r="AN406" s="61" t="s">
        <v>39</v>
      </c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84">
        <v>1.389213695263007</v>
      </c>
      <c r="BB406" s="28">
        <f t="shared" si="10"/>
        <v>0.2072174828</v>
      </c>
      <c r="BC406" s="13">
        <f t="shared" si="1"/>
        <v>0.1439505064</v>
      </c>
      <c r="BD406" s="20" t="s">
        <v>88</v>
      </c>
      <c r="BE406" s="72"/>
      <c r="BF406" s="73"/>
    </row>
    <row r="407" ht="15.75" customHeight="1">
      <c r="A407" s="77">
        <v>107.0</v>
      </c>
      <c r="B407" s="61" t="s">
        <v>468</v>
      </c>
      <c r="C407" s="61" t="s">
        <v>469</v>
      </c>
      <c r="D407" s="61" t="s">
        <v>470</v>
      </c>
      <c r="E407" s="40">
        <v>2.0</v>
      </c>
      <c r="F407" s="40">
        <v>2.0</v>
      </c>
      <c r="G407" s="77">
        <v>10.0</v>
      </c>
      <c r="H407" s="40">
        <v>5.0</v>
      </c>
      <c r="I407" s="40">
        <v>64.0</v>
      </c>
      <c r="J407" s="40" t="s">
        <v>60</v>
      </c>
      <c r="K407" s="76">
        <v>64.0</v>
      </c>
      <c r="L407" s="38" t="s">
        <v>61</v>
      </c>
      <c r="M407" s="61"/>
      <c r="N407" s="61"/>
      <c r="O407" s="61" t="s">
        <v>64</v>
      </c>
      <c r="P407" s="61" t="s">
        <v>223</v>
      </c>
      <c r="Q407" s="61" t="s">
        <v>65</v>
      </c>
      <c r="R407" s="61" t="s">
        <v>326</v>
      </c>
      <c r="S407" s="61"/>
      <c r="T407" s="61"/>
      <c r="U407" s="61"/>
      <c r="V407" s="61" t="s">
        <v>67</v>
      </c>
      <c r="W407" s="20" t="s">
        <v>67</v>
      </c>
      <c r="X407" s="20" t="s">
        <v>68</v>
      </c>
      <c r="Y407" s="59" t="s">
        <v>282</v>
      </c>
      <c r="Z407" s="61"/>
      <c r="AA407" s="38" t="s">
        <v>69</v>
      </c>
      <c r="AB407" s="61"/>
      <c r="AC407" s="61"/>
      <c r="AD407" s="61" t="s">
        <v>70</v>
      </c>
      <c r="AE407" s="61"/>
      <c r="AF407" s="61"/>
      <c r="AG407" s="59" t="s">
        <v>71</v>
      </c>
      <c r="AH407" s="61" t="s">
        <v>72</v>
      </c>
      <c r="AI407" s="59" t="s">
        <v>85</v>
      </c>
      <c r="AJ407" s="61"/>
      <c r="AK407" s="41" t="s">
        <v>86</v>
      </c>
      <c r="AL407" s="77">
        <v>3.0</v>
      </c>
      <c r="AM407" s="61" t="s">
        <v>75</v>
      </c>
      <c r="AN407" s="61" t="s">
        <v>39</v>
      </c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84">
        <v>0.6880522707664</v>
      </c>
      <c r="BB407" s="28">
        <f t="shared" si="10"/>
        <v>0.1263008849</v>
      </c>
      <c r="BC407" s="13">
        <f t="shared" si="1"/>
        <v>0.1123836665</v>
      </c>
      <c r="BD407" s="20" t="s">
        <v>88</v>
      </c>
      <c r="BE407" s="72"/>
      <c r="BF407" s="73"/>
    </row>
    <row r="408" ht="15.75" customHeight="1">
      <c r="A408" s="77">
        <v>107.0</v>
      </c>
      <c r="B408" s="61" t="s">
        <v>468</v>
      </c>
      <c r="C408" s="61" t="s">
        <v>469</v>
      </c>
      <c r="D408" s="61" t="s">
        <v>470</v>
      </c>
      <c r="E408" s="40">
        <v>2.0</v>
      </c>
      <c r="F408" s="40">
        <v>2.0</v>
      </c>
      <c r="G408" s="77">
        <v>10.0</v>
      </c>
      <c r="H408" s="40">
        <v>5.0</v>
      </c>
      <c r="I408" s="40">
        <v>64.0</v>
      </c>
      <c r="J408" s="40" t="s">
        <v>60</v>
      </c>
      <c r="K408" s="76">
        <v>64.0</v>
      </c>
      <c r="L408" s="38" t="s">
        <v>61</v>
      </c>
      <c r="M408" s="61"/>
      <c r="N408" s="61"/>
      <c r="O408" s="61" t="s">
        <v>64</v>
      </c>
      <c r="P408" s="61" t="s">
        <v>223</v>
      </c>
      <c r="Q408" s="61" t="s">
        <v>65</v>
      </c>
      <c r="R408" s="61" t="s">
        <v>326</v>
      </c>
      <c r="S408" s="61"/>
      <c r="T408" s="61"/>
      <c r="U408" s="61"/>
      <c r="V408" s="61" t="s">
        <v>67</v>
      </c>
      <c r="W408" s="20" t="s">
        <v>67</v>
      </c>
      <c r="X408" s="20" t="s">
        <v>68</v>
      </c>
      <c r="Y408" s="59" t="s">
        <v>282</v>
      </c>
      <c r="Z408" s="61"/>
      <c r="AA408" s="38" t="s">
        <v>69</v>
      </c>
      <c r="AB408" s="61"/>
      <c r="AC408" s="61"/>
      <c r="AD408" s="61" t="s">
        <v>70</v>
      </c>
      <c r="AE408" s="61"/>
      <c r="AF408" s="61"/>
      <c r="AG408" s="59" t="s">
        <v>71</v>
      </c>
      <c r="AH408" s="61" t="s">
        <v>72</v>
      </c>
      <c r="AI408" s="59" t="s">
        <v>85</v>
      </c>
      <c r="AJ408" s="61"/>
      <c r="AK408" s="41" t="s">
        <v>86</v>
      </c>
      <c r="AL408" s="77">
        <v>3.0</v>
      </c>
      <c r="AM408" s="61" t="s">
        <v>75</v>
      </c>
      <c r="AN408" s="61" t="s">
        <v>39</v>
      </c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84">
        <v>0.804442285170425</v>
      </c>
      <c r="BB408" s="28">
        <f t="shared" si="10"/>
        <v>0.1359515217</v>
      </c>
      <c r="BC408" s="13">
        <f t="shared" si="1"/>
        <v>0.1165982511</v>
      </c>
      <c r="BD408" s="20" t="s">
        <v>88</v>
      </c>
      <c r="BE408" s="72"/>
      <c r="BF408" s="73"/>
    </row>
    <row r="409" ht="15.75" customHeight="1">
      <c r="A409" s="77">
        <v>107.0</v>
      </c>
      <c r="B409" s="61" t="s">
        <v>468</v>
      </c>
      <c r="C409" s="61" t="s">
        <v>469</v>
      </c>
      <c r="D409" s="61" t="s">
        <v>470</v>
      </c>
      <c r="E409" s="40">
        <v>2.0</v>
      </c>
      <c r="F409" s="40">
        <v>2.0</v>
      </c>
      <c r="G409" s="77">
        <v>10.0</v>
      </c>
      <c r="H409" s="40">
        <v>5.0</v>
      </c>
      <c r="I409" s="40">
        <v>64.0</v>
      </c>
      <c r="J409" s="40" t="s">
        <v>60</v>
      </c>
      <c r="K409" s="76">
        <v>64.0</v>
      </c>
      <c r="L409" s="38" t="s">
        <v>61</v>
      </c>
      <c r="M409" s="61"/>
      <c r="N409" s="61"/>
      <c r="O409" s="61" t="s">
        <v>64</v>
      </c>
      <c r="P409" s="61" t="s">
        <v>223</v>
      </c>
      <c r="Q409" s="61" t="s">
        <v>65</v>
      </c>
      <c r="R409" s="61" t="s">
        <v>326</v>
      </c>
      <c r="S409" s="61"/>
      <c r="T409" s="61"/>
      <c r="U409" s="61"/>
      <c r="V409" s="61" t="s">
        <v>67</v>
      </c>
      <c r="W409" s="20" t="s">
        <v>67</v>
      </c>
      <c r="X409" s="20" t="s">
        <v>68</v>
      </c>
      <c r="Y409" s="59" t="s">
        <v>282</v>
      </c>
      <c r="Z409" s="61"/>
      <c r="AA409" s="38" t="s">
        <v>69</v>
      </c>
      <c r="AB409" s="61"/>
      <c r="AC409" s="61"/>
      <c r="AD409" s="61" t="s">
        <v>70</v>
      </c>
      <c r="AE409" s="61"/>
      <c r="AF409" s="61"/>
      <c r="AG409" s="59" t="s">
        <v>71</v>
      </c>
      <c r="AH409" s="61" t="s">
        <v>72</v>
      </c>
      <c r="AI409" s="59" t="s">
        <v>85</v>
      </c>
      <c r="AJ409" s="61"/>
      <c r="AK409" s="41" t="s">
        <v>86</v>
      </c>
      <c r="AL409" s="77">
        <v>3.0</v>
      </c>
      <c r="AM409" s="61" t="s">
        <v>75</v>
      </c>
      <c r="AN409" s="61" t="s">
        <v>39</v>
      </c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84">
        <v>2.1878487527487893</v>
      </c>
      <c r="BB409" s="28">
        <f t="shared" si="10"/>
        <v>0.3659267869</v>
      </c>
      <c r="BC409" s="13">
        <f t="shared" si="1"/>
        <v>0.1912921292</v>
      </c>
      <c r="BD409" s="20" t="s">
        <v>88</v>
      </c>
      <c r="BE409" s="72"/>
      <c r="BF409" s="73"/>
    </row>
    <row r="410" ht="15.75" customHeight="1">
      <c r="A410" s="77">
        <v>107.0</v>
      </c>
      <c r="B410" s="61" t="s">
        <v>468</v>
      </c>
      <c r="C410" s="61" t="s">
        <v>469</v>
      </c>
      <c r="D410" s="61" t="s">
        <v>470</v>
      </c>
      <c r="E410" s="40">
        <v>2.0</v>
      </c>
      <c r="F410" s="40">
        <v>2.0</v>
      </c>
      <c r="G410" s="77">
        <v>10.0</v>
      </c>
      <c r="H410" s="40">
        <v>5.0</v>
      </c>
      <c r="I410" s="40">
        <v>64.0</v>
      </c>
      <c r="J410" s="40" t="s">
        <v>60</v>
      </c>
      <c r="K410" s="76">
        <v>64.0</v>
      </c>
      <c r="L410" s="38" t="s">
        <v>61</v>
      </c>
      <c r="M410" s="61"/>
      <c r="N410" s="61"/>
      <c r="O410" s="61" t="s">
        <v>64</v>
      </c>
      <c r="P410" s="61" t="s">
        <v>223</v>
      </c>
      <c r="Q410" s="61" t="s">
        <v>65</v>
      </c>
      <c r="R410" s="61" t="s">
        <v>326</v>
      </c>
      <c r="S410" s="61"/>
      <c r="T410" s="61"/>
      <c r="U410" s="61"/>
      <c r="V410" s="61" t="s">
        <v>67</v>
      </c>
      <c r="W410" s="20" t="s">
        <v>67</v>
      </c>
      <c r="X410" s="20" t="s">
        <v>68</v>
      </c>
      <c r="Y410" s="59" t="s">
        <v>282</v>
      </c>
      <c r="Z410" s="61"/>
      <c r="AA410" s="38" t="s">
        <v>69</v>
      </c>
      <c r="AB410" s="61"/>
      <c r="AC410" s="61"/>
      <c r="AD410" s="61" t="s">
        <v>70</v>
      </c>
      <c r="AE410" s="61"/>
      <c r="AF410" s="61"/>
      <c r="AG410" s="59" t="s">
        <v>71</v>
      </c>
      <c r="AH410" s="61" t="s">
        <v>72</v>
      </c>
      <c r="AI410" s="59" t="s">
        <v>85</v>
      </c>
      <c r="AJ410" s="61"/>
      <c r="AK410" s="41" t="s">
        <v>86</v>
      </c>
      <c r="AL410" s="77">
        <v>3.0</v>
      </c>
      <c r="AM410" s="61" t="s">
        <v>75</v>
      </c>
      <c r="AN410" s="61" t="s">
        <v>39</v>
      </c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84">
        <v>2.449483210836659</v>
      </c>
      <c r="BB410" s="28">
        <f t="shared" si="10"/>
        <v>0.4333315556</v>
      </c>
      <c r="BC410" s="13">
        <f t="shared" si="1"/>
        <v>0.2081661729</v>
      </c>
      <c r="BD410" s="20" t="s">
        <v>88</v>
      </c>
      <c r="BE410" s="72"/>
      <c r="BF410" s="73"/>
    </row>
    <row r="411" ht="15.75" customHeight="1">
      <c r="A411" s="77">
        <v>107.0</v>
      </c>
      <c r="B411" s="61" t="s">
        <v>468</v>
      </c>
      <c r="C411" s="61" t="s">
        <v>469</v>
      </c>
      <c r="D411" s="61" t="s">
        <v>470</v>
      </c>
      <c r="E411" s="40">
        <v>2.0</v>
      </c>
      <c r="F411" s="40">
        <v>2.0</v>
      </c>
      <c r="G411" s="77">
        <v>10.0</v>
      </c>
      <c r="H411" s="40">
        <v>5.0</v>
      </c>
      <c r="I411" s="40">
        <v>64.0</v>
      </c>
      <c r="J411" s="40" t="s">
        <v>60</v>
      </c>
      <c r="K411" s="76">
        <v>64.0</v>
      </c>
      <c r="L411" s="38" t="s">
        <v>61</v>
      </c>
      <c r="M411" s="61"/>
      <c r="N411" s="61"/>
      <c r="O411" s="61" t="s">
        <v>64</v>
      </c>
      <c r="P411" s="61" t="s">
        <v>223</v>
      </c>
      <c r="Q411" s="61" t="s">
        <v>65</v>
      </c>
      <c r="R411" s="61" t="s">
        <v>326</v>
      </c>
      <c r="S411" s="61"/>
      <c r="T411" s="61"/>
      <c r="U411" s="61"/>
      <c r="V411" s="61" t="s">
        <v>67</v>
      </c>
      <c r="W411" s="20" t="s">
        <v>67</v>
      </c>
      <c r="X411" s="20" t="s">
        <v>68</v>
      </c>
      <c r="Y411" s="59" t="s">
        <v>282</v>
      </c>
      <c r="Z411" s="61"/>
      <c r="AA411" s="38" t="s">
        <v>69</v>
      </c>
      <c r="AB411" s="61"/>
      <c r="AC411" s="61"/>
      <c r="AD411" s="61" t="s">
        <v>70</v>
      </c>
      <c r="AE411" s="61"/>
      <c r="AF411" s="61"/>
      <c r="AG411" s="59" t="s">
        <v>71</v>
      </c>
      <c r="AH411" s="61" t="s">
        <v>72</v>
      </c>
      <c r="AI411" s="59" t="s">
        <v>85</v>
      </c>
      <c r="AJ411" s="61"/>
      <c r="AK411" s="41" t="s">
        <v>86</v>
      </c>
      <c r="AL411" s="77">
        <v>3.0</v>
      </c>
      <c r="AM411" s="61" t="s">
        <v>75</v>
      </c>
      <c r="AN411" s="61" t="s">
        <v>39</v>
      </c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84">
        <v>0.8221201537139967</v>
      </c>
      <c r="BB411" s="28">
        <f t="shared" si="10"/>
        <v>0.1375489748</v>
      </c>
      <c r="BC411" s="13">
        <f t="shared" si="1"/>
        <v>0.1172812751</v>
      </c>
      <c r="BD411" s="20" t="s">
        <v>88</v>
      </c>
      <c r="BE411" s="72"/>
      <c r="BF411" s="73"/>
    </row>
    <row r="412" ht="15.75" customHeight="1">
      <c r="A412" s="77">
        <v>107.0</v>
      </c>
      <c r="B412" s="61" t="s">
        <v>468</v>
      </c>
      <c r="C412" s="61" t="s">
        <v>469</v>
      </c>
      <c r="D412" s="61" t="s">
        <v>470</v>
      </c>
      <c r="E412" s="40">
        <v>2.0</v>
      </c>
      <c r="F412" s="40">
        <v>2.0</v>
      </c>
      <c r="G412" s="77">
        <v>10.0</v>
      </c>
      <c r="H412" s="40">
        <v>5.0</v>
      </c>
      <c r="I412" s="40">
        <v>64.0</v>
      </c>
      <c r="J412" s="40" t="s">
        <v>60</v>
      </c>
      <c r="K412" s="76">
        <v>64.0</v>
      </c>
      <c r="L412" s="38" t="s">
        <v>61</v>
      </c>
      <c r="M412" s="61"/>
      <c r="N412" s="61"/>
      <c r="O412" s="61" t="s">
        <v>64</v>
      </c>
      <c r="P412" s="61" t="s">
        <v>223</v>
      </c>
      <c r="Q412" s="61" t="s">
        <v>65</v>
      </c>
      <c r="R412" s="61" t="s">
        <v>326</v>
      </c>
      <c r="S412" s="61"/>
      <c r="T412" s="61"/>
      <c r="U412" s="61"/>
      <c r="V412" s="61" t="s">
        <v>67</v>
      </c>
      <c r="W412" s="20" t="s">
        <v>67</v>
      </c>
      <c r="X412" s="20" t="s">
        <v>68</v>
      </c>
      <c r="Y412" s="59" t="s">
        <v>282</v>
      </c>
      <c r="Z412" s="61"/>
      <c r="AA412" s="38" t="s">
        <v>69</v>
      </c>
      <c r="AB412" s="61"/>
      <c r="AC412" s="61"/>
      <c r="AD412" s="61" t="s">
        <v>70</v>
      </c>
      <c r="AE412" s="61"/>
      <c r="AF412" s="61"/>
      <c r="AG412" s="59" t="s">
        <v>71</v>
      </c>
      <c r="AH412" s="61" t="s">
        <v>72</v>
      </c>
      <c r="AI412" s="59" t="s">
        <v>85</v>
      </c>
      <c r="AJ412" s="61"/>
      <c r="AK412" s="41" t="s">
        <v>86</v>
      </c>
      <c r="AL412" s="77">
        <v>3.0</v>
      </c>
      <c r="AM412" s="61" t="s">
        <v>75</v>
      </c>
      <c r="AN412" s="61" t="s">
        <v>39</v>
      </c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84">
        <v>0.9443561358520112</v>
      </c>
      <c r="BB412" s="28">
        <f t="shared" si="10"/>
        <v>0.1495449173</v>
      </c>
      <c r="BC412" s="13">
        <f t="shared" si="1"/>
        <v>0.1222885593</v>
      </c>
      <c r="BD412" s="20" t="s">
        <v>88</v>
      </c>
      <c r="BE412" s="72"/>
      <c r="BF412" s="73"/>
    </row>
    <row r="413" ht="15.75" customHeight="1">
      <c r="A413" s="77">
        <v>107.0</v>
      </c>
      <c r="B413" s="61" t="s">
        <v>468</v>
      </c>
      <c r="C413" s="61" t="s">
        <v>469</v>
      </c>
      <c r="D413" s="61" t="s">
        <v>470</v>
      </c>
      <c r="E413" s="40">
        <v>2.0</v>
      </c>
      <c r="F413" s="40">
        <v>2.0</v>
      </c>
      <c r="G413" s="77">
        <v>10.0</v>
      </c>
      <c r="H413" s="40">
        <v>5.0</v>
      </c>
      <c r="I413" s="40">
        <v>64.0</v>
      </c>
      <c r="J413" s="40" t="s">
        <v>60</v>
      </c>
      <c r="K413" s="76">
        <v>64.0</v>
      </c>
      <c r="L413" s="38" t="s">
        <v>61</v>
      </c>
      <c r="M413" s="61"/>
      <c r="N413" s="61"/>
      <c r="O413" s="61" t="s">
        <v>64</v>
      </c>
      <c r="P413" s="61" t="s">
        <v>223</v>
      </c>
      <c r="Q413" s="61" t="s">
        <v>65</v>
      </c>
      <c r="R413" s="61" t="s">
        <v>326</v>
      </c>
      <c r="S413" s="61"/>
      <c r="T413" s="61"/>
      <c r="U413" s="61"/>
      <c r="V413" s="61" t="s">
        <v>67</v>
      </c>
      <c r="W413" s="20" t="s">
        <v>67</v>
      </c>
      <c r="X413" s="20" t="s">
        <v>68</v>
      </c>
      <c r="Y413" s="59" t="s">
        <v>282</v>
      </c>
      <c r="Z413" s="61"/>
      <c r="AA413" s="38" t="s">
        <v>69</v>
      </c>
      <c r="AB413" s="61"/>
      <c r="AC413" s="61"/>
      <c r="AD413" s="61" t="s">
        <v>70</v>
      </c>
      <c r="AE413" s="61"/>
      <c r="AF413" s="61"/>
      <c r="AG413" s="59" t="s">
        <v>71</v>
      </c>
      <c r="AH413" s="61" t="s">
        <v>72</v>
      </c>
      <c r="AI413" s="59" t="s">
        <v>85</v>
      </c>
      <c r="AJ413" s="61"/>
      <c r="AK413" s="41" t="s">
        <v>86</v>
      </c>
      <c r="AL413" s="77">
        <v>3.0</v>
      </c>
      <c r="AM413" s="61" t="s">
        <v>75</v>
      </c>
      <c r="AN413" s="61" t="s">
        <v>39</v>
      </c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84">
        <v>2.504141379311792</v>
      </c>
      <c r="BB413" s="28">
        <f t="shared" si="10"/>
        <v>0.4483735582</v>
      </c>
      <c r="BC413" s="13">
        <f t="shared" si="1"/>
        <v>0.2117483313</v>
      </c>
      <c r="BD413" s="20" t="s">
        <v>88</v>
      </c>
      <c r="BE413" s="72"/>
      <c r="BF413" s="73"/>
    </row>
    <row r="414" ht="15.75" customHeight="1">
      <c r="A414" s="77">
        <v>107.0</v>
      </c>
      <c r="B414" s="61" t="s">
        <v>468</v>
      </c>
      <c r="C414" s="61" t="s">
        <v>469</v>
      </c>
      <c r="D414" s="61" t="s">
        <v>470</v>
      </c>
      <c r="E414" s="40">
        <v>2.0</v>
      </c>
      <c r="F414" s="40">
        <v>2.0</v>
      </c>
      <c r="G414" s="77">
        <v>10.0</v>
      </c>
      <c r="H414" s="40">
        <v>5.0</v>
      </c>
      <c r="I414" s="40">
        <v>64.0</v>
      </c>
      <c r="J414" s="40" t="s">
        <v>60</v>
      </c>
      <c r="K414" s="76">
        <v>64.0</v>
      </c>
      <c r="L414" s="38" t="s">
        <v>61</v>
      </c>
      <c r="M414" s="61"/>
      <c r="N414" s="61"/>
      <c r="O414" s="61" t="s">
        <v>64</v>
      </c>
      <c r="P414" s="61" t="s">
        <v>223</v>
      </c>
      <c r="Q414" s="61" t="s">
        <v>65</v>
      </c>
      <c r="R414" s="61" t="s">
        <v>326</v>
      </c>
      <c r="S414" s="61"/>
      <c r="T414" s="61"/>
      <c r="U414" s="61"/>
      <c r="V414" s="61" t="s">
        <v>67</v>
      </c>
      <c r="W414" s="20" t="s">
        <v>67</v>
      </c>
      <c r="X414" s="20" t="s">
        <v>68</v>
      </c>
      <c r="Y414" s="59" t="s">
        <v>282</v>
      </c>
      <c r="Z414" s="61"/>
      <c r="AA414" s="38" t="s">
        <v>69</v>
      </c>
      <c r="AB414" s="61"/>
      <c r="AC414" s="61"/>
      <c r="AD414" s="61" t="s">
        <v>70</v>
      </c>
      <c r="AE414" s="61"/>
      <c r="AF414" s="61"/>
      <c r="AG414" s="59" t="s">
        <v>71</v>
      </c>
      <c r="AH414" s="61" t="s">
        <v>72</v>
      </c>
      <c r="AI414" s="59" t="s">
        <v>85</v>
      </c>
      <c r="AJ414" s="61"/>
      <c r="AK414" s="41" t="s">
        <v>86</v>
      </c>
      <c r="AL414" s="77">
        <v>3.0</v>
      </c>
      <c r="AM414" s="61" t="s">
        <v>75</v>
      </c>
      <c r="AN414" s="61" t="s">
        <v>39</v>
      </c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84">
        <v>2.8284182859528575</v>
      </c>
      <c r="BB414" s="28">
        <f t="shared" si="10"/>
        <v>0.5444416667</v>
      </c>
      <c r="BC414" s="13">
        <f t="shared" si="1"/>
        <v>0.2333327381</v>
      </c>
      <c r="BD414" s="20" t="s">
        <v>88</v>
      </c>
      <c r="BE414" s="72"/>
      <c r="BF414" s="73"/>
    </row>
    <row r="415" ht="15.75" customHeight="1">
      <c r="A415" s="77">
        <v>117.0</v>
      </c>
      <c r="B415" s="61" t="s">
        <v>472</v>
      </c>
      <c r="C415" s="40" t="s">
        <v>473</v>
      </c>
      <c r="D415" s="40" t="s">
        <v>474</v>
      </c>
      <c r="E415" s="40">
        <v>2.0</v>
      </c>
      <c r="F415" s="40">
        <v>1.0</v>
      </c>
      <c r="G415" s="40">
        <v>12.0</v>
      </c>
      <c r="H415" s="40">
        <v>57.5</v>
      </c>
      <c r="I415" s="40">
        <v>57.5</v>
      </c>
      <c r="J415" s="40" t="s">
        <v>108</v>
      </c>
      <c r="K415" s="76">
        <v>57.5</v>
      </c>
      <c r="L415" s="40" t="s">
        <v>174</v>
      </c>
      <c r="M415" s="61"/>
      <c r="N415" s="61"/>
      <c r="O415" s="40" t="s">
        <v>174</v>
      </c>
      <c r="P415" s="61" t="s">
        <v>223</v>
      </c>
      <c r="Q415" s="61" t="s">
        <v>65</v>
      </c>
      <c r="R415" s="61"/>
      <c r="S415" s="61"/>
      <c r="T415" s="61"/>
      <c r="U415" s="61"/>
      <c r="V415" s="61" t="s">
        <v>67</v>
      </c>
      <c r="W415" s="20" t="s">
        <v>67</v>
      </c>
      <c r="X415" s="20" t="s">
        <v>68</v>
      </c>
      <c r="Y415" s="59" t="s">
        <v>282</v>
      </c>
      <c r="Z415" s="61"/>
      <c r="AA415" s="38" t="s">
        <v>69</v>
      </c>
      <c r="AB415" s="61"/>
      <c r="AC415" s="61"/>
      <c r="AD415" s="40" t="s">
        <v>282</v>
      </c>
      <c r="AE415" s="61"/>
      <c r="AF415" s="61"/>
      <c r="AG415" s="59" t="s">
        <v>71</v>
      </c>
      <c r="AH415" s="61" t="s">
        <v>72</v>
      </c>
      <c r="AI415" s="20" t="s">
        <v>466</v>
      </c>
      <c r="AJ415" s="61"/>
      <c r="AK415" s="41" t="s">
        <v>74</v>
      </c>
      <c r="AL415" s="40">
        <v>2.0</v>
      </c>
      <c r="AM415" s="61" t="s">
        <v>75</v>
      </c>
      <c r="AN415" s="61" t="s">
        <v>39</v>
      </c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86">
        <v>0.40509555924621593</v>
      </c>
      <c r="BB415" s="28">
        <f t="shared" si="10"/>
        <v>0.09079253388</v>
      </c>
      <c r="BC415" s="13">
        <f t="shared" si="1"/>
        <v>0.08698301265</v>
      </c>
      <c r="BD415" s="20" t="s">
        <v>76</v>
      </c>
      <c r="BE415" s="72"/>
      <c r="BF415" s="73"/>
    </row>
    <row r="416" ht="15.75" customHeight="1">
      <c r="A416" s="77">
        <v>117.0</v>
      </c>
      <c r="B416" s="61" t="s">
        <v>472</v>
      </c>
      <c r="C416" s="40" t="s">
        <v>473</v>
      </c>
      <c r="D416" s="40" t="s">
        <v>474</v>
      </c>
      <c r="E416" s="40">
        <v>2.0</v>
      </c>
      <c r="F416" s="40">
        <v>1.0</v>
      </c>
      <c r="G416" s="40">
        <v>12.0</v>
      </c>
      <c r="H416" s="40">
        <v>57.5</v>
      </c>
      <c r="I416" s="40">
        <v>57.5</v>
      </c>
      <c r="J416" s="40" t="s">
        <v>108</v>
      </c>
      <c r="K416" s="76">
        <v>57.5</v>
      </c>
      <c r="L416" s="40" t="s">
        <v>174</v>
      </c>
      <c r="M416" s="61"/>
      <c r="N416" s="61"/>
      <c r="O416" s="40" t="s">
        <v>174</v>
      </c>
      <c r="P416" s="61" t="s">
        <v>223</v>
      </c>
      <c r="Q416" s="61" t="s">
        <v>65</v>
      </c>
      <c r="R416" s="61"/>
      <c r="S416" s="61"/>
      <c r="T416" s="61"/>
      <c r="U416" s="61"/>
      <c r="V416" s="61" t="s">
        <v>67</v>
      </c>
      <c r="W416" s="20" t="s">
        <v>67</v>
      </c>
      <c r="X416" s="20" t="s">
        <v>68</v>
      </c>
      <c r="Y416" s="59" t="s">
        <v>282</v>
      </c>
      <c r="Z416" s="61"/>
      <c r="AA416" s="38" t="s">
        <v>69</v>
      </c>
      <c r="AB416" s="61"/>
      <c r="AC416" s="61"/>
      <c r="AD416" s="61"/>
      <c r="AE416" s="61"/>
      <c r="AF416" s="61"/>
      <c r="AG416" s="59" t="s">
        <v>71</v>
      </c>
      <c r="AH416" s="61" t="s">
        <v>72</v>
      </c>
      <c r="AI416" s="20" t="s">
        <v>466</v>
      </c>
      <c r="AJ416" s="61"/>
      <c r="AK416" s="41" t="s">
        <v>74</v>
      </c>
      <c r="AL416" s="40">
        <v>2.0</v>
      </c>
      <c r="AM416" s="61" t="s">
        <v>75</v>
      </c>
      <c r="AN416" s="61" t="s">
        <v>39</v>
      </c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86">
        <v>-0.14834694416677963</v>
      </c>
      <c r="BB416" s="28">
        <f t="shared" si="10"/>
        <v>0.08433364314</v>
      </c>
      <c r="BC416" s="13">
        <f t="shared" si="1"/>
        <v>0.08383199625</v>
      </c>
      <c r="BD416" s="20" t="s">
        <v>76</v>
      </c>
      <c r="BE416" s="72"/>
      <c r="BF416" s="73"/>
    </row>
    <row r="417" ht="15.75" customHeight="1">
      <c r="A417" s="77">
        <v>117.0</v>
      </c>
      <c r="B417" s="61" t="s">
        <v>472</v>
      </c>
      <c r="C417" s="40" t="s">
        <v>473</v>
      </c>
      <c r="D417" s="40" t="s">
        <v>474</v>
      </c>
      <c r="E417" s="40">
        <v>2.0</v>
      </c>
      <c r="F417" s="40">
        <v>1.0</v>
      </c>
      <c r="G417" s="40">
        <v>12.0</v>
      </c>
      <c r="H417" s="40">
        <v>57.5</v>
      </c>
      <c r="I417" s="40">
        <v>57.5</v>
      </c>
      <c r="J417" s="40" t="s">
        <v>108</v>
      </c>
      <c r="K417" s="76">
        <v>57.5</v>
      </c>
      <c r="L417" s="40" t="s">
        <v>174</v>
      </c>
      <c r="M417" s="61"/>
      <c r="N417" s="61"/>
      <c r="O417" s="40" t="s">
        <v>174</v>
      </c>
      <c r="P417" s="61" t="s">
        <v>223</v>
      </c>
      <c r="Q417" s="61" t="s">
        <v>65</v>
      </c>
      <c r="R417" s="61"/>
      <c r="S417" s="61"/>
      <c r="T417" s="61"/>
      <c r="U417" s="61"/>
      <c r="V417" s="61" t="s">
        <v>67</v>
      </c>
      <c r="W417" s="20" t="s">
        <v>67</v>
      </c>
      <c r="X417" s="20" t="s">
        <v>68</v>
      </c>
      <c r="Y417" s="59" t="s">
        <v>282</v>
      </c>
      <c r="Z417" s="61"/>
      <c r="AA417" s="38" t="s">
        <v>69</v>
      </c>
      <c r="AB417" s="61"/>
      <c r="AC417" s="61"/>
      <c r="AD417" s="61"/>
      <c r="AE417" s="61"/>
      <c r="AF417" s="61"/>
      <c r="AG417" s="59" t="s">
        <v>71</v>
      </c>
      <c r="AH417" s="61" t="s">
        <v>72</v>
      </c>
      <c r="AI417" s="20" t="s">
        <v>466</v>
      </c>
      <c r="AJ417" s="61"/>
      <c r="AK417" s="41" t="s">
        <v>74</v>
      </c>
      <c r="AL417" s="40">
        <v>2.0</v>
      </c>
      <c r="AM417" s="61" t="s">
        <v>75</v>
      </c>
      <c r="AN417" s="61" t="s">
        <v>39</v>
      </c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86">
        <v>-0.16209518598699352</v>
      </c>
      <c r="BB417" s="28">
        <f t="shared" si="10"/>
        <v>0.08452764467</v>
      </c>
      <c r="BC417" s="13">
        <f t="shared" si="1"/>
        <v>0.08392836463</v>
      </c>
      <c r="BD417" s="20" t="s">
        <v>76</v>
      </c>
      <c r="BE417" s="72"/>
      <c r="BF417" s="73"/>
    </row>
    <row r="418" ht="15.75" customHeight="1">
      <c r="A418" s="77">
        <v>117.0</v>
      </c>
      <c r="B418" s="61" t="s">
        <v>472</v>
      </c>
      <c r="C418" s="40" t="s">
        <v>473</v>
      </c>
      <c r="D418" s="40" t="s">
        <v>474</v>
      </c>
      <c r="E418" s="40">
        <v>2.0</v>
      </c>
      <c r="F418" s="40">
        <v>1.0</v>
      </c>
      <c r="G418" s="40">
        <v>12.0</v>
      </c>
      <c r="H418" s="40">
        <v>57.5</v>
      </c>
      <c r="I418" s="40">
        <v>57.5</v>
      </c>
      <c r="J418" s="40" t="s">
        <v>108</v>
      </c>
      <c r="K418" s="76">
        <v>57.5</v>
      </c>
      <c r="L418" s="40" t="s">
        <v>174</v>
      </c>
      <c r="M418" s="61"/>
      <c r="N418" s="61"/>
      <c r="O418" s="40" t="s">
        <v>174</v>
      </c>
      <c r="P418" s="61" t="s">
        <v>223</v>
      </c>
      <c r="Q418" s="61" t="s">
        <v>65</v>
      </c>
      <c r="R418" s="61"/>
      <c r="S418" s="61"/>
      <c r="T418" s="61"/>
      <c r="U418" s="61"/>
      <c r="V418" s="61" t="s">
        <v>67</v>
      </c>
      <c r="W418" s="20" t="s">
        <v>67</v>
      </c>
      <c r="X418" s="20" t="s">
        <v>68</v>
      </c>
      <c r="Y418" s="59" t="s">
        <v>282</v>
      </c>
      <c r="Z418" s="61"/>
      <c r="AA418" s="38" t="s">
        <v>69</v>
      </c>
      <c r="AB418" s="61"/>
      <c r="AC418" s="61"/>
      <c r="AD418" s="61"/>
      <c r="AE418" s="61"/>
      <c r="AF418" s="61"/>
      <c r="AG418" s="59" t="s">
        <v>71</v>
      </c>
      <c r="AH418" s="61" t="s">
        <v>72</v>
      </c>
      <c r="AI418" s="20" t="s">
        <v>466</v>
      </c>
      <c r="AJ418" s="61"/>
      <c r="AK418" s="41" t="s">
        <v>74</v>
      </c>
      <c r="AL418" s="40">
        <v>2.0</v>
      </c>
      <c r="AM418" s="61" t="s">
        <v>75</v>
      </c>
      <c r="AN418" s="61" t="s">
        <v>39</v>
      </c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86">
        <v>-0.048545968580509684</v>
      </c>
      <c r="BB418" s="28">
        <f t="shared" si="10"/>
        <v>0.08344045656</v>
      </c>
      <c r="BC418" s="13">
        <f t="shared" si="1"/>
        <v>0.08338687775</v>
      </c>
      <c r="BD418" s="20" t="s">
        <v>76</v>
      </c>
      <c r="BE418" s="72"/>
      <c r="BF418" s="73"/>
    </row>
    <row r="419" ht="15.75" customHeight="1">
      <c r="A419" s="77">
        <v>117.0</v>
      </c>
      <c r="B419" s="61" t="s">
        <v>472</v>
      </c>
      <c r="C419" s="40" t="s">
        <v>473</v>
      </c>
      <c r="D419" s="40" t="s">
        <v>474</v>
      </c>
      <c r="E419" s="40">
        <v>2.0</v>
      </c>
      <c r="F419" s="40">
        <v>1.0</v>
      </c>
      <c r="G419" s="40">
        <v>12.0</v>
      </c>
      <c r="H419" s="40">
        <v>57.5</v>
      </c>
      <c r="I419" s="40">
        <v>57.5</v>
      </c>
      <c r="J419" s="40" t="s">
        <v>108</v>
      </c>
      <c r="K419" s="76">
        <v>57.5</v>
      </c>
      <c r="L419" s="40" t="s">
        <v>174</v>
      </c>
      <c r="M419" s="61"/>
      <c r="N419" s="61"/>
      <c r="O419" s="40" t="s">
        <v>174</v>
      </c>
      <c r="P419" s="61" t="s">
        <v>223</v>
      </c>
      <c r="Q419" s="61" t="s">
        <v>65</v>
      </c>
      <c r="R419" s="61"/>
      <c r="S419" s="61"/>
      <c r="T419" s="61"/>
      <c r="U419" s="61"/>
      <c r="V419" s="61" t="s">
        <v>67</v>
      </c>
      <c r="W419" s="20" t="s">
        <v>67</v>
      </c>
      <c r="X419" s="20" t="s">
        <v>68</v>
      </c>
      <c r="Y419" s="59" t="s">
        <v>282</v>
      </c>
      <c r="Z419" s="61"/>
      <c r="AA419" s="38" t="s">
        <v>69</v>
      </c>
      <c r="AB419" s="61"/>
      <c r="AC419" s="61"/>
      <c r="AD419" s="61"/>
      <c r="AE419" s="61"/>
      <c r="AF419" s="61"/>
      <c r="AG419" s="59" t="s">
        <v>71</v>
      </c>
      <c r="AH419" s="61" t="s">
        <v>72</v>
      </c>
      <c r="AI419" s="20" t="s">
        <v>466</v>
      </c>
      <c r="AJ419" s="61"/>
      <c r="AK419" s="41" t="s">
        <v>74</v>
      </c>
      <c r="AL419" s="40">
        <v>2.0</v>
      </c>
      <c r="AM419" s="61" t="s">
        <v>75</v>
      </c>
      <c r="AN419" s="61" t="s">
        <v>39</v>
      </c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86">
        <v>-0.048545968580509684</v>
      </c>
      <c r="BB419" s="28">
        <f t="shared" si="10"/>
        <v>0.08344045656</v>
      </c>
      <c r="BC419" s="13">
        <f t="shared" si="1"/>
        <v>0.08338687775</v>
      </c>
      <c r="BD419" s="20" t="s">
        <v>76</v>
      </c>
      <c r="BE419" s="72"/>
      <c r="BF419" s="73"/>
    </row>
    <row r="420" ht="15.75" customHeight="1">
      <c r="A420" s="77">
        <v>117.0</v>
      </c>
      <c r="B420" s="61" t="s">
        <v>472</v>
      </c>
      <c r="C420" s="40" t="s">
        <v>473</v>
      </c>
      <c r="D420" s="40" t="s">
        <v>474</v>
      </c>
      <c r="E420" s="40">
        <v>2.0</v>
      </c>
      <c r="F420" s="40">
        <v>1.0</v>
      </c>
      <c r="G420" s="40">
        <v>12.0</v>
      </c>
      <c r="H420" s="40">
        <v>57.5</v>
      </c>
      <c r="I420" s="40">
        <v>57.5</v>
      </c>
      <c r="J420" s="40" t="s">
        <v>108</v>
      </c>
      <c r="K420" s="76">
        <v>57.5</v>
      </c>
      <c r="L420" s="40" t="s">
        <v>174</v>
      </c>
      <c r="M420" s="61"/>
      <c r="N420" s="61"/>
      <c r="O420" s="40" t="s">
        <v>174</v>
      </c>
      <c r="P420" s="61" t="s">
        <v>223</v>
      </c>
      <c r="Q420" s="61" t="s">
        <v>65</v>
      </c>
      <c r="R420" s="61"/>
      <c r="S420" s="61"/>
      <c r="T420" s="61"/>
      <c r="U420" s="61"/>
      <c r="V420" s="61" t="s">
        <v>67</v>
      </c>
      <c r="W420" s="20" t="s">
        <v>67</v>
      </c>
      <c r="X420" s="20" t="s">
        <v>68</v>
      </c>
      <c r="Y420" s="59" t="s">
        <v>282</v>
      </c>
      <c r="Z420" s="61"/>
      <c r="AA420" s="38" t="s">
        <v>69</v>
      </c>
      <c r="AB420" s="61"/>
      <c r="AC420" s="61"/>
      <c r="AD420" s="61"/>
      <c r="AE420" s="61"/>
      <c r="AF420" s="61"/>
      <c r="AG420" s="59" t="s">
        <v>71</v>
      </c>
      <c r="AH420" s="61" t="s">
        <v>72</v>
      </c>
      <c r="AI420" s="20" t="s">
        <v>466</v>
      </c>
      <c r="AJ420" s="61"/>
      <c r="AK420" s="41" t="s">
        <v>74</v>
      </c>
      <c r="AL420" s="40">
        <v>2.0</v>
      </c>
      <c r="AM420" s="61" t="s">
        <v>75</v>
      </c>
      <c r="AN420" s="61" t="s">
        <v>39</v>
      </c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86">
        <v>-0.3380981148367272</v>
      </c>
      <c r="BB420" s="28">
        <f t="shared" si="10"/>
        <v>0.08852925766</v>
      </c>
      <c r="BC420" s="13">
        <f t="shared" si="1"/>
        <v>0.08589201441</v>
      </c>
      <c r="BD420" s="20" t="s">
        <v>76</v>
      </c>
      <c r="BE420" s="72"/>
      <c r="BF420" s="73"/>
    </row>
    <row r="421" ht="15.75" customHeight="1">
      <c r="A421" s="64">
        <v>144.0</v>
      </c>
      <c r="B421" s="40" t="s">
        <v>475</v>
      </c>
      <c r="C421" s="40" t="s">
        <v>476</v>
      </c>
      <c r="D421" s="40" t="s">
        <v>477</v>
      </c>
      <c r="E421" s="40">
        <v>1.0</v>
      </c>
      <c r="F421" s="40">
        <v>1.0</v>
      </c>
      <c r="G421" s="40">
        <v>10.0</v>
      </c>
      <c r="H421" s="40" t="s">
        <v>478</v>
      </c>
      <c r="I421" s="40">
        <v>42.0</v>
      </c>
      <c r="J421" s="40" t="s">
        <v>60</v>
      </c>
      <c r="K421" s="76">
        <v>42.0</v>
      </c>
      <c r="L421" s="40" t="s">
        <v>174</v>
      </c>
      <c r="M421" s="61"/>
      <c r="N421" s="61"/>
      <c r="O421" s="40" t="s">
        <v>174</v>
      </c>
      <c r="P421" s="61" t="s">
        <v>223</v>
      </c>
      <c r="Q421" s="40" t="s">
        <v>66</v>
      </c>
      <c r="R421" s="61"/>
      <c r="S421" s="61"/>
      <c r="T421" s="61"/>
      <c r="U421" s="61"/>
      <c r="V421" s="61" t="s">
        <v>67</v>
      </c>
      <c r="W421" s="20" t="s">
        <v>67</v>
      </c>
      <c r="X421" s="20" t="s">
        <v>68</v>
      </c>
      <c r="Y421" s="20" t="s">
        <v>83</v>
      </c>
      <c r="Z421" s="61"/>
      <c r="AA421" s="38" t="s">
        <v>69</v>
      </c>
      <c r="AB421" s="61"/>
      <c r="AC421" s="61"/>
      <c r="AD421" s="40" t="s">
        <v>402</v>
      </c>
      <c r="AE421" s="40" t="s">
        <v>479</v>
      </c>
      <c r="AF421" s="61"/>
      <c r="AG421" s="59" t="s">
        <v>71</v>
      </c>
      <c r="AH421" s="61" t="s">
        <v>72</v>
      </c>
      <c r="AI421" s="20" t="s">
        <v>466</v>
      </c>
      <c r="AJ421" s="61"/>
      <c r="AK421" s="41" t="s">
        <v>74</v>
      </c>
      <c r="AL421" s="40">
        <v>2.0</v>
      </c>
      <c r="AM421" s="61" t="s">
        <v>75</v>
      </c>
      <c r="AN421" s="61" t="s">
        <v>39</v>
      </c>
      <c r="AO421" s="61"/>
      <c r="AP421" s="40" t="s">
        <v>480</v>
      </c>
      <c r="AQ421" s="40"/>
      <c r="AR421" s="61"/>
      <c r="AS421" s="61"/>
      <c r="AT421" s="61"/>
      <c r="AU421" s="61"/>
      <c r="AV421" s="61"/>
      <c r="AW421" s="61"/>
      <c r="AX421" s="61"/>
      <c r="AY421" s="61"/>
      <c r="AZ421" s="61"/>
      <c r="BA421" s="86">
        <v>0.6759066754558368</v>
      </c>
      <c r="BB421" s="28">
        <f t="shared" si="10"/>
        <v>0.1253805463</v>
      </c>
      <c r="BC421" s="13">
        <f t="shared" si="1"/>
        <v>0.111973455</v>
      </c>
      <c r="BD421" s="20" t="s">
        <v>76</v>
      </c>
      <c r="BE421" s="72"/>
      <c r="BF421" s="73"/>
    </row>
    <row r="422" ht="15.75" customHeight="1">
      <c r="A422" s="64">
        <v>144.0</v>
      </c>
      <c r="B422" s="40" t="s">
        <v>475</v>
      </c>
      <c r="C422" s="40" t="s">
        <v>476</v>
      </c>
      <c r="D422" s="40" t="s">
        <v>477</v>
      </c>
      <c r="E422" s="40">
        <v>1.0</v>
      </c>
      <c r="F422" s="40">
        <v>2.0</v>
      </c>
      <c r="G422" s="40">
        <v>10.0</v>
      </c>
      <c r="H422" s="40" t="s">
        <v>478</v>
      </c>
      <c r="I422" s="40">
        <v>42.0</v>
      </c>
      <c r="J422" s="40" t="s">
        <v>60</v>
      </c>
      <c r="K422" s="76">
        <v>42.0</v>
      </c>
      <c r="L422" s="40" t="s">
        <v>174</v>
      </c>
      <c r="M422" s="61"/>
      <c r="N422" s="61"/>
      <c r="O422" s="40" t="s">
        <v>174</v>
      </c>
      <c r="P422" s="61" t="s">
        <v>223</v>
      </c>
      <c r="Q422" s="40" t="s">
        <v>65</v>
      </c>
      <c r="R422" s="61"/>
      <c r="S422" s="61"/>
      <c r="T422" s="61"/>
      <c r="U422" s="61"/>
      <c r="V422" s="61" t="s">
        <v>67</v>
      </c>
      <c r="W422" s="20" t="s">
        <v>67</v>
      </c>
      <c r="X422" s="20" t="s">
        <v>68</v>
      </c>
      <c r="Y422" s="20" t="s">
        <v>83</v>
      </c>
      <c r="Z422" s="61"/>
      <c r="AA422" s="38" t="s">
        <v>69</v>
      </c>
      <c r="AB422" s="61"/>
      <c r="AC422" s="61"/>
      <c r="AD422" s="40" t="s">
        <v>402</v>
      </c>
      <c r="AE422" s="40" t="s">
        <v>479</v>
      </c>
      <c r="AF422" s="61"/>
      <c r="AG422" s="59" t="s">
        <v>71</v>
      </c>
      <c r="AH422" s="61" t="s">
        <v>72</v>
      </c>
      <c r="AI422" s="20" t="s">
        <v>466</v>
      </c>
      <c r="AJ422" s="61"/>
      <c r="AK422" s="41" t="s">
        <v>74</v>
      </c>
      <c r="AL422" s="40">
        <v>2.0</v>
      </c>
      <c r="AM422" s="61" t="s">
        <v>75</v>
      </c>
      <c r="AN422" s="61" t="s">
        <v>39</v>
      </c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86">
        <v>0.5180369386315721</v>
      </c>
      <c r="BB422" s="28">
        <f t="shared" si="10"/>
        <v>0.114909015</v>
      </c>
      <c r="BC422" s="13">
        <f t="shared" si="1"/>
        <v>0.1071956226</v>
      </c>
      <c r="BD422" s="20" t="s">
        <v>76</v>
      </c>
      <c r="BE422" s="72"/>
      <c r="BF422" s="73"/>
    </row>
    <row r="423" ht="15.75" customHeight="1">
      <c r="A423" s="64">
        <v>144.0</v>
      </c>
      <c r="B423" s="40" t="s">
        <v>475</v>
      </c>
      <c r="C423" s="40" t="s">
        <v>476</v>
      </c>
      <c r="D423" s="40" t="s">
        <v>477</v>
      </c>
      <c r="E423" s="40">
        <v>1.0</v>
      </c>
      <c r="F423" s="40">
        <v>3.0</v>
      </c>
      <c r="G423" s="40">
        <v>10.0</v>
      </c>
      <c r="H423" s="59" t="s">
        <v>478</v>
      </c>
      <c r="I423" s="40">
        <v>42.0</v>
      </c>
      <c r="J423" s="40" t="s">
        <v>60</v>
      </c>
      <c r="K423" s="76">
        <v>42.0</v>
      </c>
      <c r="L423" s="40" t="s">
        <v>174</v>
      </c>
      <c r="M423" s="61"/>
      <c r="N423" s="61"/>
      <c r="O423" s="40" t="s">
        <v>174</v>
      </c>
      <c r="P423" s="61" t="s">
        <v>223</v>
      </c>
      <c r="Q423" s="40" t="s">
        <v>481</v>
      </c>
      <c r="R423" s="61"/>
      <c r="S423" s="61"/>
      <c r="T423" s="61"/>
      <c r="U423" s="61"/>
      <c r="V423" s="61" t="s">
        <v>67</v>
      </c>
      <c r="W423" s="20" t="s">
        <v>67</v>
      </c>
      <c r="X423" s="20" t="s">
        <v>68</v>
      </c>
      <c r="Y423" s="20" t="s">
        <v>83</v>
      </c>
      <c r="Z423" s="61"/>
      <c r="AA423" s="38" t="s">
        <v>69</v>
      </c>
      <c r="AB423" s="61"/>
      <c r="AC423" s="61"/>
      <c r="AD423" s="40" t="s">
        <v>402</v>
      </c>
      <c r="AE423" s="40" t="s">
        <v>479</v>
      </c>
      <c r="AF423" s="61"/>
      <c r="AG423" s="59" t="s">
        <v>71</v>
      </c>
      <c r="AH423" s="61" t="s">
        <v>72</v>
      </c>
      <c r="AI423" s="20" t="s">
        <v>466</v>
      </c>
      <c r="AJ423" s="61"/>
      <c r="AK423" s="41" t="s">
        <v>74</v>
      </c>
      <c r="AL423" s="40">
        <v>2.0</v>
      </c>
      <c r="AM423" s="61" t="s">
        <v>75</v>
      </c>
      <c r="AN423" s="61" t="s">
        <v>39</v>
      </c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86">
        <v>0.878410461157883</v>
      </c>
      <c r="BB423" s="28">
        <f t="shared" si="10"/>
        <v>0.142866941</v>
      </c>
      <c r="BC423" s="13">
        <f t="shared" si="1"/>
        <v>0.1195269597</v>
      </c>
      <c r="BD423" s="20" t="s">
        <v>76</v>
      </c>
      <c r="BE423" s="72"/>
      <c r="BF423" s="73"/>
    </row>
    <row r="424" ht="15.75" customHeight="1">
      <c r="A424" s="64">
        <v>144.0</v>
      </c>
      <c r="B424" s="40" t="s">
        <v>475</v>
      </c>
      <c r="C424" s="40" t="s">
        <v>476</v>
      </c>
      <c r="D424" s="40" t="s">
        <v>477</v>
      </c>
      <c r="E424" s="40">
        <v>1.0</v>
      </c>
      <c r="F424" s="40">
        <v>4.0</v>
      </c>
      <c r="G424" s="40">
        <v>10.0</v>
      </c>
      <c r="H424" s="59" t="s">
        <v>478</v>
      </c>
      <c r="I424" s="40">
        <v>42.0</v>
      </c>
      <c r="J424" s="40" t="s">
        <v>60</v>
      </c>
      <c r="K424" s="76">
        <v>42.0</v>
      </c>
      <c r="L424" s="40" t="s">
        <v>174</v>
      </c>
      <c r="M424" s="61"/>
      <c r="N424" s="61"/>
      <c r="O424" s="40" t="s">
        <v>174</v>
      </c>
      <c r="P424" s="61" t="s">
        <v>223</v>
      </c>
      <c r="Q424" s="40" t="s">
        <v>66</v>
      </c>
      <c r="R424" s="61"/>
      <c r="S424" s="61"/>
      <c r="T424" s="61"/>
      <c r="U424" s="61"/>
      <c r="V424" s="61" t="s">
        <v>67</v>
      </c>
      <c r="W424" s="20" t="s">
        <v>67</v>
      </c>
      <c r="X424" s="20" t="s">
        <v>68</v>
      </c>
      <c r="Y424" s="20" t="s">
        <v>83</v>
      </c>
      <c r="Z424" s="61"/>
      <c r="AA424" s="38" t="s">
        <v>69</v>
      </c>
      <c r="AB424" s="61"/>
      <c r="AC424" s="61"/>
      <c r="AD424" s="40" t="s">
        <v>402</v>
      </c>
      <c r="AE424" s="40" t="s">
        <v>479</v>
      </c>
      <c r="AF424" s="61"/>
      <c r="AG424" s="59" t="s">
        <v>71</v>
      </c>
      <c r="AH424" s="61" t="s">
        <v>72</v>
      </c>
      <c r="AI424" s="20" t="s">
        <v>466</v>
      </c>
      <c r="AJ424" s="61"/>
      <c r="AK424" s="41" t="s">
        <v>74</v>
      </c>
      <c r="AL424" s="40">
        <v>2.0</v>
      </c>
      <c r="AM424" s="61" t="s">
        <v>75</v>
      </c>
      <c r="AN424" s="61" t="s">
        <v>39</v>
      </c>
      <c r="AO424" s="61"/>
      <c r="AP424" s="40" t="s">
        <v>482</v>
      </c>
      <c r="AQ424" s="40"/>
      <c r="AR424" s="61"/>
      <c r="AS424" s="61"/>
      <c r="AT424" s="61"/>
      <c r="AU424" s="61"/>
      <c r="AV424" s="61"/>
      <c r="AW424" s="61"/>
      <c r="AX424" s="61"/>
      <c r="AY424" s="61"/>
      <c r="AZ424" s="61"/>
      <c r="BA424" s="86">
        <v>0.06011934715149015</v>
      </c>
      <c r="BB424" s="28">
        <f t="shared" si="10"/>
        <v>0.1002007964</v>
      </c>
      <c r="BC424" s="13">
        <f t="shared" si="1"/>
        <v>0.1001003479</v>
      </c>
      <c r="BD424" s="20" t="s">
        <v>76</v>
      </c>
      <c r="BE424" s="72"/>
      <c r="BF424" s="73"/>
    </row>
    <row r="425" ht="15.75" customHeight="1">
      <c r="A425" s="64">
        <v>144.0</v>
      </c>
      <c r="B425" s="40" t="s">
        <v>475</v>
      </c>
      <c r="C425" s="40" t="s">
        <v>476</v>
      </c>
      <c r="D425" s="40" t="s">
        <v>477</v>
      </c>
      <c r="E425" s="40">
        <v>1.0</v>
      </c>
      <c r="F425" s="40">
        <v>5.0</v>
      </c>
      <c r="G425" s="77">
        <v>10.0</v>
      </c>
      <c r="H425" s="61" t="s">
        <v>478</v>
      </c>
      <c r="I425" s="40">
        <v>42.0</v>
      </c>
      <c r="J425" s="40" t="s">
        <v>60</v>
      </c>
      <c r="K425" s="76">
        <v>42.0</v>
      </c>
      <c r="L425" s="40" t="s">
        <v>174</v>
      </c>
      <c r="M425" s="61"/>
      <c r="N425" s="61"/>
      <c r="O425" s="40" t="s">
        <v>174</v>
      </c>
      <c r="P425" s="61" t="s">
        <v>223</v>
      </c>
      <c r="Q425" s="40" t="s">
        <v>65</v>
      </c>
      <c r="R425" s="61"/>
      <c r="S425" s="61"/>
      <c r="T425" s="61"/>
      <c r="U425" s="61"/>
      <c r="V425" s="61" t="s">
        <v>67</v>
      </c>
      <c r="W425" s="20" t="s">
        <v>67</v>
      </c>
      <c r="X425" s="20" t="s">
        <v>68</v>
      </c>
      <c r="Y425" s="20" t="s">
        <v>83</v>
      </c>
      <c r="Z425" s="61"/>
      <c r="AA425" s="38" t="s">
        <v>69</v>
      </c>
      <c r="AB425" s="61"/>
      <c r="AC425" s="61"/>
      <c r="AD425" s="40" t="s">
        <v>402</v>
      </c>
      <c r="AE425" s="40" t="s">
        <v>479</v>
      </c>
      <c r="AF425" s="61"/>
      <c r="AG425" s="59" t="s">
        <v>71</v>
      </c>
      <c r="AH425" s="61" t="s">
        <v>72</v>
      </c>
      <c r="AI425" s="20" t="s">
        <v>466</v>
      </c>
      <c r="AJ425" s="61"/>
      <c r="AK425" s="41" t="s">
        <v>74</v>
      </c>
      <c r="AL425" s="40">
        <v>2.0</v>
      </c>
      <c r="AM425" s="61" t="s">
        <v>75</v>
      </c>
      <c r="AN425" s="61" t="s">
        <v>39</v>
      </c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86">
        <v>0.4364772477803145</v>
      </c>
      <c r="BB425" s="28">
        <f t="shared" si="10"/>
        <v>0.1105840215</v>
      </c>
      <c r="BC425" s="13">
        <f t="shared" si="1"/>
        <v>0.1051589376</v>
      </c>
      <c r="BD425" s="20" t="s">
        <v>76</v>
      </c>
      <c r="BE425" s="72"/>
      <c r="BF425" s="73"/>
    </row>
    <row r="426" ht="15.75" customHeight="1">
      <c r="A426" s="64">
        <v>144.0</v>
      </c>
      <c r="B426" s="40" t="s">
        <v>475</v>
      </c>
      <c r="C426" s="40" t="s">
        <v>476</v>
      </c>
      <c r="D426" s="40" t="s">
        <v>477</v>
      </c>
      <c r="E426" s="40">
        <v>1.0</v>
      </c>
      <c r="F426" s="40">
        <v>6.0</v>
      </c>
      <c r="G426" s="77">
        <v>10.0</v>
      </c>
      <c r="H426" s="61" t="s">
        <v>478</v>
      </c>
      <c r="I426" s="40">
        <v>42.0</v>
      </c>
      <c r="J426" s="40" t="s">
        <v>60</v>
      </c>
      <c r="K426" s="76">
        <v>42.0</v>
      </c>
      <c r="L426" s="40" t="s">
        <v>174</v>
      </c>
      <c r="M426" s="61"/>
      <c r="N426" s="61"/>
      <c r="O426" s="40" t="s">
        <v>174</v>
      </c>
      <c r="P426" s="61" t="s">
        <v>223</v>
      </c>
      <c r="Q426" s="40" t="s">
        <v>481</v>
      </c>
      <c r="R426" s="61"/>
      <c r="S426" s="61"/>
      <c r="T426" s="61"/>
      <c r="U426" s="61"/>
      <c r="V426" s="61" t="s">
        <v>67</v>
      </c>
      <c r="W426" s="20" t="s">
        <v>67</v>
      </c>
      <c r="X426" s="20" t="s">
        <v>68</v>
      </c>
      <c r="Y426" s="20" t="s">
        <v>83</v>
      </c>
      <c r="Z426" s="61"/>
      <c r="AA426" s="38" t="s">
        <v>69</v>
      </c>
      <c r="AB426" s="61"/>
      <c r="AC426" s="61"/>
      <c r="AD426" s="40" t="s">
        <v>402</v>
      </c>
      <c r="AE426" s="40" t="s">
        <v>479</v>
      </c>
      <c r="AF426" s="61"/>
      <c r="AG426" s="59" t="s">
        <v>71</v>
      </c>
      <c r="AH426" s="61" t="s">
        <v>72</v>
      </c>
      <c r="AI426" s="20" t="s">
        <v>466</v>
      </c>
      <c r="AJ426" s="61"/>
      <c r="AK426" s="41" t="s">
        <v>74</v>
      </c>
      <c r="AL426" s="40">
        <v>2.0</v>
      </c>
      <c r="AM426" s="61" t="s">
        <v>75</v>
      </c>
      <c r="AN426" s="61" t="s">
        <v>39</v>
      </c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86">
        <v>0.20414962299343953</v>
      </c>
      <c r="BB426" s="28">
        <f t="shared" si="10"/>
        <v>0.1023153927</v>
      </c>
      <c r="BC426" s="13">
        <f t="shared" si="1"/>
        <v>0.1011510715</v>
      </c>
      <c r="BD426" s="20" t="s">
        <v>76</v>
      </c>
      <c r="BE426" s="72"/>
      <c r="BF426" s="73"/>
    </row>
    <row r="427" ht="15.75" customHeight="1">
      <c r="A427" s="64">
        <v>144.0</v>
      </c>
      <c r="B427" s="40" t="s">
        <v>475</v>
      </c>
      <c r="C427" s="40" t="s">
        <v>476</v>
      </c>
      <c r="D427" s="40" t="s">
        <v>477</v>
      </c>
      <c r="E427" s="40">
        <v>1.0</v>
      </c>
      <c r="F427" s="40">
        <v>7.0</v>
      </c>
      <c r="G427" s="77">
        <v>10.0</v>
      </c>
      <c r="H427" s="40" t="s">
        <v>266</v>
      </c>
      <c r="I427" s="40">
        <v>43.0</v>
      </c>
      <c r="J427" s="40" t="s">
        <v>60</v>
      </c>
      <c r="K427" s="76">
        <v>43.0</v>
      </c>
      <c r="L427" s="40" t="s">
        <v>174</v>
      </c>
      <c r="M427" s="61"/>
      <c r="N427" s="61"/>
      <c r="O427" s="40" t="s">
        <v>174</v>
      </c>
      <c r="P427" s="61" t="s">
        <v>223</v>
      </c>
      <c r="Q427" s="40" t="s">
        <v>66</v>
      </c>
      <c r="R427" s="61"/>
      <c r="S427" s="61"/>
      <c r="T427" s="61"/>
      <c r="U427" s="61"/>
      <c r="V427" s="40" t="s">
        <v>89</v>
      </c>
      <c r="W427" s="20" t="s">
        <v>89</v>
      </c>
      <c r="X427" s="20" t="s">
        <v>68</v>
      </c>
      <c r="Y427" s="20" t="s">
        <v>83</v>
      </c>
      <c r="Z427" s="61"/>
      <c r="AA427" s="38" t="s">
        <v>69</v>
      </c>
      <c r="AB427" s="61"/>
      <c r="AC427" s="61"/>
      <c r="AD427" s="40" t="s">
        <v>402</v>
      </c>
      <c r="AE427" s="40" t="s">
        <v>479</v>
      </c>
      <c r="AF427" s="61"/>
      <c r="AG427" s="59" t="s">
        <v>71</v>
      </c>
      <c r="AH427" s="61" t="s">
        <v>72</v>
      </c>
      <c r="AI427" s="20" t="s">
        <v>466</v>
      </c>
      <c r="AJ427" s="61"/>
      <c r="AK427" s="41" t="s">
        <v>74</v>
      </c>
      <c r="AL427" s="40">
        <v>2.0</v>
      </c>
      <c r="AM427" s="61" t="s">
        <v>75</v>
      </c>
      <c r="AN427" s="61" t="s">
        <v>39</v>
      </c>
      <c r="AO427" s="61"/>
      <c r="AP427" s="40" t="s">
        <v>483</v>
      </c>
      <c r="AQ427" s="40"/>
      <c r="AR427" s="61"/>
      <c r="AS427" s="61"/>
      <c r="AT427" s="61"/>
      <c r="AU427" s="61"/>
      <c r="AV427" s="61"/>
      <c r="AW427" s="61"/>
      <c r="AX427" s="61"/>
      <c r="AY427" s="61"/>
      <c r="AZ427" s="61"/>
      <c r="BA427" s="86">
        <v>0.3859050703934294</v>
      </c>
      <c r="BB427" s="28">
        <f t="shared" si="10"/>
        <v>0.1082734846</v>
      </c>
      <c r="BC427" s="13">
        <f t="shared" si="1"/>
        <v>0.1040545456</v>
      </c>
      <c r="BD427" s="20" t="s">
        <v>76</v>
      </c>
      <c r="BE427" s="72"/>
      <c r="BF427" s="73"/>
    </row>
    <row r="428" ht="15.75" customHeight="1">
      <c r="A428" s="64">
        <v>144.0</v>
      </c>
      <c r="B428" s="40" t="s">
        <v>475</v>
      </c>
      <c r="C428" s="40" t="s">
        <v>476</v>
      </c>
      <c r="D428" s="40" t="s">
        <v>477</v>
      </c>
      <c r="E428" s="40">
        <v>1.0</v>
      </c>
      <c r="F428" s="40">
        <v>8.0</v>
      </c>
      <c r="G428" s="77">
        <v>10.0</v>
      </c>
      <c r="H428" s="40" t="s">
        <v>266</v>
      </c>
      <c r="I428" s="40">
        <v>43.0</v>
      </c>
      <c r="J428" s="40" t="s">
        <v>60</v>
      </c>
      <c r="K428" s="76">
        <v>43.0</v>
      </c>
      <c r="L428" s="40" t="s">
        <v>174</v>
      </c>
      <c r="M428" s="61"/>
      <c r="N428" s="61"/>
      <c r="O428" s="40" t="s">
        <v>174</v>
      </c>
      <c r="P428" s="61" t="s">
        <v>223</v>
      </c>
      <c r="Q428" s="40" t="s">
        <v>65</v>
      </c>
      <c r="R428" s="61"/>
      <c r="S428" s="61"/>
      <c r="T428" s="61"/>
      <c r="U428" s="61"/>
      <c r="V428" s="40" t="s">
        <v>89</v>
      </c>
      <c r="W428" s="20" t="s">
        <v>89</v>
      </c>
      <c r="X428" s="20" t="s">
        <v>68</v>
      </c>
      <c r="Y428" s="20" t="s">
        <v>83</v>
      </c>
      <c r="Z428" s="61"/>
      <c r="AA428" s="38" t="s">
        <v>69</v>
      </c>
      <c r="AB428" s="61"/>
      <c r="AC428" s="61"/>
      <c r="AD428" s="40" t="s">
        <v>402</v>
      </c>
      <c r="AE428" s="40" t="s">
        <v>479</v>
      </c>
      <c r="AF428" s="61"/>
      <c r="AG428" s="59" t="s">
        <v>71</v>
      </c>
      <c r="AH428" s="61" t="s">
        <v>72</v>
      </c>
      <c r="AI428" s="20" t="s">
        <v>466</v>
      </c>
      <c r="AJ428" s="61"/>
      <c r="AK428" s="41" t="s">
        <v>74</v>
      </c>
      <c r="AL428" s="40">
        <v>2.0</v>
      </c>
      <c r="AM428" s="61" t="s">
        <v>75</v>
      </c>
      <c r="AN428" s="61" t="s">
        <v>39</v>
      </c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86">
        <v>-0.1414437292088093</v>
      </c>
      <c r="BB428" s="28">
        <f t="shared" si="10"/>
        <v>0.1011114627</v>
      </c>
      <c r="BC428" s="13">
        <f t="shared" si="1"/>
        <v>0.1005541957</v>
      </c>
      <c r="BD428" s="20" t="s">
        <v>76</v>
      </c>
      <c r="BE428" s="72"/>
      <c r="BF428" s="73"/>
    </row>
    <row r="429" ht="15.75" customHeight="1">
      <c r="A429" s="64">
        <v>144.0</v>
      </c>
      <c r="B429" s="40" t="s">
        <v>475</v>
      </c>
      <c r="C429" s="40" t="s">
        <v>476</v>
      </c>
      <c r="D429" s="40" t="s">
        <v>477</v>
      </c>
      <c r="E429" s="40">
        <v>1.0</v>
      </c>
      <c r="F429" s="40">
        <v>9.0</v>
      </c>
      <c r="G429" s="77">
        <v>10.0</v>
      </c>
      <c r="H429" s="40" t="s">
        <v>266</v>
      </c>
      <c r="I429" s="40">
        <v>43.0</v>
      </c>
      <c r="J429" s="40" t="s">
        <v>60</v>
      </c>
      <c r="K429" s="76">
        <v>43.0</v>
      </c>
      <c r="L429" s="40" t="s">
        <v>174</v>
      </c>
      <c r="M429" s="61"/>
      <c r="N429" s="61"/>
      <c r="O429" s="40" t="s">
        <v>174</v>
      </c>
      <c r="P429" s="61" t="s">
        <v>223</v>
      </c>
      <c r="Q429" s="40" t="s">
        <v>481</v>
      </c>
      <c r="R429" s="61"/>
      <c r="S429" s="61"/>
      <c r="T429" s="61"/>
      <c r="U429" s="61"/>
      <c r="V429" s="40" t="s">
        <v>89</v>
      </c>
      <c r="W429" s="20" t="s">
        <v>89</v>
      </c>
      <c r="X429" s="20" t="s">
        <v>68</v>
      </c>
      <c r="Y429" s="20" t="s">
        <v>83</v>
      </c>
      <c r="Z429" s="61"/>
      <c r="AA429" s="38" t="s">
        <v>69</v>
      </c>
      <c r="AB429" s="61"/>
      <c r="AC429" s="61"/>
      <c r="AD429" s="40" t="s">
        <v>402</v>
      </c>
      <c r="AE429" s="40" t="s">
        <v>479</v>
      </c>
      <c r="AF429" s="61"/>
      <c r="AG429" s="59" t="s">
        <v>71</v>
      </c>
      <c r="AH429" s="61" t="s">
        <v>72</v>
      </c>
      <c r="AI429" s="20" t="s">
        <v>466</v>
      </c>
      <c r="AJ429" s="61"/>
      <c r="AK429" s="41" t="s">
        <v>74</v>
      </c>
      <c r="AL429" s="40">
        <v>2.0</v>
      </c>
      <c r="AM429" s="61" t="s">
        <v>75</v>
      </c>
      <c r="AN429" s="61" t="s">
        <v>39</v>
      </c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86">
        <v>-0.10051740814266938</v>
      </c>
      <c r="BB429" s="28">
        <f t="shared" si="10"/>
        <v>0.1005613194</v>
      </c>
      <c r="BC429" s="13">
        <f t="shared" si="1"/>
        <v>0.100280267</v>
      </c>
      <c r="BD429" s="20" t="s">
        <v>76</v>
      </c>
      <c r="BE429" s="72"/>
      <c r="BF429" s="73"/>
    </row>
    <row r="430" ht="15.75" customHeight="1">
      <c r="A430" s="64">
        <v>144.0</v>
      </c>
      <c r="B430" s="40" t="s">
        <v>475</v>
      </c>
      <c r="C430" s="40" t="s">
        <v>476</v>
      </c>
      <c r="D430" s="40" t="s">
        <v>477</v>
      </c>
      <c r="E430" s="40">
        <v>1.0</v>
      </c>
      <c r="F430" s="40">
        <v>10.0</v>
      </c>
      <c r="G430" s="77">
        <v>10.0</v>
      </c>
      <c r="H430" s="40" t="s">
        <v>478</v>
      </c>
      <c r="I430" s="40">
        <v>42.0</v>
      </c>
      <c r="J430" s="40" t="s">
        <v>60</v>
      </c>
      <c r="K430" s="76">
        <v>42.0</v>
      </c>
      <c r="L430" s="40" t="s">
        <v>174</v>
      </c>
      <c r="M430" s="61"/>
      <c r="N430" s="61"/>
      <c r="O430" s="40" t="s">
        <v>174</v>
      </c>
      <c r="P430" s="61" t="s">
        <v>223</v>
      </c>
      <c r="Q430" s="40" t="s">
        <v>66</v>
      </c>
      <c r="R430" s="61"/>
      <c r="S430" s="61"/>
      <c r="T430" s="61"/>
      <c r="U430" s="61"/>
      <c r="V430" s="40" t="s">
        <v>89</v>
      </c>
      <c r="W430" s="20" t="s">
        <v>89</v>
      </c>
      <c r="X430" s="20" t="s">
        <v>68</v>
      </c>
      <c r="Y430" s="20" t="s">
        <v>83</v>
      </c>
      <c r="Z430" s="61"/>
      <c r="AA430" s="38" t="s">
        <v>69</v>
      </c>
      <c r="AB430" s="61"/>
      <c r="AC430" s="61"/>
      <c r="AD430" s="40" t="s">
        <v>402</v>
      </c>
      <c r="AE430" s="40" t="s">
        <v>479</v>
      </c>
      <c r="AF430" s="61"/>
      <c r="AG430" s="59" t="s">
        <v>71</v>
      </c>
      <c r="AH430" s="61" t="s">
        <v>72</v>
      </c>
      <c r="AI430" s="20" t="s">
        <v>466</v>
      </c>
      <c r="AJ430" s="61"/>
      <c r="AK430" s="41" t="s">
        <v>74</v>
      </c>
      <c r="AL430" s="40">
        <v>2.0</v>
      </c>
      <c r="AM430" s="61" t="s">
        <v>75</v>
      </c>
      <c r="AN430" s="61" t="s">
        <v>39</v>
      </c>
      <c r="AO430" s="61"/>
      <c r="AP430" s="40" t="s">
        <v>484</v>
      </c>
      <c r="AQ430" s="40"/>
      <c r="AR430" s="61"/>
      <c r="AS430" s="61"/>
      <c r="AT430" s="61"/>
      <c r="AU430" s="61"/>
      <c r="AV430" s="61"/>
      <c r="AW430" s="61"/>
      <c r="AX430" s="61"/>
      <c r="AY430" s="61"/>
      <c r="AZ430" s="61"/>
      <c r="BA430" s="86">
        <v>0.3859050703934294</v>
      </c>
      <c r="BB430" s="28">
        <f t="shared" si="10"/>
        <v>0.1082734846</v>
      </c>
      <c r="BC430" s="13">
        <f t="shared" si="1"/>
        <v>0.1040545456</v>
      </c>
      <c r="BD430" s="20" t="s">
        <v>76</v>
      </c>
      <c r="BE430" s="72"/>
      <c r="BF430" s="73"/>
    </row>
    <row r="431" ht="15.75" customHeight="1">
      <c r="A431" s="64">
        <v>144.0</v>
      </c>
      <c r="B431" s="40" t="s">
        <v>475</v>
      </c>
      <c r="C431" s="40" t="s">
        <v>476</v>
      </c>
      <c r="D431" s="40" t="s">
        <v>477</v>
      </c>
      <c r="E431" s="40">
        <v>1.0</v>
      </c>
      <c r="F431" s="40">
        <v>11.0</v>
      </c>
      <c r="G431" s="77">
        <v>10.0</v>
      </c>
      <c r="H431" s="40" t="s">
        <v>478</v>
      </c>
      <c r="I431" s="40">
        <v>42.0</v>
      </c>
      <c r="J431" s="40" t="s">
        <v>60</v>
      </c>
      <c r="K431" s="76">
        <v>42.0</v>
      </c>
      <c r="L431" s="40" t="s">
        <v>174</v>
      </c>
      <c r="M431" s="61"/>
      <c r="N431" s="61"/>
      <c r="O431" s="40" t="s">
        <v>174</v>
      </c>
      <c r="P431" s="61" t="s">
        <v>223</v>
      </c>
      <c r="Q431" s="40" t="s">
        <v>65</v>
      </c>
      <c r="R431" s="61"/>
      <c r="S431" s="61"/>
      <c r="T431" s="61"/>
      <c r="U431" s="61"/>
      <c r="V431" s="40" t="s">
        <v>89</v>
      </c>
      <c r="W431" s="20" t="s">
        <v>89</v>
      </c>
      <c r="X431" s="20" t="s">
        <v>68</v>
      </c>
      <c r="Y431" s="20" t="s">
        <v>83</v>
      </c>
      <c r="Z431" s="61"/>
      <c r="AA431" s="38" t="s">
        <v>69</v>
      </c>
      <c r="AB431" s="61"/>
      <c r="AC431" s="61"/>
      <c r="AD431" s="40" t="s">
        <v>402</v>
      </c>
      <c r="AE431" s="40" t="s">
        <v>479</v>
      </c>
      <c r="AF431" s="61"/>
      <c r="AG431" s="59" t="s">
        <v>71</v>
      </c>
      <c r="AH431" s="61" t="s">
        <v>72</v>
      </c>
      <c r="AI431" s="20" t="s">
        <v>466</v>
      </c>
      <c r="AJ431" s="61"/>
      <c r="AK431" s="41" t="s">
        <v>74</v>
      </c>
      <c r="AL431" s="40">
        <v>2.0</v>
      </c>
      <c r="AM431" s="61" t="s">
        <v>75</v>
      </c>
      <c r="AN431" s="61" t="s">
        <v>39</v>
      </c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86">
        <v>0.0</v>
      </c>
      <c r="BB431" s="28">
        <f t="shared" si="10"/>
        <v>0.1</v>
      </c>
      <c r="BC431" s="13">
        <f t="shared" si="1"/>
        <v>0.1</v>
      </c>
      <c r="BD431" s="20" t="s">
        <v>76</v>
      </c>
      <c r="BE431" s="72"/>
      <c r="BF431" s="73"/>
    </row>
    <row r="432" ht="15.75" customHeight="1">
      <c r="A432" s="64">
        <v>144.0</v>
      </c>
      <c r="B432" s="40" t="s">
        <v>475</v>
      </c>
      <c r="C432" s="40" t="s">
        <v>476</v>
      </c>
      <c r="D432" s="40" t="s">
        <v>477</v>
      </c>
      <c r="E432" s="40">
        <v>1.0</v>
      </c>
      <c r="F432" s="40">
        <v>12.0</v>
      </c>
      <c r="G432" s="77">
        <v>10.0</v>
      </c>
      <c r="H432" s="40" t="s">
        <v>478</v>
      </c>
      <c r="I432" s="40">
        <v>42.0</v>
      </c>
      <c r="J432" s="40" t="s">
        <v>60</v>
      </c>
      <c r="K432" s="76">
        <v>42.0</v>
      </c>
      <c r="L432" s="40" t="s">
        <v>174</v>
      </c>
      <c r="M432" s="61"/>
      <c r="N432" s="61"/>
      <c r="O432" s="40" t="s">
        <v>174</v>
      </c>
      <c r="P432" s="61" t="s">
        <v>223</v>
      </c>
      <c r="Q432" s="40" t="s">
        <v>481</v>
      </c>
      <c r="R432" s="61"/>
      <c r="S432" s="61"/>
      <c r="T432" s="61"/>
      <c r="U432" s="61"/>
      <c r="V432" s="40" t="s">
        <v>89</v>
      </c>
      <c r="W432" s="20" t="s">
        <v>89</v>
      </c>
      <c r="X432" s="20" t="s">
        <v>68</v>
      </c>
      <c r="Y432" s="20" t="s">
        <v>83</v>
      </c>
      <c r="Z432" s="61"/>
      <c r="AA432" s="38" t="s">
        <v>69</v>
      </c>
      <c r="AB432" s="61"/>
      <c r="AC432" s="61"/>
      <c r="AD432" s="40" t="s">
        <v>402</v>
      </c>
      <c r="AE432" s="40" t="s">
        <v>479</v>
      </c>
      <c r="AF432" s="61"/>
      <c r="AG432" s="59" t="s">
        <v>71</v>
      </c>
      <c r="AH432" s="61" t="s">
        <v>72</v>
      </c>
      <c r="AI432" s="20" t="s">
        <v>466</v>
      </c>
      <c r="AJ432" s="61"/>
      <c r="AK432" s="41" t="s">
        <v>74</v>
      </c>
      <c r="AL432" s="40">
        <v>2.0</v>
      </c>
      <c r="AM432" s="61" t="s">
        <v>75</v>
      </c>
      <c r="AN432" s="61" t="s">
        <v>39</v>
      </c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86">
        <v>-0.5774794850563147</v>
      </c>
      <c r="BB432" s="28">
        <f t="shared" si="10"/>
        <v>0.1185268086</v>
      </c>
      <c r="BC432" s="13">
        <f t="shared" si="1"/>
        <v>0.1088700182</v>
      </c>
      <c r="BD432" s="20" t="s">
        <v>76</v>
      </c>
      <c r="BE432" s="72"/>
      <c r="BF432" s="73"/>
    </row>
    <row r="433" ht="15.75" customHeight="1">
      <c r="A433" s="64">
        <v>144.0</v>
      </c>
      <c r="B433" s="40" t="s">
        <v>475</v>
      </c>
      <c r="C433" s="40" t="s">
        <v>476</v>
      </c>
      <c r="D433" s="40" t="s">
        <v>477</v>
      </c>
      <c r="E433" s="40">
        <v>2.0</v>
      </c>
      <c r="F433" s="40">
        <v>1.0</v>
      </c>
      <c r="G433" s="40">
        <v>16.0</v>
      </c>
      <c r="H433" s="40" t="s">
        <v>485</v>
      </c>
      <c r="I433" s="40">
        <v>40.0</v>
      </c>
      <c r="J433" s="40" t="s">
        <v>60</v>
      </c>
      <c r="K433" s="76">
        <v>42.0</v>
      </c>
      <c r="L433" s="40" t="s">
        <v>174</v>
      </c>
      <c r="M433" s="61"/>
      <c r="N433" s="61"/>
      <c r="O433" s="40" t="s">
        <v>174</v>
      </c>
      <c r="P433" s="61" t="s">
        <v>223</v>
      </c>
      <c r="Q433" s="40" t="s">
        <v>66</v>
      </c>
      <c r="R433" s="61"/>
      <c r="S433" s="61"/>
      <c r="T433" s="61"/>
      <c r="U433" s="61"/>
      <c r="V433" s="40" t="s">
        <v>67</v>
      </c>
      <c r="W433" s="20" t="s">
        <v>67</v>
      </c>
      <c r="X433" s="20" t="s">
        <v>68</v>
      </c>
      <c r="Y433" s="20" t="s">
        <v>83</v>
      </c>
      <c r="Z433" s="61"/>
      <c r="AA433" s="38" t="s">
        <v>69</v>
      </c>
      <c r="AB433" s="61"/>
      <c r="AC433" s="61"/>
      <c r="AD433" s="40" t="s">
        <v>402</v>
      </c>
      <c r="AE433" s="40" t="s">
        <v>479</v>
      </c>
      <c r="AF433" s="61"/>
      <c r="AG433" s="59" t="s">
        <v>71</v>
      </c>
      <c r="AH433" s="61" t="s">
        <v>72</v>
      </c>
      <c r="AI433" s="20" t="s">
        <v>466</v>
      </c>
      <c r="AJ433" s="61"/>
      <c r="AK433" s="41" t="s">
        <v>74</v>
      </c>
      <c r="AL433" s="40">
        <v>2.0</v>
      </c>
      <c r="AM433" s="61" t="s">
        <v>75</v>
      </c>
      <c r="AN433" s="61" t="s">
        <v>39</v>
      </c>
      <c r="AO433" s="61"/>
      <c r="AP433" s="40" t="s">
        <v>480</v>
      </c>
      <c r="AQ433" s="40"/>
      <c r="AR433" s="61"/>
      <c r="AS433" s="61"/>
      <c r="AT433" s="61"/>
      <c r="AU433" s="61"/>
      <c r="AV433" s="61"/>
      <c r="AW433" s="61"/>
      <c r="AX433" s="61"/>
      <c r="AY433" s="61"/>
      <c r="AZ433" s="61"/>
      <c r="BA433" s="86">
        <v>1.0380622837370241</v>
      </c>
      <c r="BB433" s="28">
        <f t="shared" si="10"/>
        <v>0.09841911016</v>
      </c>
      <c r="BC433" s="13">
        <f t="shared" si="1"/>
        <v>0.07842955046</v>
      </c>
      <c r="BD433" s="20" t="s">
        <v>76</v>
      </c>
      <c r="BE433" s="72"/>
      <c r="BF433" s="73"/>
    </row>
    <row r="434" ht="15.75" customHeight="1">
      <c r="A434" s="64">
        <v>144.0</v>
      </c>
      <c r="B434" s="40" t="s">
        <v>475</v>
      </c>
      <c r="C434" s="40" t="s">
        <v>476</v>
      </c>
      <c r="D434" s="40" t="s">
        <v>477</v>
      </c>
      <c r="E434" s="40">
        <v>2.0</v>
      </c>
      <c r="F434" s="40">
        <v>2.0</v>
      </c>
      <c r="G434" s="40">
        <v>16.0</v>
      </c>
      <c r="H434" s="40" t="s">
        <v>486</v>
      </c>
      <c r="I434" s="40">
        <v>41.0</v>
      </c>
      <c r="J434" s="40" t="s">
        <v>60</v>
      </c>
      <c r="K434" s="76">
        <v>42.0</v>
      </c>
      <c r="L434" s="40" t="s">
        <v>174</v>
      </c>
      <c r="M434" s="61"/>
      <c r="N434" s="61"/>
      <c r="O434" s="40" t="s">
        <v>174</v>
      </c>
      <c r="P434" s="61" t="s">
        <v>223</v>
      </c>
      <c r="Q434" s="40" t="s">
        <v>66</v>
      </c>
      <c r="R434" s="61"/>
      <c r="S434" s="61"/>
      <c r="T434" s="61"/>
      <c r="U434" s="61"/>
      <c r="V434" s="40" t="s">
        <v>67</v>
      </c>
      <c r="W434" s="20" t="s">
        <v>67</v>
      </c>
      <c r="X434" s="20" t="s">
        <v>68</v>
      </c>
      <c r="Y434" s="20" t="s">
        <v>83</v>
      </c>
      <c r="Z434" s="61"/>
      <c r="AA434" s="38" t="s">
        <v>69</v>
      </c>
      <c r="AB434" s="61"/>
      <c r="AC434" s="61"/>
      <c r="AD434" s="40" t="s">
        <v>402</v>
      </c>
      <c r="AE434" s="40" t="s">
        <v>479</v>
      </c>
      <c r="AF434" s="61"/>
      <c r="AG434" s="59" t="s">
        <v>71</v>
      </c>
      <c r="AH434" s="61" t="s">
        <v>72</v>
      </c>
      <c r="AI434" s="20" t="s">
        <v>466</v>
      </c>
      <c r="AJ434" s="61"/>
      <c r="AK434" s="41" t="s">
        <v>74</v>
      </c>
      <c r="AL434" s="40">
        <v>2.0</v>
      </c>
      <c r="AM434" s="61" t="s">
        <v>75</v>
      </c>
      <c r="AN434" s="61" t="s">
        <v>39</v>
      </c>
      <c r="AO434" s="61"/>
      <c r="AP434" s="40" t="s">
        <v>482</v>
      </c>
      <c r="AQ434" s="40"/>
      <c r="AR434" s="61"/>
      <c r="AS434" s="61"/>
      <c r="AT434" s="61"/>
      <c r="AU434" s="61"/>
      <c r="AV434" s="61"/>
      <c r="AW434" s="61"/>
      <c r="AX434" s="61"/>
      <c r="AY434" s="61"/>
      <c r="AZ434" s="61"/>
      <c r="BA434" s="86">
        <v>0.2916666666666667</v>
      </c>
      <c r="BB434" s="28">
        <f t="shared" si="10"/>
        <v>0.06533564815</v>
      </c>
      <c r="BC434" s="13">
        <f t="shared" si="1"/>
        <v>0.06390209706</v>
      </c>
      <c r="BD434" s="20" t="s">
        <v>76</v>
      </c>
      <c r="BE434" s="72"/>
      <c r="BF434" s="73"/>
    </row>
    <row r="435" ht="15.75" customHeight="1">
      <c r="A435" s="64">
        <v>144.0</v>
      </c>
      <c r="B435" s="40" t="s">
        <v>475</v>
      </c>
      <c r="C435" s="40" t="s">
        <v>476</v>
      </c>
      <c r="D435" s="40" t="s">
        <v>477</v>
      </c>
      <c r="E435" s="40">
        <v>2.0</v>
      </c>
      <c r="F435" s="40">
        <v>3.0</v>
      </c>
      <c r="G435" s="40">
        <v>16.0</v>
      </c>
      <c r="H435" s="40" t="s">
        <v>478</v>
      </c>
      <c r="I435" s="40">
        <v>42.0</v>
      </c>
      <c r="J435" s="40" t="s">
        <v>60</v>
      </c>
      <c r="K435" s="76">
        <v>42.0</v>
      </c>
      <c r="L435" s="40" t="s">
        <v>174</v>
      </c>
      <c r="M435" s="61"/>
      <c r="N435" s="61"/>
      <c r="O435" s="40" t="s">
        <v>174</v>
      </c>
      <c r="P435" s="61" t="s">
        <v>223</v>
      </c>
      <c r="Q435" s="40" t="s">
        <v>66</v>
      </c>
      <c r="R435" s="61"/>
      <c r="S435" s="61"/>
      <c r="T435" s="61"/>
      <c r="U435" s="61"/>
      <c r="V435" s="40" t="s">
        <v>89</v>
      </c>
      <c r="W435" s="20" t="s">
        <v>89</v>
      </c>
      <c r="X435" s="20" t="s">
        <v>68</v>
      </c>
      <c r="Y435" s="20" t="s">
        <v>83</v>
      </c>
      <c r="Z435" s="61"/>
      <c r="AA435" s="38" t="s">
        <v>69</v>
      </c>
      <c r="AB435" s="61"/>
      <c r="AC435" s="61"/>
      <c r="AD435" s="40" t="s">
        <v>402</v>
      </c>
      <c r="AE435" s="40" t="s">
        <v>479</v>
      </c>
      <c r="AF435" s="61"/>
      <c r="AG435" s="59" t="s">
        <v>71</v>
      </c>
      <c r="AH435" s="61" t="s">
        <v>72</v>
      </c>
      <c r="AI435" s="20" t="s">
        <v>466</v>
      </c>
      <c r="AJ435" s="61"/>
      <c r="AK435" s="41" t="s">
        <v>74</v>
      </c>
      <c r="AL435" s="40">
        <v>2.0</v>
      </c>
      <c r="AM435" s="61" t="s">
        <v>75</v>
      </c>
      <c r="AN435" s="61" t="s">
        <v>39</v>
      </c>
      <c r="AO435" s="61"/>
      <c r="AP435" s="40" t="s">
        <v>483</v>
      </c>
      <c r="AQ435" s="40"/>
      <c r="AR435" s="61"/>
      <c r="AS435" s="61"/>
      <c r="AT435" s="61"/>
      <c r="AU435" s="61"/>
      <c r="AV435" s="61"/>
      <c r="AW435" s="61"/>
      <c r="AX435" s="61"/>
      <c r="AY435" s="61"/>
      <c r="AZ435" s="61"/>
      <c r="BA435" s="86">
        <v>0.10048231511254029</v>
      </c>
      <c r="BB435" s="28">
        <f t="shared" si="10"/>
        <v>0.06283655652</v>
      </c>
      <c r="BC435" s="13">
        <f t="shared" si="1"/>
        <v>0.06266805233</v>
      </c>
      <c r="BD435" s="20" t="s">
        <v>76</v>
      </c>
      <c r="BE435" s="72"/>
      <c r="BF435" s="73"/>
    </row>
    <row r="436" ht="15.75" customHeight="1">
      <c r="A436" s="64">
        <v>144.0</v>
      </c>
      <c r="B436" s="40" t="s">
        <v>475</v>
      </c>
      <c r="C436" s="40" t="s">
        <v>476</v>
      </c>
      <c r="D436" s="40" t="s">
        <v>477</v>
      </c>
      <c r="E436" s="40">
        <v>2.0</v>
      </c>
      <c r="F436" s="40">
        <v>4.0</v>
      </c>
      <c r="G436" s="40">
        <v>16.0</v>
      </c>
      <c r="H436" s="40" t="s">
        <v>478</v>
      </c>
      <c r="I436" s="40">
        <v>42.0</v>
      </c>
      <c r="J436" s="40" t="s">
        <v>60</v>
      </c>
      <c r="K436" s="76">
        <v>42.0</v>
      </c>
      <c r="L436" s="40" t="s">
        <v>174</v>
      </c>
      <c r="M436" s="61"/>
      <c r="N436" s="61"/>
      <c r="O436" s="40" t="s">
        <v>174</v>
      </c>
      <c r="P436" s="61" t="s">
        <v>223</v>
      </c>
      <c r="Q436" s="40" t="s">
        <v>66</v>
      </c>
      <c r="R436" s="61"/>
      <c r="S436" s="61"/>
      <c r="T436" s="61"/>
      <c r="U436" s="61"/>
      <c r="V436" s="40" t="s">
        <v>89</v>
      </c>
      <c r="W436" s="20" t="s">
        <v>89</v>
      </c>
      <c r="X436" s="20" t="s">
        <v>68</v>
      </c>
      <c r="Y436" s="20" t="s">
        <v>83</v>
      </c>
      <c r="Z436" s="61"/>
      <c r="AA436" s="38" t="s">
        <v>69</v>
      </c>
      <c r="AB436" s="61"/>
      <c r="AC436" s="61"/>
      <c r="AD436" s="40" t="s">
        <v>402</v>
      </c>
      <c r="AE436" s="40" t="s">
        <v>479</v>
      </c>
      <c r="AF436" s="61"/>
      <c r="AG436" s="59" t="s">
        <v>71</v>
      </c>
      <c r="AH436" s="61" t="s">
        <v>72</v>
      </c>
      <c r="AI436" s="20" t="s">
        <v>466</v>
      </c>
      <c r="AJ436" s="61"/>
      <c r="AK436" s="41" t="s">
        <v>74</v>
      </c>
      <c r="AL436" s="40">
        <v>2.0</v>
      </c>
      <c r="AM436" s="61" t="s">
        <v>75</v>
      </c>
      <c r="AN436" s="61" t="s">
        <v>39</v>
      </c>
      <c r="AO436" s="61"/>
      <c r="AP436" s="40" t="s">
        <v>484</v>
      </c>
      <c r="AQ436" s="40"/>
      <c r="AR436" s="61"/>
      <c r="AS436" s="61"/>
      <c r="AT436" s="61"/>
      <c r="AU436" s="61"/>
      <c r="AV436" s="61"/>
      <c r="AW436" s="61"/>
      <c r="AX436" s="61"/>
      <c r="AY436" s="61"/>
      <c r="AZ436" s="61"/>
      <c r="BA436" s="86">
        <v>0.0</v>
      </c>
      <c r="BB436" s="28">
        <f t="shared" si="10"/>
        <v>0.0625</v>
      </c>
      <c r="BC436" s="13">
        <f t="shared" si="1"/>
        <v>0.0625</v>
      </c>
      <c r="BD436" s="20" t="s">
        <v>76</v>
      </c>
      <c r="BE436" s="72"/>
      <c r="BF436" s="73"/>
    </row>
    <row r="437" ht="15.75" customHeight="1">
      <c r="A437" s="64">
        <v>144.0</v>
      </c>
      <c r="B437" s="40" t="s">
        <v>475</v>
      </c>
      <c r="C437" s="40" t="s">
        <v>476</v>
      </c>
      <c r="D437" s="40" t="s">
        <v>477</v>
      </c>
      <c r="E437" s="40">
        <v>3.0</v>
      </c>
      <c r="F437" s="40">
        <v>1.0</v>
      </c>
      <c r="G437" s="40">
        <v>10.0</v>
      </c>
      <c r="H437" s="40" t="s">
        <v>478</v>
      </c>
      <c r="I437" s="40">
        <v>42.0</v>
      </c>
      <c r="J437" s="40" t="s">
        <v>60</v>
      </c>
      <c r="K437" s="76">
        <v>42.0</v>
      </c>
      <c r="L437" s="40" t="s">
        <v>61</v>
      </c>
      <c r="M437" s="61"/>
      <c r="N437" s="61"/>
      <c r="O437" s="40" t="s">
        <v>64</v>
      </c>
      <c r="P437" s="61" t="s">
        <v>223</v>
      </c>
      <c r="Q437" s="40" t="s">
        <v>481</v>
      </c>
      <c r="R437" s="61"/>
      <c r="S437" s="61"/>
      <c r="T437" s="61"/>
      <c r="U437" s="61"/>
      <c r="V437" s="40" t="s">
        <v>67</v>
      </c>
      <c r="W437" s="20" t="s">
        <v>67</v>
      </c>
      <c r="X437" s="20" t="s">
        <v>68</v>
      </c>
      <c r="Y437" s="20" t="s">
        <v>83</v>
      </c>
      <c r="Z437" s="61"/>
      <c r="AA437" s="38" t="s">
        <v>69</v>
      </c>
      <c r="AB437" s="61"/>
      <c r="AC437" s="61"/>
      <c r="AD437" s="40" t="s">
        <v>402</v>
      </c>
      <c r="AE437" s="40" t="s">
        <v>479</v>
      </c>
      <c r="AF437" s="61"/>
      <c r="AG437" s="59" t="s">
        <v>71</v>
      </c>
      <c r="AH437" s="61" t="s">
        <v>72</v>
      </c>
      <c r="AI437" s="20" t="s">
        <v>466</v>
      </c>
      <c r="AJ437" s="61"/>
      <c r="AK437" s="41" t="s">
        <v>74</v>
      </c>
      <c r="AL437" s="40">
        <v>2.0</v>
      </c>
      <c r="AM437" s="61" t="s">
        <v>75</v>
      </c>
      <c r="AN437" s="61" t="s">
        <v>39</v>
      </c>
      <c r="AO437" s="61"/>
      <c r="AP437" s="40" t="s">
        <v>480</v>
      </c>
      <c r="AQ437" s="40"/>
      <c r="AR437" s="61"/>
      <c r="AS437" s="61"/>
      <c r="AT437" s="61"/>
      <c r="AU437" s="61"/>
      <c r="AV437" s="61"/>
      <c r="AW437" s="61"/>
      <c r="AX437" s="61"/>
      <c r="AY437" s="61"/>
      <c r="AZ437" s="61"/>
      <c r="BA437" s="86">
        <v>0.0749947271186177</v>
      </c>
      <c r="BB437" s="28">
        <f t="shared" si="10"/>
        <v>0.1003124561</v>
      </c>
      <c r="BC437" s="13">
        <f t="shared" si="1"/>
        <v>0.1001561062</v>
      </c>
      <c r="BD437" s="20" t="s">
        <v>76</v>
      </c>
      <c r="BE437" s="72"/>
      <c r="BF437" s="73"/>
    </row>
    <row r="438" ht="15.75" customHeight="1">
      <c r="A438" s="64">
        <v>144.0</v>
      </c>
      <c r="B438" s="40" t="s">
        <v>475</v>
      </c>
      <c r="C438" s="40" t="s">
        <v>476</v>
      </c>
      <c r="D438" s="40" t="s">
        <v>477</v>
      </c>
      <c r="E438" s="40">
        <v>3.0</v>
      </c>
      <c r="F438" s="40">
        <v>2.0</v>
      </c>
      <c r="G438" s="40">
        <v>10.0</v>
      </c>
      <c r="H438" s="40" t="s">
        <v>485</v>
      </c>
      <c r="I438" s="40">
        <v>40.0</v>
      </c>
      <c r="J438" s="40" t="s">
        <v>60</v>
      </c>
      <c r="K438" s="76">
        <v>40.0</v>
      </c>
      <c r="L438" s="40" t="s">
        <v>61</v>
      </c>
      <c r="M438" s="61"/>
      <c r="N438" s="61"/>
      <c r="O438" s="40" t="s">
        <v>64</v>
      </c>
      <c r="P438" s="61" t="s">
        <v>223</v>
      </c>
      <c r="Q438" s="40" t="s">
        <v>481</v>
      </c>
      <c r="R438" s="61"/>
      <c r="S438" s="61"/>
      <c r="T438" s="61"/>
      <c r="U438" s="61"/>
      <c r="V438" s="40" t="s">
        <v>67</v>
      </c>
      <c r="W438" s="20" t="s">
        <v>67</v>
      </c>
      <c r="X438" s="20" t="s">
        <v>68</v>
      </c>
      <c r="Y438" s="20" t="s">
        <v>83</v>
      </c>
      <c r="Z438" s="61"/>
      <c r="AA438" s="38" t="s">
        <v>69</v>
      </c>
      <c r="AB438" s="61"/>
      <c r="AC438" s="61"/>
      <c r="AD438" s="40" t="s">
        <v>402</v>
      </c>
      <c r="AE438" s="40" t="s">
        <v>479</v>
      </c>
      <c r="AF438" s="61"/>
      <c r="AG438" s="59" t="s">
        <v>71</v>
      </c>
      <c r="AH438" s="61" t="s">
        <v>72</v>
      </c>
      <c r="AI438" s="20" t="s">
        <v>466</v>
      </c>
      <c r="AJ438" s="61"/>
      <c r="AK438" s="41" t="s">
        <v>74</v>
      </c>
      <c r="AL438" s="40">
        <v>2.0</v>
      </c>
      <c r="AM438" s="61" t="s">
        <v>75</v>
      </c>
      <c r="AN438" s="61" t="s">
        <v>39</v>
      </c>
      <c r="AO438" s="61"/>
      <c r="AP438" s="40" t="s">
        <v>482</v>
      </c>
      <c r="AQ438" s="40"/>
      <c r="AR438" s="61"/>
      <c r="AS438" s="61"/>
      <c r="AT438" s="61"/>
      <c r="AU438" s="61"/>
      <c r="AV438" s="61"/>
      <c r="AW438" s="61"/>
      <c r="AX438" s="61"/>
      <c r="AY438" s="61"/>
      <c r="AZ438" s="61"/>
      <c r="BA438" s="86">
        <v>0.0060119347151490156</v>
      </c>
      <c r="BB438" s="28">
        <f t="shared" si="10"/>
        <v>0.100002008</v>
      </c>
      <c r="BC438" s="13">
        <f t="shared" si="1"/>
        <v>0.100001004</v>
      </c>
      <c r="BD438" s="20" t="s">
        <v>76</v>
      </c>
      <c r="BE438" s="72"/>
      <c r="BF438" s="73"/>
    </row>
    <row r="439" ht="15.75" customHeight="1">
      <c r="A439" s="64">
        <v>144.0</v>
      </c>
      <c r="B439" s="40" t="s">
        <v>475</v>
      </c>
      <c r="C439" s="40" t="s">
        <v>476</v>
      </c>
      <c r="D439" s="40" t="s">
        <v>477</v>
      </c>
      <c r="E439" s="40">
        <v>3.0</v>
      </c>
      <c r="F439" s="40">
        <v>3.0</v>
      </c>
      <c r="G439" s="40">
        <v>10.0</v>
      </c>
      <c r="H439" s="40" t="s">
        <v>486</v>
      </c>
      <c r="I439" s="40">
        <v>41.0</v>
      </c>
      <c r="J439" s="40" t="s">
        <v>60</v>
      </c>
      <c r="K439" s="76">
        <v>41.0</v>
      </c>
      <c r="L439" s="40" t="s">
        <v>61</v>
      </c>
      <c r="M439" s="61"/>
      <c r="N439" s="61"/>
      <c r="O439" s="40" t="s">
        <v>181</v>
      </c>
      <c r="P439" s="61" t="s">
        <v>223</v>
      </c>
      <c r="Q439" s="40" t="s">
        <v>481</v>
      </c>
      <c r="R439" s="61"/>
      <c r="S439" s="61"/>
      <c r="T439" s="61"/>
      <c r="U439" s="61"/>
      <c r="V439" s="40" t="s">
        <v>89</v>
      </c>
      <c r="W439" s="20" t="s">
        <v>89</v>
      </c>
      <c r="X439" s="20" t="s">
        <v>68</v>
      </c>
      <c r="Y439" s="20" t="s">
        <v>83</v>
      </c>
      <c r="Z439" s="61"/>
      <c r="AA439" s="38" t="s">
        <v>69</v>
      </c>
      <c r="AB439" s="61"/>
      <c r="AC439" s="61"/>
      <c r="AD439" s="40" t="s">
        <v>402</v>
      </c>
      <c r="AE439" s="40" t="s">
        <v>479</v>
      </c>
      <c r="AF439" s="61"/>
      <c r="AG439" s="59" t="s">
        <v>71</v>
      </c>
      <c r="AH439" s="61" t="s">
        <v>72</v>
      </c>
      <c r="AI439" s="20" t="s">
        <v>466</v>
      </c>
      <c r="AJ439" s="61"/>
      <c r="AK439" s="41" t="s">
        <v>74</v>
      </c>
      <c r="AL439" s="40">
        <v>2.0</v>
      </c>
      <c r="AM439" s="61" t="s">
        <v>75</v>
      </c>
      <c r="AN439" s="61" t="s">
        <v>39</v>
      </c>
      <c r="AO439" s="61"/>
      <c r="AP439" s="40" t="s">
        <v>483</v>
      </c>
      <c r="AQ439" s="40"/>
      <c r="AR439" s="61"/>
      <c r="AS439" s="61"/>
      <c r="AT439" s="61"/>
      <c r="AU439" s="61"/>
      <c r="AV439" s="61"/>
      <c r="AW439" s="61"/>
      <c r="AX439" s="61"/>
      <c r="AY439" s="61"/>
      <c r="AZ439" s="61"/>
      <c r="BA439" s="86">
        <v>-0.014135340754264787</v>
      </c>
      <c r="BB439" s="28">
        <f t="shared" si="10"/>
        <v>0.1000111004</v>
      </c>
      <c r="BC439" s="13">
        <f t="shared" si="1"/>
        <v>0.1000055501</v>
      </c>
      <c r="BD439" s="20" t="s">
        <v>76</v>
      </c>
      <c r="BE439" s="72"/>
      <c r="BF439" s="73"/>
    </row>
    <row r="440" ht="15.75" customHeight="1">
      <c r="A440" s="64">
        <v>144.0</v>
      </c>
      <c r="B440" s="40" t="s">
        <v>475</v>
      </c>
      <c r="C440" s="40" t="s">
        <v>476</v>
      </c>
      <c r="D440" s="40" t="s">
        <v>477</v>
      </c>
      <c r="E440" s="40">
        <v>3.0</v>
      </c>
      <c r="F440" s="40">
        <v>4.0</v>
      </c>
      <c r="G440" s="40">
        <v>10.0</v>
      </c>
      <c r="H440" s="40" t="s">
        <v>485</v>
      </c>
      <c r="I440" s="40">
        <v>40.0</v>
      </c>
      <c r="J440" s="40" t="s">
        <v>60</v>
      </c>
      <c r="K440" s="76">
        <v>40.0</v>
      </c>
      <c r="L440" s="40" t="s">
        <v>61</v>
      </c>
      <c r="M440" s="61"/>
      <c r="N440" s="61"/>
      <c r="O440" s="40" t="s">
        <v>181</v>
      </c>
      <c r="P440" s="61" t="s">
        <v>223</v>
      </c>
      <c r="Q440" s="40" t="s">
        <v>481</v>
      </c>
      <c r="R440" s="61"/>
      <c r="S440" s="61"/>
      <c r="T440" s="61"/>
      <c r="U440" s="61"/>
      <c r="V440" s="40" t="s">
        <v>89</v>
      </c>
      <c r="W440" s="20" t="s">
        <v>89</v>
      </c>
      <c r="X440" s="20" t="s">
        <v>68</v>
      </c>
      <c r="Y440" s="20" t="s">
        <v>83</v>
      </c>
      <c r="Z440" s="61"/>
      <c r="AA440" s="38" t="s">
        <v>69</v>
      </c>
      <c r="AB440" s="61"/>
      <c r="AC440" s="61"/>
      <c r="AD440" s="40" t="s">
        <v>402</v>
      </c>
      <c r="AE440" s="40" t="s">
        <v>479</v>
      </c>
      <c r="AF440" s="61"/>
      <c r="AG440" s="59" t="s">
        <v>71</v>
      </c>
      <c r="AH440" s="61" t="s">
        <v>72</v>
      </c>
      <c r="AI440" s="20" t="s">
        <v>466</v>
      </c>
      <c r="AJ440" s="61"/>
      <c r="AK440" s="41" t="s">
        <v>74</v>
      </c>
      <c r="AL440" s="40">
        <v>2.0</v>
      </c>
      <c r="AM440" s="61" t="s">
        <v>75</v>
      </c>
      <c r="AN440" s="61" t="s">
        <v>39</v>
      </c>
      <c r="AO440" s="61"/>
      <c r="AP440" s="40" t="s">
        <v>484</v>
      </c>
      <c r="AQ440" s="40"/>
      <c r="AR440" s="61"/>
      <c r="AS440" s="61"/>
      <c r="AT440" s="61"/>
      <c r="AU440" s="61"/>
      <c r="AV440" s="61"/>
      <c r="AW440" s="61"/>
      <c r="AX440" s="61"/>
      <c r="AY440" s="61"/>
      <c r="AZ440" s="61"/>
      <c r="BA440" s="86">
        <v>0.010051740814266947</v>
      </c>
      <c r="BB440" s="28">
        <f t="shared" si="10"/>
        <v>0.1000056132</v>
      </c>
      <c r="BC440" s="13">
        <f t="shared" si="1"/>
        <v>0.1000028066</v>
      </c>
      <c r="BD440" s="20" t="s">
        <v>76</v>
      </c>
      <c r="BE440" s="72"/>
      <c r="BF440" s="73"/>
    </row>
    <row r="441" ht="15.75" customHeight="1">
      <c r="A441" s="64">
        <v>179.0</v>
      </c>
      <c r="B441" s="40" t="s">
        <v>487</v>
      </c>
      <c r="C441" s="40" t="s">
        <v>488</v>
      </c>
      <c r="D441" s="40" t="s">
        <v>488</v>
      </c>
      <c r="E441" s="40">
        <v>1.0</v>
      </c>
      <c r="F441" s="40">
        <v>1.0</v>
      </c>
      <c r="G441" s="40">
        <v>8.0</v>
      </c>
      <c r="H441" s="40">
        <v>65.0</v>
      </c>
      <c r="I441" s="40">
        <v>65.0</v>
      </c>
      <c r="J441" s="40" t="s">
        <v>108</v>
      </c>
      <c r="K441" s="76">
        <v>65.0</v>
      </c>
      <c r="L441" s="40" t="s">
        <v>61</v>
      </c>
      <c r="M441" s="61"/>
      <c r="N441" s="61"/>
      <c r="O441" s="40" t="s">
        <v>64</v>
      </c>
      <c r="P441" s="40" t="s">
        <v>223</v>
      </c>
      <c r="Q441" s="40" t="s">
        <v>42</v>
      </c>
      <c r="R441" s="61"/>
      <c r="S441" s="61"/>
      <c r="T441" s="40"/>
      <c r="U441" s="61"/>
      <c r="V441" s="40" t="s">
        <v>67</v>
      </c>
      <c r="W441" s="20" t="s">
        <v>67</v>
      </c>
      <c r="X441" s="20" t="s">
        <v>68</v>
      </c>
      <c r="Y441" s="20" t="s">
        <v>155</v>
      </c>
      <c r="Z441" s="61"/>
      <c r="AA441" s="20" t="s">
        <v>69</v>
      </c>
      <c r="AB441" s="61"/>
      <c r="AC441" s="61"/>
      <c r="AD441" s="40" t="s">
        <v>146</v>
      </c>
      <c r="AE441" s="61"/>
      <c r="AF441" s="61"/>
      <c r="AG441" s="40" t="s">
        <v>71</v>
      </c>
      <c r="AH441" s="40" t="s">
        <v>72</v>
      </c>
      <c r="AI441" s="20" t="s">
        <v>85</v>
      </c>
      <c r="AJ441" s="61"/>
      <c r="AK441" s="41" t="s">
        <v>86</v>
      </c>
      <c r="AL441" s="40">
        <v>8.0</v>
      </c>
      <c r="AM441" s="40" t="s">
        <v>75</v>
      </c>
      <c r="AN441" s="40" t="s">
        <v>39</v>
      </c>
      <c r="AO441" s="61"/>
      <c r="AP441" s="40" t="s">
        <v>489</v>
      </c>
      <c r="AQ441" s="40"/>
      <c r="AR441" s="40" t="s">
        <v>490</v>
      </c>
      <c r="AS441" s="61"/>
      <c r="AT441" s="61"/>
      <c r="AU441" s="61"/>
      <c r="AV441" s="61"/>
      <c r="AW441" s="61"/>
      <c r="AX441" s="61"/>
      <c r="AY441" s="61"/>
      <c r="AZ441" s="61"/>
      <c r="BA441" s="86">
        <v>0.49568447628862516</v>
      </c>
      <c r="BB441" s="28">
        <f t="shared" si="10"/>
        <v>0.1425502214</v>
      </c>
      <c r="BC441" s="13">
        <f t="shared" si="1"/>
        <v>0.1334869944</v>
      </c>
      <c r="BD441" s="20" t="s">
        <v>76</v>
      </c>
      <c r="BE441" s="72"/>
      <c r="BF441" s="73"/>
    </row>
    <row r="442" ht="15.75" customHeight="1">
      <c r="A442" s="64">
        <v>179.0</v>
      </c>
      <c r="B442" s="40" t="s">
        <v>487</v>
      </c>
      <c r="C442" s="40" t="s">
        <v>488</v>
      </c>
      <c r="D442" s="40" t="s">
        <v>488</v>
      </c>
      <c r="E442" s="40">
        <v>1.0</v>
      </c>
      <c r="F442" s="40">
        <v>1.0</v>
      </c>
      <c r="G442" s="40">
        <v>8.0</v>
      </c>
      <c r="H442" s="40">
        <v>65.0</v>
      </c>
      <c r="I442" s="40">
        <v>65.0</v>
      </c>
      <c r="J442" s="40" t="s">
        <v>108</v>
      </c>
      <c r="K442" s="76">
        <v>65.0</v>
      </c>
      <c r="L442" s="40" t="s">
        <v>61</v>
      </c>
      <c r="M442" s="61"/>
      <c r="N442" s="61"/>
      <c r="O442" s="40" t="s">
        <v>64</v>
      </c>
      <c r="P442" s="40" t="s">
        <v>223</v>
      </c>
      <c r="Q442" s="40" t="s">
        <v>42</v>
      </c>
      <c r="R442" s="61"/>
      <c r="S442" s="61"/>
      <c r="T442" s="40"/>
      <c r="U442" s="61"/>
      <c r="V442" s="40" t="s">
        <v>67</v>
      </c>
      <c r="W442" s="20" t="s">
        <v>67</v>
      </c>
      <c r="X442" s="20" t="s">
        <v>68</v>
      </c>
      <c r="Y442" s="20" t="s">
        <v>155</v>
      </c>
      <c r="Z442" s="61"/>
      <c r="AA442" s="20" t="s">
        <v>69</v>
      </c>
      <c r="AB442" s="61"/>
      <c r="AC442" s="61"/>
      <c r="AD442" s="40" t="s">
        <v>146</v>
      </c>
      <c r="AE442" s="61"/>
      <c r="AF442" s="61"/>
      <c r="AG442" s="40" t="s">
        <v>71</v>
      </c>
      <c r="AH442" s="40" t="s">
        <v>72</v>
      </c>
      <c r="AI442" s="20" t="s">
        <v>85</v>
      </c>
      <c r="AJ442" s="61"/>
      <c r="AK442" s="41" t="s">
        <v>86</v>
      </c>
      <c r="AL442" s="40">
        <v>8.0</v>
      </c>
      <c r="AM442" s="40" t="s">
        <v>75</v>
      </c>
      <c r="AN442" s="40" t="s">
        <v>39</v>
      </c>
      <c r="AO442" s="61"/>
      <c r="AP442" s="40" t="s">
        <v>489</v>
      </c>
      <c r="AQ442" s="40"/>
      <c r="AR442" s="40" t="s">
        <v>491</v>
      </c>
      <c r="AS442" s="61"/>
      <c r="AT442" s="61"/>
      <c r="AU442" s="61"/>
      <c r="AV442" s="61"/>
      <c r="AW442" s="61"/>
      <c r="AX442" s="61"/>
      <c r="AY442" s="61"/>
      <c r="AZ442" s="61"/>
      <c r="BA442" s="86">
        <v>0.6550070509169074</v>
      </c>
      <c r="BB442" s="28">
        <f t="shared" si="10"/>
        <v>0.1556453026</v>
      </c>
      <c r="BC442" s="13">
        <f t="shared" si="1"/>
        <v>0.1394835576</v>
      </c>
      <c r="BD442" s="20" t="s">
        <v>76</v>
      </c>
      <c r="BE442" s="72"/>
      <c r="BF442" s="73"/>
    </row>
    <row r="443" ht="15.75" customHeight="1">
      <c r="A443" s="64">
        <v>179.0</v>
      </c>
      <c r="B443" s="40" t="s">
        <v>487</v>
      </c>
      <c r="C443" s="40" t="s">
        <v>488</v>
      </c>
      <c r="D443" s="40" t="s">
        <v>488</v>
      </c>
      <c r="E443" s="40">
        <v>1.0</v>
      </c>
      <c r="F443" s="40">
        <v>1.0</v>
      </c>
      <c r="G443" s="40">
        <v>8.0</v>
      </c>
      <c r="H443" s="40">
        <v>65.0</v>
      </c>
      <c r="I443" s="40">
        <v>65.0</v>
      </c>
      <c r="J443" s="40" t="s">
        <v>108</v>
      </c>
      <c r="K443" s="76">
        <v>65.0</v>
      </c>
      <c r="L443" s="40" t="s">
        <v>61</v>
      </c>
      <c r="M443" s="61"/>
      <c r="N443" s="61"/>
      <c r="O443" s="40" t="s">
        <v>64</v>
      </c>
      <c r="P443" s="40" t="s">
        <v>223</v>
      </c>
      <c r="Q443" s="40" t="s">
        <v>42</v>
      </c>
      <c r="R443" s="61"/>
      <c r="S443" s="61"/>
      <c r="T443" s="40"/>
      <c r="U443" s="61"/>
      <c r="V443" s="40" t="s">
        <v>67</v>
      </c>
      <c r="W443" s="20" t="s">
        <v>67</v>
      </c>
      <c r="X443" s="20" t="s">
        <v>68</v>
      </c>
      <c r="Y443" s="20" t="s">
        <v>155</v>
      </c>
      <c r="Z443" s="61"/>
      <c r="AA443" s="20" t="s">
        <v>69</v>
      </c>
      <c r="AB443" s="61"/>
      <c r="AC443" s="61"/>
      <c r="AD443" s="40" t="s">
        <v>146</v>
      </c>
      <c r="AE443" s="61"/>
      <c r="AF443" s="61"/>
      <c r="AG443" s="40" t="s">
        <v>71</v>
      </c>
      <c r="AH443" s="40" t="s">
        <v>72</v>
      </c>
      <c r="AI443" s="20" t="s">
        <v>85</v>
      </c>
      <c r="AJ443" s="61"/>
      <c r="AK443" s="41" t="s">
        <v>86</v>
      </c>
      <c r="AL443" s="40">
        <v>8.0</v>
      </c>
      <c r="AM443" s="40" t="s">
        <v>75</v>
      </c>
      <c r="AN443" s="40" t="s">
        <v>39</v>
      </c>
      <c r="AO443" s="61"/>
      <c r="AP443" s="40" t="s">
        <v>489</v>
      </c>
      <c r="AQ443" s="40"/>
      <c r="AR443" s="40" t="s">
        <v>492</v>
      </c>
      <c r="AS443" s="61"/>
      <c r="AT443" s="61"/>
      <c r="AU443" s="61"/>
      <c r="AV443" s="61"/>
      <c r="AW443" s="61"/>
      <c r="AX443" s="61"/>
      <c r="AY443" s="61"/>
      <c r="AZ443" s="61"/>
      <c r="BA443" s="86">
        <v>0.15185266132997574</v>
      </c>
      <c r="BB443" s="28">
        <f t="shared" si="10"/>
        <v>0.1266470879</v>
      </c>
      <c r="BC443" s="13">
        <f t="shared" si="1"/>
        <v>0.1258208488</v>
      </c>
      <c r="BD443" s="20" t="s">
        <v>76</v>
      </c>
      <c r="BE443" s="72"/>
      <c r="BF443" s="73"/>
    </row>
    <row r="444" ht="15.75" customHeight="1">
      <c r="A444" s="64">
        <v>179.0</v>
      </c>
      <c r="B444" s="40" t="s">
        <v>487</v>
      </c>
      <c r="C444" s="40" t="s">
        <v>488</v>
      </c>
      <c r="D444" s="40" t="s">
        <v>488</v>
      </c>
      <c r="E444" s="40">
        <v>1.0</v>
      </c>
      <c r="F444" s="40">
        <v>2.0</v>
      </c>
      <c r="G444" s="40">
        <v>8.0</v>
      </c>
      <c r="H444" s="40">
        <v>65.0</v>
      </c>
      <c r="I444" s="40">
        <v>65.0</v>
      </c>
      <c r="J444" s="40" t="s">
        <v>108</v>
      </c>
      <c r="K444" s="76">
        <v>65.0</v>
      </c>
      <c r="L444" s="40" t="s">
        <v>61</v>
      </c>
      <c r="M444" s="61"/>
      <c r="N444" s="61"/>
      <c r="O444" s="40" t="s">
        <v>64</v>
      </c>
      <c r="P444" s="40" t="s">
        <v>223</v>
      </c>
      <c r="Q444" s="40" t="s">
        <v>42</v>
      </c>
      <c r="R444" s="61"/>
      <c r="S444" s="61"/>
      <c r="T444" s="40"/>
      <c r="U444" s="61"/>
      <c r="V444" s="40" t="s">
        <v>67</v>
      </c>
      <c r="W444" s="20" t="s">
        <v>67</v>
      </c>
      <c r="X444" s="20" t="s">
        <v>68</v>
      </c>
      <c r="Y444" s="20" t="s">
        <v>155</v>
      </c>
      <c r="Z444" s="61"/>
      <c r="AA444" s="20" t="s">
        <v>69</v>
      </c>
      <c r="AB444" s="61"/>
      <c r="AC444" s="61"/>
      <c r="AD444" s="40" t="s">
        <v>146</v>
      </c>
      <c r="AE444" s="61"/>
      <c r="AF444" s="61"/>
      <c r="AG444" s="40" t="s">
        <v>71</v>
      </c>
      <c r="AH444" s="40" t="s">
        <v>72</v>
      </c>
      <c r="AI444" s="20" t="s">
        <v>85</v>
      </c>
      <c r="AJ444" s="61"/>
      <c r="AK444" s="41" t="s">
        <v>86</v>
      </c>
      <c r="AL444" s="40">
        <v>8.0</v>
      </c>
      <c r="AM444" s="40" t="s">
        <v>75</v>
      </c>
      <c r="AN444" s="40" t="s">
        <v>39</v>
      </c>
      <c r="AO444" s="61"/>
      <c r="AP444" s="40" t="s">
        <v>493</v>
      </c>
      <c r="AQ444" s="40"/>
      <c r="AR444" s="40" t="s">
        <v>494</v>
      </c>
      <c r="AS444" s="61"/>
      <c r="AT444" s="61"/>
      <c r="AU444" s="61"/>
      <c r="AV444" s="61"/>
      <c r="AW444" s="61"/>
      <c r="AX444" s="61"/>
      <c r="AY444" s="61"/>
      <c r="AZ444" s="61"/>
      <c r="BA444" s="86">
        <v>0.2093707864513355</v>
      </c>
      <c r="BB444" s="28">
        <f t="shared" si="10"/>
        <v>0.1281311519</v>
      </c>
      <c r="BC444" s="13">
        <f t="shared" si="1"/>
        <v>0.1265558927</v>
      </c>
      <c r="BD444" s="20" t="s">
        <v>76</v>
      </c>
      <c r="BE444" s="72"/>
      <c r="BF444" s="73"/>
    </row>
    <row r="445" ht="15.75" customHeight="1">
      <c r="A445" s="77">
        <v>179.0</v>
      </c>
      <c r="B445" s="61" t="s">
        <v>487</v>
      </c>
      <c r="C445" s="40" t="s">
        <v>488</v>
      </c>
      <c r="D445" s="40" t="s">
        <v>488</v>
      </c>
      <c r="E445" s="58">
        <v>1.0</v>
      </c>
      <c r="F445" s="77">
        <v>2.0</v>
      </c>
      <c r="G445" s="77">
        <v>8.0</v>
      </c>
      <c r="H445" s="77">
        <v>65.0</v>
      </c>
      <c r="I445" s="77">
        <v>65.0</v>
      </c>
      <c r="J445" s="61" t="s">
        <v>108</v>
      </c>
      <c r="K445" s="87">
        <v>65.0</v>
      </c>
      <c r="L445" s="38" t="s">
        <v>61</v>
      </c>
      <c r="M445" s="61"/>
      <c r="N445" s="61"/>
      <c r="O445" s="61" t="s">
        <v>64</v>
      </c>
      <c r="P445" s="61" t="s">
        <v>223</v>
      </c>
      <c r="Q445" s="61" t="s">
        <v>42</v>
      </c>
      <c r="R445" s="61"/>
      <c r="S445" s="61"/>
      <c r="T445" s="40"/>
      <c r="U445" s="61"/>
      <c r="V445" s="61" t="s">
        <v>67</v>
      </c>
      <c r="W445" s="20" t="s">
        <v>67</v>
      </c>
      <c r="X445" s="20" t="s">
        <v>68</v>
      </c>
      <c r="Y445" s="59" t="s">
        <v>155</v>
      </c>
      <c r="Z445" s="61"/>
      <c r="AA445" s="38" t="s">
        <v>69</v>
      </c>
      <c r="AB445" s="61"/>
      <c r="AC445" s="61"/>
      <c r="AD445" s="40" t="s">
        <v>146</v>
      </c>
      <c r="AE445" s="61"/>
      <c r="AF445" s="61"/>
      <c r="AG445" s="59" t="s">
        <v>71</v>
      </c>
      <c r="AH445" s="61" t="s">
        <v>72</v>
      </c>
      <c r="AI445" s="59" t="s">
        <v>85</v>
      </c>
      <c r="AJ445" s="61"/>
      <c r="AK445" s="41" t="s">
        <v>86</v>
      </c>
      <c r="AL445" s="77">
        <v>8.0</v>
      </c>
      <c r="AM445" s="61" t="s">
        <v>75</v>
      </c>
      <c r="AN445" s="61" t="s">
        <v>39</v>
      </c>
      <c r="AO445" s="61"/>
      <c r="AP445" s="61" t="s">
        <v>493</v>
      </c>
      <c r="AQ445" s="61"/>
      <c r="AR445" s="40" t="s">
        <v>495</v>
      </c>
      <c r="AS445" s="61"/>
      <c r="AT445" s="61"/>
      <c r="AU445" s="61"/>
      <c r="AV445" s="61"/>
      <c r="AW445" s="61"/>
      <c r="AX445" s="61"/>
      <c r="AY445" s="61"/>
      <c r="AZ445" s="61"/>
      <c r="BA445" s="88">
        <v>1.2988438491851242</v>
      </c>
      <c r="BB445" s="28">
        <f t="shared" si="10"/>
        <v>0.2454996675</v>
      </c>
      <c r="BC445" s="13">
        <f t="shared" si="1"/>
        <v>0.1751783618</v>
      </c>
      <c r="BD445" s="20" t="s">
        <v>76</v>
      </c>
      <c r="BE445" s="73"/>
      <c r="BF445" s="73"/>
    </row>
    <row r="446" ht="15.75" customHeight="1">
      <c r="A446" s="77">
        <v>179.0</v>
      </c>
      <c r="B446" s="61" t="s">
        <v>487</v>
      </c>
      <c r="C446" s="40" t="s">
        <v>488</v>
      </c>
      <c r="D446" s="40" t="s">
        <v>488</v>
      </c>
      <c r="E446" s="58">
        <v>1.0</v>
      </c>
      <c r="F446" s="77">
        <v>2.0</v>
      </c>
      <c r="G446" s="77">
        <v>8.0</v>
      </c>
      <c r="H446" s="77">
        <v>65.0</v>
      </c>
      <c r="I446" s="77">
        <v>65.0</v>
      </c>
      <c r="J446" s="61" t="s">
        <v>108</v>
      </c>
      <c r="K446" s="87">
        <v>65.0</v>
      </c>
      <c r="L446" s="38" t="s">
        <v>61</v>
      </c>
      <c r="M446" s="61"/>
      <c r="N446" s="61"/>
      <c r="O446" s="61" t="s">
        <v>64</v>
      </c>
      <c r="P446" s="61" t="s">
        <v>223</v>
      </c>
      <c r="Q446" s="61" t="s">
        <v>42</v>
      </c>
      <c r="R446" s="61"/>
      <c r="S446" s="61"/>
      <c r="T446" s="40"/>
      <c r="U446" s="61"/>
      <c r="V446" s="61" t="s">
        <v>67</v>
      </c>
      <c r="W446" s="20" t="s">
        <v>67</v>
      </c>
      <c r="X446" s="20" t="s">
        <v>68</v>
      </c>
      <c r="Y446" s="59" t="s">
        <v>155</v>
      </c>
      <c r="Z446" s="61"/>
      <c r="AA446" s="38" t="s">
        <v>69</v>
      </c>
      <c r="AB446" s="61"/>
      <c r="AC446" s="61"/>
      <c r="AD446" s="40" t="s">
        <v>146</v>
      </c>
      <c r="AE446" s="61"/>
      <c r="AF446" s="61"/>
      <c r="AG446" s="59" t="s">
        <v>71</v>
      </c>
      <c r="AH446" s="61" t="s">
        <v>72</v>
      </c>
      <c r="AI446" s="59" t="s">
        <v>85</v>
      </c>
      <c r="AJ446" s="61"/>
      <c r="AK446" s="41" t="s">
        <v>86</v>
      </c>
      <c r="AL446" s="77">
        <v>8.0</v>
      </c>
      <c r="AM446" s="61" t="s">
        <v>75</v>
      </c>
      <c r="AN446" s="61" t="s">
        <v>39</v>
      </c>
      <c r="AO446" s="61"/>
      <c r="AP446" s="61" t="s">
        <v>493</v>
      </c>
      <c r="AQ446" s="61"/>
      <c r="AR446" s="40" t="s">
        <v>492</v>
      </c>
      <c r="AS446" s="61"/>
      <c r="AT446" s="61"/>
      <c r="AU446" s="61"/>
      <c r="AV446" s="61"/>
      <c r="AW446" s="61"/>
      <c r="AX446" s="61"/>
      <c r="AY446" s="61"/>
      <c r="AZ446" s="61"/>
      <c r="BA446" s="88">
        <v>1.0664194334966453</v>
      </c>
      <c r="BB446" s="28">
        <f t="shared" si="10"/>
        <v>0.206232172</v>
      </c>
      <c r="BC446" s="13">
        <f t="shared" si="1"/>
        <v>0.1605584675</v>
      </c>
      <c r="BD446" s="20" t="s">
        <v>76</v>
      </c>
      <c r="BE446" s="73"/>
      <c r="BF446" s="73"/>
    </row>
    <row r="447" ht="15.75" customHeight="1">
      <c r="A447" s="64">
        <v>179.0</v>
      </c>
      <c r="B447" s="40" t="s">
        <v>487</v>
      </c>
      <c r="C447" s="40" t="s">
        <v>488</v>
      </c>
      <c r="D447" s="40" t="s">
        <v>488</v>
      </c>
      <c r="E447" s="40">
        <v>2.0</v>
      </c>
      <c r="F447" s="40">
        <v>1.0</v>
      </c>
      <c r="G447" s="77">
        <v>8.0</v>
      </c>
      <c r="H447" s="40">
        <v>56.0</v>
      </c>
      <c r="I447" s="40">
        <v>56.0</v>
      </c>
      <c r="J447" s="61" t="s">
        <v>108</v>
      </c>
      <c r="K447" s="76">
        <v>56.0</v>
      </c>
      <c r="L447" s="38" t="s">
        <v>61</v>
      </c>
      <c r="M447" s="61"/>
      <c r="N447" s="61"/>
      <c r="O447" s="61" t="s">
        <v>64</v>
      </c>
      <c r="P447" s="61" t="s">
        <v>223</v>
      </c>
      <c r="Q447" s="61" t="s">
        <v>42</v>
      </c>
      <c r="R447" s="61"/>
      <c r="S447" s="61"/>
      <c r="T447" s="61"/>
      <c r="U447" s="61"/>
      <c r="V447" s="61" t="s">
        <v>67</v>
      </c>
      <c r="W447" s="20" t="s">
        <v>67</v>
      </c>
      <c r="X447" s="20" t="s">
        <v>68</v>
      </c>
      <c r="Y447" s="59" t="s">
        <v>155</v>
      </c>
      <c r="Z447" s="61"/>
      <c r="AA447" s="38" t="s">
        <v>69</v>
      </c>
      <c r="AB447" s="61"/>
      <c r="AC447" s="61"/>
      <c r="AD447" s="40" t="s">
        <v>146</v>
      </c>
      <c r="AE447" s="61"/>
      <c r="AF447" s="61"/>
      <c r="AG447" s="59" t="s">
        <v>71</v>
      </c>
      <c r="AH447" s="61" t="s">
        <v>72</v>
      </c>
      <c r="AI447" s="59" t="s">
        <v>85</v>
      </c>
      <c r="AJ447" s="61"/>
      <c r="AK447" s="41" t="s">
        <v>86</v>
      </c>
      <c r="AL447" s="77">
        <v>8.0</v>
      </c>
      <c r="AM447" s="61" t="s">
        <v>75</v>
      </c>
      <c r="AN447" s="61" t="s">
        <v>39</v>
      </c>
      <c r="AO447" s="61"/>
      <c r="AP447" s="40" t="s">
        <v>489</v>
      </c>
      <c r="AQ447" s="40"/>
      <c r="AR447" s="40" t="s">
        <v>496</v>
      </c>
      <c r="AS447" s="61"/>
      <c r="AT447" s="61"/>
      <c r="AU447" s="61"/>
      <c r="AV447" s="61"/>
      <c r="AW447" s="61"/>
      <c r="AX447" s="61"/>
      <c r="AY447" s="61"/>
      <c r="AZ447" s="61"/>
      <c r="BA447" s="86">
        <v>1.3760346962256647</v>
      </c>
      <c r="BB447" s="28">
        <f t="shared" si="10"/>
        <v>0.2602479632</v>
      </c>
      <c r="BC447" s="13">
        <f t="shared" si="1"/>
        <v>0.1803635091</v>
      </c>
      <c r="BD447" s="20" t="s">
        <v>76</v>
      </c>
      <c r="BE447" s="72"/>
      <c r="BF447" s="73"/>
    </row>
    <row r="448" ht="15.75" customHeight="1">
      <c r="A448" s="64">
        <v>179.0</v>
      </c>
      <c r="B448" s="40" t="s">
        <v>487</v>
      </c>
      <c r="C448" s="40" t="s">
        <v>488</v>
      </c>
      <c r="D448" s="40" t="s">
        <v>488</v>
      </c>
      <c r="E448" s="40">
        <v>2.0</v>
      </c>
      <c r="F448" s="40">
        <v>1.0</v>
      </c>
      <c r="G448" s="77">
        <v>8.0</v>
      </c>
      <c r="H448" s="40">
        <v>56.0</v>
      </c>
      <c r="I448" s="40">
        <v>56.0</v>
      </c>
      <c r="J448" s="61" t="s">
        <v>108</v>
      </c>
      <c r="K448" s="76">
        <v>56.0</v>
      </c>
      <c r="L448" s="38" t="s">
        <v>61</v>
      </c>
      <c r="M448" s="61"/>
      <c r="N448" s="61"/>
      <c r="O448" s="61" t="s">
        <v>64</v>
      </c>
      <c r="P448" s="61" t="s">
        <v>223</v>
      </c>
      <c r="Q448" s="61" t="s">
        <v>42</v>
      </c>
      <c r="R448" s="61"/>
      <c r="S448" s="61"/>
      <c r="T448" s="61"/>
      <c r="U448" s="61"/>
      <c r="V448" s="61" t="s">
        <v>67</v>
      </c>
      <c r="W448" s="20" t="s">
        <v>67</v>
      </c>
      <c r="X448" s="20" t="s">
        <v>68</v>
      </c>
      <c r="Y448" s="59" t="s">
        <v>155</v>
      </c>
      <c r="Z448" s="61"/>
      <c r="AA448" s="38" t="s">
        <v>69</v>
      </c>
      <c r="AB448" s="61"/>
      <c r="AC448" s="61"/>
      <c r="AD448" s="40" t="s">
        <v>146</v>
      </c>
      <c r="AE448" s="61"/>
      <c r="AF448" s="61"/>
      <c r="AG448" s="59" t="s">
        <v>71</v>
      </c>
      <c r="AH448" s="61" t="s">
        <v>72</v>
      </c>
      <c r="AI448" s="59" t="s">
        <v>85</v>
      </c>
      <c r="AJ448" s="61"/>
      <c r="AK448" s="41" t="s">
        <v>86</v>
      </c>
      <c r="AL448" s="77">
        <v>8.0</v>
      </c>
      <c r="AM448" s="61" t="s">
        <v>75</v>
      </c>
      <c r="AN448" s="61" t="s">
        <v>39</v>
      </c>
      <c r="AO448" s="61"/>
      <c r="AP448" s="40" t="s">
        <v>489</v>
      </c>
      <c r="AQ448" s="40"/>
      <c r="AR448" s="40" t="s">
        <v>497</v>
      </c>
      <c r="AS448" s="61"/>
      <c r="AT448" s="61"/>
      <c r="AU448" s="61"/>
      <c r="AV448" s="61"/>
      <c r="AW448" s="61"/>
      <c r="AX448" s="61"/>
      <c r="AY448" s="61"/>
      <c r="AZ448" s="61"/>
      <c r="BA448" s="86">
        <v>0.5379885673182597</v>
      </c>
      <c r="BB448" s="28">
        <f t="shared" si="10"/>
        <v>0.1456736928</v>
      </c>
      <c r="BC448" s="13">
        <f t="shared" si="1"/>
        <v>0.1349415118</v>
      </c>
      <c r="BD448" s="20" t="s">
        <v>76</v>
      </c>
      <c r="BE448" s="72"/>
      <c r="BF448" s="73"/>
    </row>
    <row r="449" ht="15.75" customHeight="1">
      <c r="A449" s="64">
        <v>179.0</v>
      </c>
      <c r="B449" s="40" t="s">
        <v>487</v>
      </c>
      <c r="C449" s="40" t="s">
        <v>488</v>
      </c>
      <c r="D449" s="40" t="s">
        <v>488</v>
      </c>
      <c r="E449" s="40">
        <v>2.0</v>
      </c>
      <c r="F449" s="40">
        <v>1.0</v>
      </c>
      <c r="G449" s="77">
        <v>8.0</v>
      </c>
      <c r="H449" s="40">
        <v>56.0</v>
      </c>
      <c r="I449" s="40">
        <v>56.0</v>
      </c>
      <c r="J449" s="61" t="s">
        <v>108</v>
      </c>
      <c r="K449" s="76">
        <v>56.0</v>
      </c>
      <c r="L449" s="38" t="s">
        <v>61</v>
      </c>
      <c r="M449" s="61"/>
      <c r="N449" s="61"/>
      <c r="O449" s="61" t="s">
        <v>64</v>
      </c>
      <c r="P449" s="61" t="s">
        <v>223</v>
      </c>
      <c r="Q449" s="61" t="s">
        <v>42</v>
      </c>
      <c r="R449" s="61"/>
      <c r="S449" s="61"/>
      <c r="T449" s="61"/>
      <c r="U449" s="61"/>
      <c r="V449" s="61" t="s">
        <v>67</v>
      </c>
      <c r="W449" s="20" t="s">
        <v>67</v>
      </c>
      <c r="X449" s="20" t="s">
        <v>68</v>
      </c>
      <c r="Y449" s="59" t="s">
        <v>155</v>
      </c>
      <c r="Z449" s="61"/>
      <c r="AA449" s="38" t="s">
        <v>69</v>
      </c>
      <c r="AB449" s="61"/>
      <c r="AC449" s="61"/>
      <c r="AD449" s="40" t="s">
        <v>146</v>
      </c>
      <c r="AE449" s="61"/>
      <c r="AF449" s="61"/>
      <c r="AG449" s="59" t="s">
        <v>71</v>
      </c>
      <c r="AH449" s="61" t="s">
        <v>72</v>
      </c>
      <c r="AI449" s="59" t="s">
        <v>85</v>
      </c>
      <c r="AJ449" s="61"/>
      <c r="AK449" s="41" t="s">
        <v>86</v>
      </c>
      <c r="AL449" s="77">
        <v>8.0</v>
      </c>
      <c r="AM449" s="61" t="s">
        <v>75</v>
      </c>
      <c r="AN449" s="61" t="s">
        <v>39</v>
      </c>
      <c r="AO449" s="61"/>
      <c r="AP449" s="40" t="s">
        <v>489</v>
      </c>
      <c r="AQ449" s="40"/>
      <c r="AR449" s="40" t="s">
        <v>492</v>
      </c>
      <c r="AS449" s="61"/>
      <c r="AT449" s="61"/>
      <c r="AU449" s="61"/>
      <c r="AV449" s="61"/>
      <c r="AW449" s="61"/>
      <c r="AX449" s="61"/>
      <c r="AY449" s="61"/>
      <c r="AZ449" s="61"/>
      <c r="BA449" s="86">
        <v>-0.7016540156684677</v>
      </c>
      <c r="BB449" s="28">
        <f t="shared" si="10"/>
        <v>0.160165597</v>
      </c>
      <c r="BC449" s="13">
        <f t="shared" si="1"/>
        <v>0.1414945215</v>
      </c>
      <c r="BD449" s="20" t="s">
        <v>76</v>
      </c>
      <c r="BE449" s="72"/>
      <c r="BF449" s="73"/>
    </row>
    <row r="450" ht="15.75" customHeight="1">
      <c r="A450" s="64">
        <v>179.0</v>
      </c>
      <c r="B450" s="40" t="s">
        <v>487</v>
      </c>
      <c r="C450" s="40" t="s">
        <v>488</v>
      </c>
      <c r="D450" s="40" t="s">
        <v>488</v>
      </c>
      <c r="E450" s="40">
        <v>2.0</v>
      </c>
      <c r="F450" s="40">
        <v>2.0</v>
      </c>
      <c r="G450" s="77">
        <v>8.0</v>
      </c>
      <c r="H450" s="40">
        <v>56.0</v>
      </c>
      <c r="I450" s="40">
        <v>56.0</v>
      </c>
      <c r="J450" s="61" t="s">
        <v>108</v>
      </c>
      <c r="K450" s="76">
        <v>56.0</v>
      </c>
      <c r="L450" s="38" t="s">
        <v>61</v>
      </c>
      <c r="M450" s="61"/>
      <c r="N450" s="61"/>
      <c r="O450" s="61" t="s">
        <v>64</v>
      </c>
      <c r="P450" s="61" t="s">
        <v>223</v>
      </c>
      <c r="Q450" s="61" t="s">
        <v>42</v>
      </c>
      <c r="R450" s="61"/>
      <c r="S450" s="61"/>
      <c r="T450" s="61"/>
      <c r="U450" s="61"/>
      <c r="V450" s="61" t="s">
        <v>67</v>
      </c>
      <c r="W450" s="20" t="s">
        <v>67</v>
      </c>
      <c r="X450" s="20" t="s">
        <v>68</v>
      </c>
      <c r="Y450" s="59" t="s">
        <v>155</v>
      </c>
      <c r="Z450" s="61"/>
      <c r="AA450" s="38" t="s">
        <v>69</v>
      </c>
      <c r="AB450" s="61"/>
      <c r="AC450" s="61"/>
      <c r="AD450" s="40" t="s">
        <v>146</v>
      </c>
      <c r="AE450" s="61"/>
      <c r="AF450" s="61"/>
      <c r="AG450" s="59" t="s">
        <v>71</v>
      </c>
      <c r="AH450" s="61" t="s">
        <v>72</v>
      </c>
      <c r="AI450" s="59" t="s">
        <v>85</v>
      </c>
      <c r="AJ450" s="61"/>
      <c r="AK450" s="41" t="s">
        <v>86</v>
      </c>
      <c r="AL450" s="77">
        <v>8.0</v>
      </c>
      <c r="AM450" s="61" t="s">
        <v>75</v>
      </c>
      <c r="AN450" s="61" t="s">
        <v>39</v>
      </c>
      <c r="AO450" s="61"/>
      <c r="AP450" s="40" t="s">
        <v>493</v>
      </c>
      <c r="AQ450" s="40"/>
      <c r="AR450" s="40" t="s">
        <v>496</v>
      </c>
      <c r="AS450" s="61"/>
      <c r="AT450" s="61"/>
      <c r="AU450" s="61"/>
      <c r="AV450" s="61"/>
      <c r="AW450" s="61"/>
      <c r="AX450" s="61"/>
      <c r="AY450" s="61"/>
      <c r="AZ450" s="61"/>
      <c r="BA450" s="86">
        <v>0.8370763480975617</v>
      </c>
      <c r="BB450" s="28">
        <f t="shared" si="10"/>
        <v>0.1750497723</v>
      </c>
      <c r="BC450" s="13">
        <f t="shared" si="1"/>
        <v>0.1479230257</v>
      </c>
      <c r="BD450" s="20" t="s">
        <v>76</v>
      </c>
      <c r="BE450" s="72"/>
      <c r="BF450" s="73"/>
    </row>
    <row r="451" ht="15.75" customHeight="1">
      <c r="A451" s="77">
        <v>179.0</v>
      </c>
      <c r="B451" s="61" t="s">
        <v>487</v>
      </c>
      <c r="C451" s="40" t="s">
        <v>488</v>
      </c>
      <c r="D451" s="40" t="s">
        <v>488</v>
      </c>
      <c r="E451" s="40">
        <v>2.0</v>
      </c>
      <c r="F451" s="77">
        <v>2.0</v>
      </c>
      <c r="G451" s="77">
        <v>8.0</v>
      </c>
      <c r="H451" s="40">
        <v>56.0</v>
      </c>
      <c r="I451" s="40">
        <v>56.0</v>
      </c>
      <c r="J451" s="61" t="s">
        <v>108</v>
      </c>
      <c r="K451" s="76">
        <v>56.0</v>
      </c>
      <c r="L451" s="38" t="s">
        <v>61</v>
      </c>
      <c r="M451" s="61"/>
      <c r="N451" s="61"/>
      <c r="O451" s="61" t="s">
        <v>64</v>
      </c>
      <c r="P451" s="61" t="s">
        <v>223</v>
      </c>
      <c r="Q451" s="61" t="s">
        <v>42</v>
      </c>
      <c r="R451" s="61"/>
      <c r="S451" s="61"/>
      <c r="T451" s="61"/>
      <c r="U451" s="61"/>
      <c r="V451" s="61" t="s">
        <v>67</v>
      </c>
      <c r="W451" s="20" t="s">
        <v>67</v>
      </c>
      <c r="X451" s="20" t="s">
        <v>68</v>
      </c>
      <c r="Y451" s="59" t="s">
        <v>155</v>
      </c>
      <c r="Z451" s="61"/>
      <c r="AA451" s="38" t="s">
        <v>69</v>
      </c>
      <c r="AB451" s="61"/>
      <c r="AC451" s="61"/>
      <c r="AD451" s="40" t="s">
        <v>146</v>
      </c>
      <c r="AE451" s="61"/>
      <c r="AF451" s="61"/>
      <c r="AG451" s="59" t="s">
        <v>71</v>
      </c>
      <c r="AH451" s="61" t="s">
        <v>72</v>
      </c>
      <c r="AI451" s="59" t="s">
        <v>85</v>
      </c>
      <c r="AJ451" s="61"/>
      <c r="AK451" s="41" t="s">
        <v>86</v>
      </c>
      <c r="AL451" s="77">
        <v>8.0</v>
      </c>
      <c r="AM451" s="61" t="s">
        <v>75</v>
      </c>
      <c r="AN451" s="61" t="s">
        <v>39</v>
      </c>
      <c r="AO451" s="61"/>
      <c r="AP451" s="61" t="s">
        <v>493</v>
      </c>
      <c r="AQ451" s="61"/>
      <c r="AR451" s="40" t="s">
        <v>497</v>
      </c>
      <c r="AS451" s="61"/>
      <c r="AT451" s="61"/>
      <c r="AU451" s="61"/>
      <c r="AV451" s="61"/>
      <c r="AW451" s="61"/>
      <c r="AX451" s="61"/>
      <c r="AY451" s="61"/>
      <c r="AZ451" s="61"/>
      <c r="BA451" s="86">
        <v>0.3299110367663686</v>
      </c>
      <c r="BB451" s="28">
        <f t="shared" si="10"/>
        <v>0.132774378</v>
      </c>
      <c r="BC451" s="13">
        <f t="shared" si="1"/>
        <v>0.1288285576</v>
      </c>
      <c r="BD451" s="20" t="s">
        <v>76</v>
      </c>
      <c r="BE451" s="72"/>
      <c r="BF451" s="73"/>
    </row>
    <row r="452" ht="15.75" customHeight="1">
      <c r="A452" s="77">
        <v>179.0</v>
      </c>
      <c r="B452" s="61" t="s">
        <v>487</v>
      </c>
      <c r="C452" s="40" t="s">
        <v>488</v>
      </c>
      <c r="D452" s="40" t="s">
        <v>488</v>
      </c>
      <c r="E452" s="40">
        <v>2.0</v>
      </c>
      <c r="F452" s="77">
        <v>2.0</v>
      </c>
      <c r="G452" s="77">
        <v>8.0</v>
      </c>
      <c r="H452" s="40">
        <v>56.0</v>
      </c>
      <c r="I452" s="40">
        <v>56.0</v>
      </c>
      <c r="J452" s="61" t="s">
        <v>108</v>
      </c>
      <c r="K452" s="76">
        <v>56.0</v>
      </c>
      <c r="L452" s="38" t="s">
        <v>61</v>
      </c>
      <c r="M452" s="61"/>
      <c r="N452" s="61"/>
      <c r="O452" s="61" t="s">
        <v>64</v>
      </c>
      <c r="P452" s="61" t="s">
        <v>223</v>
      </c>
      <c r="Q452" s="61" t="s">
        <v>42</v>
      </c>
      <c r="R452" s="61"/>
      <c r="S452" s="61"/>
      <c r="T452" s="61"/>
      <c r="U452" s="61"/>
      <c r="V452" s="61" t="s">
        <v>67</v>
      </c>
      <c r="W452" s="20" t="s">
        <v>67</v>
      </c>
      <c r="X452" s="20" t="s">
        <v>68</v>
      </c>
      <c r="Y452" s="59" t="s">
        <v>155</v>
      </c>
      <c r="Z452" s="61"/>
      <c r="AA452" s="38" t="s">
        <v>69</v>
      </c>
      <c r="AB452" s="61"/>
      <c r="AC452" s="61"/>
      <c r="AD452" s="40" t="s">
        <v>146</v>
      </c>
      <c r="AE452" s="61"/>
      <c r="AF452" s="61"/>
      <c r="AG452" s="59" t="s">
        <v>71</v>
      </c>
      <c r="AH452" s="61" t="s">
        <v>72</v>
      </c>
      <c r="AI452" s="59" t="s">
        <v>85</v>
      </c>
      <c r="AJ452" s="61"/>
      <c r="AK452" s="41" t="s">
        <v>86</v>
      </c>
      <c r="AL452" s="77">
        <v>8.0</v>
      </c>
      <c r="AM452" s="61" t="s">
        <v>75</v>
      </c>
      <c r="AN452" s="61" t="s">
        <v>39</v>
      </c>
      <c r="AO452" s="61"/>
      <c r="AP452" s="61" t="s">
        <v>493</v>
      </c>
      <c r="AQ452" s="61"/>
      <c r="AR452" s="40" t="s">
        <v>492</v>
      </c>
      <c r="AS452" s="61"/>
      <c r="AT452" s="61"/>
      <c r="AU452" s="61"/>
      <c r="AV452" s="61"/>
      <c r="AW452" s="61"/>
      <c r="AX452" s="61"/>
      <c r="AY452" s="61"/>
      <c r="AZ452" s="61"/>
      <c r="BA452" s="86">
        <v>-0.47824789004206447</v>
      </c>
      <c r="BB452" s="28">
        <f t="shared" si="10"/>
        <v>0.1413372175</v>
      </c>
      <c r="BC452" s="13">
        <f t="shared" si="1"/>
        <v>0.13291784</v>
      </c>
      <c r="BD452" s="20" t="s">
        <v>76</v>
      </c>
      <c r="BE452" s="72"/>
      <c r="BF452" s="73"/>
    </row>
    <row r="453" ht="15.75" customHeight="1">
      <c r="A453" s="77">
        <v>151.0</v>
      </c>
      <c r="B453" s="61" t="s">
        <v>498</v>
      </c>
      <c r="C453" s="40" t="s">
        <v>499</v>
      </c>
      <c r="D453" s="40" t="s">
        <v>500</v>
      </c>
      <c r="E453" s="40">
        <v>1.0</v>
      </c>
      <c r="F453" s="40">
        <v>1.0</v>
      </c>
      <c r="G453" s="40">
        <v>16.0</v>
      </c>
      <c r="H453" s="40">
        <v>52.0</v>
      </c>
      <c r="I453" s="40">
        <v>52.0</v>
      </c>
      <c r="J453" s="40" t="s">
        <v>108</v>
      </c>
      <c r="K453" s="78">
        <v>52.0</v>
      </c>
      <c r="L453" s="40" t="s">
        <v>61</v>
      </c>
      <c r="M453" s="61"/>
      <c r="N453" s="61"/>
      <c r="O453" s="61" t="s">
        <v>64</v>
      </c>
      <c r="P453" s="61" t="s">
        <v>223</v>
      </c>
      <c r="Q453" s="61" t="s">
        <v>42</v>
      </c>
      <c r="R453" s="61"/>
      <c r="S453" s="61"/>
      <c r="T453" s="61"/>
      <c r="U453" s="61"/>
      <c r="V453" s="61" t="s">
        <v>67</v>
      </c>
      <c r="W453" s="20" t="s">
        <v>67</v>
      </c>
      <c r="X453" s="20" t="s">
        <v>68</v>
      </c>
      <c r="Y453" s="20" t="s">
        <v>83</v>
      </c>
      <c r="Z453" s="61"/>
      <c r="AA453" s="38" t="s">
        <v>69</v>
      </c>
      <c r="AB453" s="61"/>
      <c r="AC453" s="61"/>
      <c r="AD453" s="40" t="s">
        <v>146</v>
      </c>
      <c r="AE453" s="61"/>
      <c r="AF453" s="61"/>
      <c r="AG453" s="59" t="s">
        <v>71</v>
      </c>
      <c r="AH453" s="61" t="s">
        <v>72</v>
      </c>
      <c r="AI453" s="20" t="s">
        <v>466</v>
      </c>
      <c r="AJ453" s="61"/>
      <c r="AK453" s="41" t="s">
        <v>74</v>
      </c>
      <c r="AL453" s="40">
        <v>4.0</v>
      </c>
      <c r="AM453" s="61" t="s">
        <v>75</v>
      </c>
      <c r="AN453" s="61" t="s">
        <v>39</v>
      </c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84">
        <v>-1.037502751867623</v>
      </c>
      <c r="BB453" s="28">
        <f t="shared" si="10"/>
        <v>0.09838039867</v>
      </c>
      <c r="BC453" s="13">
        <f t="shared" si="1"/>
        <v>0.07841412447</v>
      </c>
      <c r="BD453" s="20" t="s">
        <v>76</v>
      </c>
      <c r="BE453" s="72"/>
      <c r="BF453" s="73"/>
    </row>
    <row r="454" ht="15.75" customHeight="1">
      <c r="A454" s="77">
        <v>151.0</v>
      </c>
      <c r="B454" s="61" t="s">
        <v>498</v>
      </c>
      <c r="C454" s="40" t="s">
        <v>499</v>
      </c>
      <c r="D454" s="40" t="s">
        <v>500</v>
      </c>
      <c r="E454" s="40">
        <v>1.0</v>
      </c>
      <c r="F454" s="40">
        <v>2.0</v>
      </c>
      <c r="G454" s="40">
        <v>16.0</v>
      </c>
      <c r="H454" s="40">
        <v>52.0</v>
      </c>
      <c r="I454" s="40">
        <v>52.0</v>
      </c>
      <c r="J454" s="40" t="s">
        <v>108</v>
      </c>
      <c r="K454" s="78">
        <v>52.0</v>
      </c>
      <c r="L454" s="40" t="s">
        <v>61</v>
      </c>
      <c r="M454" s="61"/>
      <c r="N454" s="61"/>
      <c r="O454" s="61" t="s">
        <v>64</v>
      </c>
      <c r="P454" s="61" t="s">
        <v>223</v>
      </c>
      <c r="Q454" s="61" t="s">
        <v>42</v>
      </c>
      <c r="R454" s="61"/>
      <c r="S454" s="61"/>
      <c r="T454" s="61"/>
      <c r="U454" s="61"/>
      <c r="V454" s="61" t="s">
        <v>67</v>
      </c>
      <c r="W454" s="20" t="s">
        <v>67</v>
      </c>
      <c r="X454" s="20" t="s">
        <v>68</v>
      </c>
      <c r="Y454" s="20" t="s">
        <v>83</v>
      </c>
      <c r="Z454" s="61"/>
      <c r="AA454" s="38" t="s">
        <v>69</v>
      </c>
      <c r="AB454" s="61"/>
      <c r="AC454" s="61"/>
      <c r="AD454" s="40" t="s">
        <v>146</v>
      </c>
      <c r="AE454" s="61"/>
      <c r="AF454" s="61"/>
      <c r="AG454" s="59" t="s">
        <v>71</v>
      </c>
      <c r="AH454" s="61" t="s">
        <v>72</v>
      </c>
      <c r="AI454" s="20" t="s">
        <v>466</v>
      </c>
      <c r="AJ454" s="61"/>
      <c r="AK454" s="41" t="s">
        <v>74</v>
      </c>
      <c r="AL454" s="40">
        <v>4.0</v>
      </c>
      <c r="AM454" s="61" t="s">
        <v>75</v>
      </c>
      <c r="AN454" s="61" t="s">
        <v>39</v>
      </c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84">
        <v>0.06010829247756463</v>
      </c>
      <c r="BB454" s="28">
        <f t="shared" si="10"/>
        <v>0.06262043356</v>
      </c>
      <c r="BC454" s="13">
        <f t="shared" si="1"/>
        <v>0.0625601878</v>
      </c>
      <c r="BD454" s="20" t="s">
        <v>76</v>
      </c>
      <c r="BE454" s="72"/>
      <c r="BF454" s="73"/>
    </row>
    <row r="455" ht="15.75" customHeight="1">
      <c r="A455" s="77">
        <v>151.0</v>
      </c>
      <c r="B455" s="61" t="s">
        <v>498</v>
      </c>
      <c r="C455" s="40" t="s">
        <v>499</v>
      </c>
      <c r="D455" s="40" t="s">
        <v>500</v>
      </c>
      <c r="E455" s="41">
        <v>3.0</v>
      </c>
      <c r="F455" s="41">
        <v>1.0</v>
      </c>
      <c r="G455" s="41">
        <v>12.0</v>
      </c>
      <c r="H455" s="41">
        <v>43.0</v>
      </c>
      <c r="I455" s="41">
        <v>43.0</v>
      </c>
      <c r="J455" s="40" t="s">
        <v>108</v>
      </c>
      <c r="K455" s="20">
        <v>43.0</v>
      </c>
      <c r="L455" s="40" t="s">
        <v>61</v>
      </c>
      <c r="O455" s="61" t="s">
        <v>64</v>
      </c>
      <c r="P455" s="61" t="s">
        <v>223</v>
      </c>
      <c r="Q455" s="61" t="s">
        <v>42</v>
      </c>
      <c r="U455" s="61"/>
      <c r="V455" s="61" t="s">
        <v>67</v>
      </c>
      <c r="W455" s="20" t="s">
        <v>67</v>
      </c>
      <c r="X455" s="20" t="s">
        <v>68</v>
      </c>
      <c r="Y455" s="20" t="s">
        <v>83</v>
      </c>
      <c r="Z455" s="61"/>
      <c r="AA455" s="38" t="s">
        <v>69</v>
      </c>
      <c r="AD455" s="40" t="s">
        <v>146</v>
      </c>
      <c r="AE455" s="61"/>
      <c r="AF455" s="61"/>
      <c r="AG455" s="59" t="s">
        <v>71</v>
      </c>
      <c r="AH455" s="61" t="s">
        <v>72</v>
      </c>
      <c r="AI455" s="20" t="s">
        <v>466</v>
      </c>
      <c r="AK455" s="41" t="s">
        <v>74</v>
      </c>
      <c r="AL455" s="40">
        <v>4.0</v>
      </c>
      <c r="AM455" s="61" t="s">
        <v>75</v>
      </c>
      <c r="AN455" s="61" t="s">
        <v>39</v>
      </c>
      <c r="AO455" s="61"/>
      <c r="AP455" s="27"/>
      <c r="BA455" s="84">
        <v>7.288194665234623E-4</v>
      </c>
      <c r="BB455" s="28">
        <f t="shared" si="10"/>
        <v>0.08333335748</v>
      </c>
      <c r="BC455" s="13">
        <f t="shared" si="1"/>
        <v>0.08333334541</v>
      </c>
      <c r="BD455" s="20" t="s">
        <v>76</v>
      </c>
    </row>
    <row r="456" ht="15.75" customHeight="1">
      <c r="A456" s="77">
        <v>151.0</v>
      </c>
      <c r="B456" s="61" t="s">
        <v>498</v>
      </c>
      <c r="C456" s="40" t="s">
        <v>499</v>
      </c>
      <c r="D456" s="40" t="s">
        <v>500</v>
      </c>
      <c r="E456" s="41">
        <v>3.0</v>
      </c>
      <c r="F456" s="41">
        <v>2.0</v>
      </c>
      <c r="G456" s="41">
        <v>12.0</v>
      </c>
      <c r="H456" s="41">
        <v>56.0</v>
      </c>
      <c r="I456" s="41">
        <v>56.0</v>
      </c>
      <c r="J456" s="40" t="s">
        <v>108</v>
      </c>
      <c r="K456" s="20">
        <v>56.0</v>
      </c>
      <c r="L456" s="40" t="s">
        <v>61</v>
      </c>
      <c r="O456" s="61" t="s">
        <v>64</v>
      </c>
      <c r="P456" s="61" t="s">
        <v>223</v>
      </c>
      <c r="Q456" s="61" t="s">
        <v>42</v>
      </c>
      <c r="U456" s="61"/>
      <c r="V456" s="61" t="s">
        <v>67</v>
      </c>
      <c r="W456" s="20" t="s">
        <v>67</v>
      </c>
      <c r="X456" s="20" t="s">
        <v>68</v>
      </c>
      <c r="Y456" s="20" t="s">
        <v>83</v>
      </c>
      <c r="Z456" s="61"/>
      <c r="AA456" s="38" t="s">
        <v>69</v>
      </c>
      <c r="AD456" s="40" t="s">
        <v>146</v>
      </c>
      <c r="AE456" s="61"/>
      <c r="AF456" s="61"/>
      <c r="AG456" s="59" t="s">
        <v>71</v>
      </c>
      <c r="AH456" s="61" t="s">
        <v>72</v>
      </c>
      <c r="AI456" s="20" t="s">
        <v>466</v>
      </c>
      <c r="AK456" s="41" t="s">
        <v>74</v>
      </c>
      <c r="AL456" s="40">
        <v>4.0</v>
      </c>
      <c r="AM456" s="61" t="s">
        <v>75</v>
      </c>
      <c r="AN456" s="61" t="s">
        <v>39</v>
      </c>
      <c r="AO456" s="61"/>
      <c r="AP456" s="27"/>
      <c r="BA456" s="84">
        <v>-0.009860686192097406</v>
      </c>
      <c r="BB456" s="28">
        <f t="shared" si="10"/>
        <v>0.08333775302</v>
      </c>
      <c r="BC456" s="13">
        <f t="shared" si="1"/>
        <v>0.08333554315</v>
      </c>
      <c r="BD456" s="20" t="s">
        <v>76</v>
      </c>
    </row>
    <row r="457" ht="15.75" customHeight="1">
      <c r="A457" s="77">
        <v>151.0</v>
      </c>
      <c r="B457" s="61" t="s">
        <v>498</v>
      </c>
      <c r="C457" s="40" t="s">
        <v>499</v>
      </c>
      <c r="D457" s="40" t="s">
        <v>500</v>
      </c>
      <c r="E457" s="41">
        <v>3.0</v>
      </c>
      <c r="F457" s="41">
        <v>3.0</v>
      </c>
      <c r="G457" s="41">
        <v>12.0</v>
      </c>
      <c r="H457" s="41">
        <v>41.0</v>
      </c>
      <c r="I457" s="41">
        <v>41.0</v>
      </c>
      <c r="J457" s="40" t="s">
        <v>108</v>
      </c>
      <c r="K457" s="20">
        <v>41.0</v>
      </c>
      <c r="L457" s="40" t="s">
        <v>61</v>
      </c>
      <c r="O457" s="61" t="s">
        <v>64</v>
      </c>
      <c r="P457" s="61" t="s">
        <v>223</v>
      </c>
      <c r="Q457" s="61" t="s">
        <v>42</v>
      </c>
      <c r="U457" s="61"/>
      <c r="V457" s="61" t="s">
        <v>67</v>
      </c>
      <c r="W457" s="20" t="s">
        <v>67</v>
      </c>
      <c r="X457" s="20" t="s">
        <v>68</v>
      </c>
      <c r="Y457" s="20" t="s">
        <v>83</v>
      </c>
      <c r="Z457" s="27"/>
      <c r="AA457" s="38" t="s">
        <v>69</v>
      </c>
      <c r="AD457" s="40" t="s">
        <v>146</v>
      </c>
      <c r="AF457" s="61"/>
      <c r="AG457" s="59" t="s">
        <v>71</v>
      </c>
      <c r="AH457" s="61" t="s">
        <v>72</v>
      </c>
      <c r="AI457" s="20" t="s">
        <v>466</v>
      </c>
      <c r="AK457" s="41" t="s">
        <v>74</v>
      </c>
      <c r="AL457" s="40">
        <v>4.0</v>
      </c>
      <c r="AM457" s="61" t="s">
        <v>75</v>
      </c>
      <c r="AN457" s="61" t="s">
        <v>39</v>
      </c>
      <c r="AO457" s="61"/>
      <c r="AP457" s="27"/>
      <c r="BA457" s="84">
        <v>0.008612407330452982</v>
      </c>
      <c r="BB457" s="28">
        <f t="shared" si="10"/>
        <v>0.08333670486</v>
      </c>
      <c r="BC457" s="13">
        <f t="shared" si="1"/>
        <v>0.08333501908</v>
      </c>
      <c r="BD457" s="20" t="s">
        <v>76</v>
      </c>
    </row>
    <row r="458" ht="15.75" customHeight="1">
      <c r="A458" s="77">
        <v>151.0</v>
      </c>
      <c r="B458" s="61" t="s">
        <v>498</v>
      </c>
      <c r="C458" s="40" t="s">
        <v>499</v>
      </c>
      <c r="D458" s="40" t="s">
        <v>500</v>
      </c>
      <c r="E458" s="41">
        <v>3.0</v>
      </c>
      <c r="F458" s="41">
        <v>4.0</v>
      </c>
      <c r="G458" s="41">
        <v>12.0</v>
      </c>
      <c r="H458" s="41">
        <v>30.0</v>
      </c>
      <c r="I458" s="41">
        <v>30.0</v>
      </c>
      <c r="J458" s="40" t="s">
        <v>108</v>
      </c>
      <c r="K458" s="20">
        <v>30.0</v>
      </c>
      <c r="L458" s="40" t="s">
        <v>61</v>
      </c>
      <c r="O458" s="61" t="s">
        <v>64</v>
      </c>
      <c r="P458" s="61" t="s">
        <v>223</v>
      </c>
      <c r="Q458" s="61" t="s">
        <v>42</v>
      </c>
      <c r="U458" s="61"/>
      <c r="V458" s="61" t="s">
        <v>67</v>
      </c>
      <c r="W458" s="20" t="s">
        <v>67</v>
      </c>
      <c r="X458" s="20" t="s">
        <v>68</v>
      </c>
      <c r="Y458" s="20" t="s">
        <v>83</v>
      </c>
      <c r="Z458" s="41" t="s">
        <v>83</v>
      </c>
      <c r="AA458" s="38" t="s">
        <v>69</v>
      </c>
      <c r="AD458" s="40" t="s">
        <v>146</v>
      </c>
      <c r="AF458" s="61"/>
      <c r="AG458" s="59" t="s">
        <v>71</v>
      </c>
      <c r="AH458" s="61" t="s">
        <v>72</v>
      </c>
      <c r="AI458" s="20" t="s">
        <v>466</v>
      </c>
      <c r="AK458" s="41" t="s">
        <v>74</v>
      </c>
      <c r="AL458" s="40">
        <v>4.0</v>
      </c>
      <c r="AM458" s="61" t="s">
        <v>75</v>
      </c>
      <c r="AN458" s="61" t="s">
        <v>39</v>
      </c>
      <c r="AO458" s="61"/>
      <c r="AP458" s="27"/>
      <c r="BA458" s="84">
        <v>0.002097639386329092</v>
      </c>
      <c r="BB458" s="28">
        <f t="shared" si="10"/>
        <v>0.08333353334</v>
      </c>
      <c r="BC458" s="13">
        <f t="shared" si="1"/>
        <v>0.08333343334</v>
      </c>
      <c r="BD458" s="20" t="s">
        <v>76</v>
      </c>
    </row>
    <row r="459" ht="15.75" customHeight="1">
      <c r="A459" s="41">
        <v>155.0</v>
      </c>
      <c r="B459" s="41" t="s">
        <v>501</v>
      </c>
      <c r="C459" s="41" t="s">
        <v>502</v>
      </c>
      <c r="D459" s="41" t="s">
        <v>502</v>
      </c>
      <c r="E459" s="41">
        <v>1.0</v>
      </c>
      <c r="F459" s="41">
        <v>1.0</v>
      </c>
      <c r="G459" s="41">
        <v>8.0</v>
      </c>
      <c r="H459" s="41">
        <v>31.0</v>
      </c>
      <c r="I459" s="41">
        <v>31.0</v>
      </c>
      <c r="J459" s="40" t="s">
        <v>108</v>
      </c>
      <c r="K459" s="57">
        <v>31.0</v>
      </c>
      <c r="L459" s="20" t="s">
        <v>174</v>
      </c>
      <c r="O459" s="40" t="s">
        <v>174</v>
      </c>
      <c r="P459" s="61" t="s">
        <v>223</v>
      </c>
      <c r="Q459" s="41" t="s">
        <v>65</v>
      </c>
      <c r="U459" s="61"/>
      <c r="V459" s="61" t="s">
        <v>67</v>
      </c>
      <c r="W459" s="20" t="s">
        <v>346</v>
      </c>
      <c r="X459" s="20" t="s">
        <v>68</v>
      </c>
      <c r="Y459" s="20" t="s">
        <v>83</v>
      </c>
      <c r="Z459" s="41" t="s">
        <v>83</v>
      </c>
      <c r="AA459" s="38" t="s">
        <v>69</v>
      </c>
      <c r="AD459" s="40" t="s">
        <v>402</v>
      </c>
      <c r="AE459" s="41" t="s">
        <v>503</v>
      </c>
      <c r="AF459" s="61"/>
      <c r="AG459" s="40" t="s">
        <v>177</v>
      </c>
      <c r="AH459" s="40" t="s">
        <v>178</v>
      </c>
      <c r="AI459" s="41" t="s">
        <v>73</v>
      </c>
      <c r="AK459" s="41" t="s">
        <v>74</v>
      </c>
      <c r="AL459" s="41">
        <v>2.0</v>
      </c>
      <c r="AM459" s="61" t="s">
        <v>75</v>
      </c>
      <c r="AN459" s="61" t="s">
        <v>39</v>
      </c>
      <c r="AO459" s="40" t="s">
        <v>346</v>
      </c>
      <c r="AP459" s="27"/>
      <c r="BA459" s="84">
        <v>1.7605633802816902</v>
      </c>
      <c r="BB459" s="28">
        <f t="shared" si="10"/>
        <v>0.3463988154</v>
      </c>
      <c r="BC459" s="13">
        <f t="shared" si="1"/>
        <v>0.2080861647</v>
      </c>
      <c r="BD459" s="20" t="s">
        <v>88</v>
      </c>
    </row>
    <row r="460" ht="15.75" customHeight="1">
      <c r="A460" s="41">
        <v>155.0</v>
      </c>
      <c r="B460" s="41" t="s">
        <v>501</v>
      </c>
      <c r="C460" s="41" t="s">
        <v>502</v>
      </c>
      <c r="D460" s="41" t="s">
        <v>502</v>
      </c>
      <c r="E460" s="41">
        <v>1.0</v>
      </c>
      <c r="F460" s="41">
        <v>1.0</v>
      </c>
      <c r="G460" s="41">
        <v>8.0</v>
      </c>
      <c r="H460" s="41">
        <v>31.0</v>
      </c>
      <c r="I460" s="41">
        <v>31.0</v>
      </c>
      <c r="J460" s="40" t="s">
        <v>108</v>
      </c>
      <c r="K460" s="57">
        <v>31.0</v>
      </c>
      <c r="L460" s="20" t="s">
        <v>174</v>
      </c>
      <c r="O460" s="40" t="s">
        <v>174</v>
      </c>
      <c r="P460" s="61" t="s">
        <v>223</v>
      </c>
      <c r="Q460" s="41" t="s">
        <v>65</v>
      </c>
      <c r="U460" s="61"/>
      <c r="V460" s="61" t="s">
        <v>67</v>
      </c>
      <c r="W460" s="20" t="s">
        <v>290</v>
      </c>
      <c r="X460" s="20" t="s">
        <v>68</v>
      </c>
      <c r="Y460" s="20" t="s">
        <v>83</v>
      </c>
      <c r="Z460" s="41" t="s">
        <v>83</v>
      </c>
      <c r="AA460" s="38" t="s">
        <v>69</v>
      </c>
      <c r="AD460" s="40" t="s">
        <v>402</v>
      </c>
      <c r="AE460" s="41" t="s">
        <v>503</v>
      </c>
      <c r="AF460" s="61"/>
      <c r="AG460" s="40" t="s">
        <v>177</v>
      </c>
      <c r="AH460" s="40" t="s">
        <v>178</v>
      </c>
      <c r="AI460" s="41" t="s">
        <v>73</v>
      </c>
      <c r="AK460" s="41" t="s">
        <v>74</v>
      </c>
      <c r="AL460" s="41">
        <v>2.0</v>
      </c>
      <c r="AM460" s="61" t="s">
        <v>75</v>
      </c>
      <c r="AN460" s="61" t="s">
        <v>39</v>
      </c>
      <c r="AO460" s="40" t="s">
        <v>345</v>
      </c>
      <c r="AP460" s="27"/>
      <c r="BA460" s="84">
        <v>0.38750000000000007</v>
      </c>
      <c r="BB460" s="28">
        <f t="shared" si="10"/>
        <v>0.1357254464</v>
      </c>
      <c r="BC460" s="13">
        <f t="shared" si="1"/>
        <v>0.1302523735</v>
      </c>
      <c r="BD460" s="20" t="s">
        <v>88</v>
      </c>
    </row>
    <row r="461" ht="15.75" customHeight="1">
      <c r="A461" s="41">
        <v>155.0</v>
      </c>
      <c r="B461" s="41" t="s">
        <v>501</v>
      </c>
      <c r="C461" s="41" t="s">
        <v>502</v>
      </c>
      <c r="D461" s="41" t="s">
        <v>502</v>
      </c>
      <c r="E461" s="41">
        <v>1.0</v>
      </c>
      <c r="F461" s="41">
        <v>2.0</v>
      </c>
      <c r="G461" s="41">
        <v>8.0</v>
      </c>
      <c r="H461" s="41">
        <v>31.0</v>
      </c>
      <c r="I461" s="41">
        <v>31.0</v>
      </c>
      <c r="J461" s="40" t="s">
        <v>108</v>
      </c>
      <c r="K461" s="57">
        <v>31.0</v>
      </c>
      <c r="L461" s="20" t="s">
        <v>174</v>
      </c>
      <c r="O461" s="40" t="s">
        <v>174</v>
      </c>
      <c r="P461" s="61" t="s">
        <v>223</v>
      </c>
      <c r="Q461" s="41" t="s">
        <v>65</v>
      </c>
      <c r="U461" s="61"/>
      <c r="V461" s="61" t="s">
        <v>67</v>
      </c>
      <c r="W461" s="20" t="s">
        <v>346</v>
      </c>
      <c r="X461" s="20" t="s">
        <v>68</v>
      </c>
      <c r="Y461" s="20" t="s">
        <v>83</v>
      </c>
      <c r="Z461" s="41" t="s">
        <v>83</v>
      </c>
      <c r="AA461" s="38" t="s">
        <v>69</v>
      </c>
      <c r="AD461" s="40" t="s">
        <v>402</v>
      </c>
      <c r="AE461" s="41" t="s">
        <v>504</v>
      </c>
      <c r="AF461" s="61"/>
      <c r="AG461" s="40" t="s">
        <v>177</v>
      </c>
      <c r="AH461" s="40" t="s">
        <v>178</v>
      </c>
      <c r="AI461" s="41" t="s">
        <v>73</v>
      </c>
      <c r="AK461" s="41" t="s">
        <v>74</v>
      </c>
      <c r="AL461" s="41">
        <v>2.0</v>
      </c>
      <c r="AM461" s="61" t="s">
        <v>75</v>
      </c>
      <c r="AN461" s="61" t="s">
        <v>39</v>
      </c>
      <c r="AO461" s="40" t="s">
        <v>346</v>
      </c>
      <c r="AP461" s="27"/>
      <c r="BA461" s="84">
        <v>0.1645569620253163</v>
      </c>
      <c r="BB461" s="28">
        <f t="shared" si="10"/>
        <v>0.1269342138</v>
      </c>
      <c r="BC461" s="13">
        <f t="shared" si="1"/>
        <v>0.1259633944</v>
      </c>
      <c r="BD461" s="20" t="s">
        <v>88</v>
      </c>
    </row>
    <row r="462" ht="15.75" customHeight="1">
      <c r="A462" s="41">
        <v>155.0</v>
      </c>
      <c r="B462" s="41" t="s">
        <v>501</v>
      </c>
      <c r="C462" s="41" t="s">
        <v>502</v>
      </c>
      <c r="D462" s="41" t="s">
        <v>502</v>
      </c>
      <c r="E462" s="41">
        <v>1.0</v>
      </c>
      <c r="F462" s="41">
        <v>2.0</v>
      </c>
      <c r="G462" s="41">
        <v>8.0</v>
      </c>
      <c r="H462" s="41">
        <v>31.0</v>
      </c>
      <c r="I462" s="41">
        <v>31.0</v>
      </c>
      <c r="J462" s="40" t="s">
        <v>108</v>
      </c>
      <c r="K462" s="57">
        <v>31.0</v>
      </c>
      <c r="L462" s="20" t="s">
        <v>174</v>
      </c>
      <c r="O462" s="40" t="s">
        <v>174</v>
      </c>
      <c r="P462" s="61" t="s">
        <v>223</v>
      </c>
      <c r="Q462" s="41" t="s">
        <v>65</v>
      </c>
      <c r="U462" s="61"/>
      <c r="V462" s="61" t="s">
        <v>67</v>
      </c>
      <c r="W462" s="20" t="s">
        <v>290</v>
      </c>
      <c r="X462" s="20" t="s">
        <v>68</v>
      </c>
      <c r="Y462" s="20" t="s">
        <v>83</v>
      </c>
      <c r="Z462" s="41" t="s">
        <v>83</v>
      </c>
      <c r="AA462" s="38" t="s">
        <v>69</v>
      </c>
      <c r="AD462" s="40" t="s">
        <v>402</v>
      </c>
      <c r="AE462" s="41" t="s">
        <v>504</v>
      </c>
      <c r="AF462" s="61"/>
      <c r="AG462" s="40" t="s">
        <v>177</v>
      </c>
      <c r="AH462" s="40" t="s">
        <v>178</v>
      </c>
      <c r="AI462" s="41" t="s">
        <v>73</v>
      </c>
      <c r="AK462" s="41" t="s">
        <v>74</v>
      </c>
      <c r="AL462" s="41">
        <v>2.0</v>
      </c>
      <c r="AM462" s="61" t="s">
        <v>75</v>
      </c>
      <c r="AN462" s="61" t="s">
        <v>39</v>
      </c>
      <c r="AO462" s="40" t="s">
        <v>345</v>
      </c>
      <c r="AP462" s="27"/>
      <c r="BA462" s="84">
        <v>-0.8409090909090912</v>
      </c>
      <c r="BB462" s="28">
        <f t="shared" si="10"/>
        <v>0.1755091499</v>
      </c>
      <c r="BC462" s="13">
        <f t="shared" si="1"/>
        <v>0.1481169934</v>
      </c>
      <c r="BD462" s="20" t="s">
        <v>88</v>
      </c>
    </row>
    <row r="463" ht="15.75" customHeight="1">
      <c r="A463" s="41">
        <v>155.0</v>
      </c>
      <c r="B463" s="41" t="s">
        <v>501</v>
      </c>
      <c r="C463" s="41" t="s">
        <v>502</v>
      </c>
      <c r="D463" s="41" t="s">
        <v>502</v>
      </c>
      <c r="E463" s="41">
        <v>1.0</v>
      </c>
      <c r="F463" s="41">
        <v>3.0</v>
      </c>
      <c r="G463" s="41">
        <v>8.0</v>
      </c>
      <c r="H463" s="41">
        <v>31.0</v>
      </c>
      <c r="I463" s="41">
        <v>31.0</v>
      </c>
      <c r="J463" s="40" t="s">
        <v>108</v>
      </c>
      <c r="K463" s="57">
        <v>31.0</v>
      </c>
      <c r="L463" s="20" t="s">
        <v>174</v>
      </c>
      <c r="O463" s="40" t="s">
        <v>174</v>
      </c>
      <c r="P463" s="61" t="s">
        <v>223</v>
      </c>
      <c r="Q463" s="41" t="s">
        <v>65</v>
      </c>
      <c r="U463" s="61"/>
      <c r="V463" s="61" t="s">
        <v>67</v>
      </c>
      <c r="W463" s="20" t="s">
        <v>346</v>
      </c>
      <c r="X463" s="20" t="s">
        <v>68</v>
      </c>
      <c r="Y463" s="20" t="s">
        <v>83</v>
      </c>
      <c r="Z463" s="41" t="s">
        <v>83</v>
      </c>
      <c r="AA463" s="38" t="s">
        <v>69</v>
      </c>
      <c r="AD463" s="40" t="s">
        <v>402</v>
      </c>
      <c r="AE463" s="41" t="s">
        <v>505</v>
      </c>
      <c r="AF463" s="61"/>
      <c r="AG463" s="40" t="s">
        <v>177</v>
      </c>
      <c r="AH463" s="40" t="s">
        <v>178</v>
      </c>
      <c r="AI463" s="41" t="s">
        <v>73</v>
      </c>
      <c r="AK463" s="41" t="s">
        <v>74</v>
      </c>
      <c r="AL463" s="41">
        <v>2.0</v>
      </c>
      <c r="AM463" s="61" t="s">
        <v>75</v>
      </c>
      <c r="AN463" s="61" t="s">
        <v>39</v>
      </c>
      <c r="AO463" s="40" t="s">
        <v>346</v>
      </c>
      <c r="AP463" s="27"/>
      <c r="BA463" s="84">
        <v>-0.71875</v>
      </c>
      <c r="BB463" s="28">
        <f t="shared" si="10"/>
        <v>0.1619001116</v>
      </c>
      <c r="BC463" s="13">
        <f t="shared" si="1"/>
        <v>0.1422586164</v>
      </c>
      <c r="BD463" s="20" t="s">
        <v>88</v>
      </c>
    </row>
    <row r="464" ht="15.75" customHeight="1">
      <c r="A464" s="41">
        <v>155.0</v>
      </c>
      <c r="B464" s="41" t="s">
        <v>501</v>
      </c>
      <c r="C464" s="41" t="s">
        <v>502</v>
      </c>
      <c r="D464" s="41" t="s">
        <v>502</v>
      </c>
      <c r="E464" s="41">
        <v>1.0</v>
      </c>
      <c r="F464" s="41">
        <v>3.0</v>
      </c>
      <c r="G464" s="41">
        <v>8.0</v>
      </c>
      <c r="H464" s="41">
        <v>31.0</v>
      </c>
      <c r="I464" s="41">
        <v>31.0</v>
      </c>
      <c r="J464" s="40" t="s">
        <v>108</v>
      </c>
      <c r="K464" s="57">
        <v>31.0</v>
      </c>
      <c r="L464" s="20" t="s">
        <v>174</v>
      </c>
      <c r="O464" s="40" t="s">
        <v>174</v>
      </c>
      <c r="P464" s="61" t="s">
        <v>223</v>
      </c>
      <c r="Q464" s="41" t="s">
        <v>65</v>
      </c>
      <c r="U464" s="61"/>
      <c r="V464" s="61" t="s">
        <v>67</v>
      </c>
      <c r="W464" s="20" t="s">
        <v>290</v>
      </c>
      <c r="X464" s="20" t="s">
        <v>68</v>
      </c>
      <c r="Y464" s="20" t="s">
        <v>83</v>
      </c>
      <c r="Z464" s="41" t="s">
        <v>83</v>
      </c>
      <c r="AA464" s="38" t="s">
        <v>69</v>
      </c>
      <c r="AD464" s="40" t="s">
        <v>402</v>
      </c>
      <c r="AE464" s="41" t="s">
        <v>505</v>
      </c>
      <c r="AF464" s="61"/>
      <c r="AG464" s="40" t="s">
        <v>177</v>
      </c>
      <c r="AH464" s="40" t="s">
        <v>178</v>
      </c>
      <c r="AI464" s="41" t="s">
        <v>73</v>
      </c>
      <c r="AK464" s="41" t="s">
        <v>74</v>
      </c>
      <c r="AL464" s="41">
        <v>2.0</v>
      </c>
      <c r="AM464" s="61" t="s">
        <v>75</v>
      </c>
      <c r="AN464" s="61" t="s">
        <v>39</v>
      </c>
      <c r="AO464" s="40" t="s">
        <v>345</v>
      </c>
      <c r="AP464" s="27"/>
      <c r="BA464" s="84">
        <v>-0.5714285714285715</v>
      </c>
      <c r="BB464" s="28">
        <f t="shared" si="10"/>
        <v>0.1483236152</v>
      </c>
      <c r="BC464" s="13">
        <f t="shared" si="1"/>
        <v>0.136163328</v>
      </c>
      <c r="BD464" s="20" t="s">
        <v>88</v>
      </c>
    </row>
    <row r="465" ht="15.75" customHeight="1">
      <c r="A465" s="41">
        <v>155.0</v>
      </c>
      <c r="B465" s="41" t="s">
        <v>501</v>
      </c>
      <c r="C465" s="41" t="s">
        <v>502</v>
      </c>
      <c r="D465" s="41" t="s">
        <v>502</v>
      </c>
      <c r="E465" s="41">
        <v>2.0</v>
      </c>
      <c r="F465" s="41">
        <v>1.0</v>
      </c>
      <c r="G465" s="41">
        <v>16.0</v>
      </c>
      <c r="H465" s="41">
        <v>31.0</v>
      </c>
      <c r="I465" s="41">
        <v>31.0</v>
      </c>
      <c r="J465" s="40" t="s">
        <v>108</v>
      </c>
      <c r="K465" s="57">
        <v>31.0</v>
      </c>
      <c r="L465" s="20" t="s">
        <v>174</v>
      </c>
      <c r="O465" s="40" t="s">
        <v>174</v>
      </c>
      <c r="P465" s="61" t="s">
        <v>223</v>
      </c>
      <c r="Q465" s="41" t="s">
        <v>65</v>
      </c>
      <c r="U465" s="61"/>
      <c r="V465" s="61" t="s">
        <v>67</v>
      </c>
      <c r="W465" s="20" t="s">
        <v>346</v>
      </c>
      <c r="X465" s="20" t="s">
        <v>68</v>
      </c>
      <c r="Y465" s="20" t="s">
        <v>83</v>
      </c>
      <c r="Z465" s="41" t="s">
        <v>83</v>
      </c>
      <c r="AA465" s="38" t="s">
        <v>69</v>
      </c>
      <c r="AD465" s="40" t="s">
        <v>402</v>
      </c>
      <c r="AE465" s="41" t="s">
        <v>503</v>
      </c>
      <c r="AF465" s="61"/>
      <c r="AG465" s="40" t="s">
        <v>177</v>
      </c>
      <c r="AH465" s="40" t="s">
        <v>178</v>
      </c>
      <c r="AI465" s="41" t="s">
        <v>73</v>
      </c>
      <c r="AK465" s="41" t="s">
        <v>74</v>
      </c>
      <c r="AL465" s="41">
        <v>2.0</v>
      </c>
      <c r="AM465" s="61" t="s">
        <v>75</v>
      </c>
      <c r="AN465" s="61" t="s">
        <v>39</v>
      </c>
      <c r="AO465" s="40" t="s">
        <v>346</v>
      </c>
      <c r="BA465" s="84">
        <v>0.6212121212121211</v>
      </c>
      <c r="BB465" s="28">
        <f t="shared" si="10"/>
        <v>0.07536348332</v>
      </c>
      <c r="BC465" s="13">
        <f t="shared" si="1"/>
        <v>0.06863102584</v>
      </c>
      <c r="BD465" s="20" t="s">
        <v>88</v>
      </c>
    </row>
    <row r="466" ht="15.75" customHeight="1">
      <c r="A466" s="41">
        <v>155.0</v>
      </c>
      <c r="B466" s="41" t="s">
        <v>501</v>
      </c>
      <c r="C466" s="41" t="s">
        <v>502</v>
      </c>
      <c r="D466" s="41" t="s">
        <v>502</v>
      </c>
      <c r="E466" s="41">
        <v>2.0</v>
      </c>
      <c r="F466" s="41">
        <v>1.0</v>
      </c>
      <c r="G466" s="41">
        <v>16.0</v>
      </c>
      <c r="H466" s="41">
        <v>31.0</v>
      </c>
      <c r="I466" s="41">
        <v>31.0</v>
      </c>
      <c r="J466" s="40" t="s">
        <v>108</v>
      </c>
      <c r="K466" s="57">
        <v>31.0</v>
      </c>
      <c r="L466" s="20" t="s">
        <v>174</v>
      </c>
      <c r="O466" s="40" t="s">
        <v>174</v>
      </c>
      <c r="P466" s="61" t="s">
        <v>223</v>
      </c>
      <c r="Q466" s="41" t="s">
        <v>65</v>
      </c>
      <c r="U466" s="61"/>
      <c r="V466" s="61" t="s">
        <v>67</v>
      </c>
      <c r="W466" s="20" t="s">
        <v>346</v>
      </c>
      <c r="X466" s="20" t="s">
        <v>68</v>
      </c>
      <c r="Y466" s="20" t="s">
        <v>83</v>
      </c>
      <c r="Z466" s="41" t="s">
        <v>83</v>
      </c>
      <c r="AA466" s="38" t="s">
        <v>69</v>
      </c>
      <c r="AD466" s="40" t="s">
        <v>402</v>
      </c>
      <c r="AE466" s="41" t="s">
        <v>505</v>
      </c>
      <c r="AF466" s="61"/>
      <c r="AG466" s="40" t="s">
        <v>177</v>
      </c>
      <c r="AH466" s="40" t="s">
        <v>178</v>
      </c>
      <c r="AI466" s="41" t="s">
        <v>73</v>
      </c>
      <c r="AK466" s="41" t="s">
        <v>74</v>
      </c>
      <c r="AL466" s="41">
        <v>2.0</v>
      </c>
      <c r="AM466" s="61" t="s">
        <v>75</v>
      </c>
      <c r="AN466" s="61" t="s">
        <v>39</v>
      </c>
      <c r="AO466" s="40" t="s">
        <v>346</v>
      </c>
      <c r="BA466" s="84">
        <v>-0.523076923076923</v>
      </c>
      <c r="BB466" s="28">
        <f t="shared" si="10"/>
        <v>0.07162031558</v>
      </c>
      <c r="BC466" s="13">
        <f t="shared" si="1"/>
        <v>0.06690493049</v>
      </c>
      <c r="BD466" s="20" t="s">
        <v>88</v>
      </c>
    </row>
    <row r="467" ht="15.75" customHeight="1">
      <c r="A467" s="41">
        <v>155.0</v>
      </c>
      <c r="B467" s="41" t="s">
        <v>501</v>
      </c>
      <c r="C467" s="41" t="s">
        <v>502</v>
      </c>
      <c r="D467" s="41" t="s">
        <v>502</v>
      </c>
      <c r="E467" s="41">
        <v>2.0</v>
      </c>
      <c r="F467" s="41">
        <v>1.0</v>
      </c>
      <c r="G467" s="41">
        <v>16.0</v>
      </c>
      <c r="H467" s="41">
        <v>31.0</v>
      </c>
      <c r="I467" s="41">
        <v>31.0</v>
      </c>
      <c r="J467" s="40" t="s">
        <v>108</v>
      </c>
      <c r="K467" s="57">
        <v>31.0</v>
      </c>
      <c r="L467" s="20" t="s">
        <v>174</v>
      </c>
      <c r="O467" s="40" t="s">
        <v>174</v>
      </c>
      <c r="P467" s="61" t="s">
        <v>223</v>
      </c>
      <c r="Q467" s="41" t="s">
        <v>65</v>
      </c>
      <c r="U467" s="61"/>
      <c r="V467" s="61" t="s">
        <v>67</v>
      </c>
      <c r="W467" s="20" t="s">
        <v>290</v>
      </c>
      <c r="X467" s="20" t="s">
        <v>68</v>
      </c>
      <c r="Y467" s="20" t="s">
        <v>83</v>
      </c>
      <c r="Z467" s="41" t="s">
        <v>83</v>
      </c>
      <c r="AA467" s="38" t="s">
        <v>69</v>
      </c>
      <c r="AD467" s="40" t="s">
        <v>402</v>
      </c>
      <c r="AE467" s="41" t="s">
        <v>503</v>
      </c>
      <c r="AF467" s="61"/>
      <c r="AG467" s="40" t="s">
        <v>177</v>
      </c>
      <c r="AH467" s="40" t="s">
        <v>178</v>
      </c>
      <c r="AI467" s="41" t="s">
        <v>73</v>
      </c>
      <c r="AK467" s="41" t="s">
        <v>74</v>
      </c>
      <c r="AL467" s="41">
        <v>2.0</v>
      </c>
      <c r="AM467" s="61" t="s">
        <v>75</v>
      </c>
      <c r="AN467" s="61" t="s">
        <v>39</v>
      </c>
      <c r="AO467" s="40" t="s">
        <v>345</v>
      </c>
      <c r="BA467" s="84">
        <v>0.3015873015873015</v>
      </c>
      <c r="BB467" s="28">
        <f t="shared" si="10"/>
        <v>0.06553183002</v>
      </c>
      <c r="BC467" s="13">
        <f t="shared" si="1"/>
        <v>0.06399796384</v>
      </c>
      <c r="BD467" s="20" t="s">
        <v>88</v>
      </c>
    </row>
    <row r="468" ht="15.75" customHeight="1">
      <c r="A468" s="41">
        <v>155.0</v>
      </c>
      <c r="B468" s="41" t="s">
        <v>501</v>
      </c>
      <c r="C468" s="41" t="s">
        <v>502</v>
      </c>
      <c r="D468" s="41" t="s">
        <v>502</v>
      </c>
      <c r="E468" s="41">
        <v>2.0</v>
      </c>
      <c r="F468" s="41">
        <v>1.0</v>
      </c>
      <c r="G468" s="41">
        <v>16.0</v>
      </c>
      <c r="H468" s="41">
        <v>31.0</v>
      </c>
      <c r="I468" s="41">
        <v>31.0</v>
      </c>
      <c r="J468" s="40" t="s">
        <v>108</v>
      </c>
      <c r="K468" s="57">
        <v>31.0</v>
      </c>
      <c r="L468" s="20" t="s">
        <v>174</v>
      </c>
      <c r="O468" s="40" t="s">
        <v>174</v>
      </c>
      <c r="P468" s="61" t="s">
        <v>223</v>
      </c>
      <c r="Q468" s="41" t="s">
        <v>65</v>
      </c>
      <c r="U468" s="61"/>
      <c r="V468" s="61" t="s">
        <v>67</v>
      </c>
      <c r="W468" s="20" t="s">
        <v>290</v>
      </c>
      <c r="X468" s="20" t="s">
        <v>68</v>
      </c>
      <c r="Y468" s="20" t="s">
        <v>83</v>
      </c>
      <c r="Z468" s="41" t="s">
        <v>83</v>
      </c>
      <c r="AA468" s="38" t="s">
        <v>69</v>
      </c>
      <c r="AD468" s="40" t="s">
        <v>402</v>
      </c>
      <c r="AE468" s="41" t="s">
        <v>505</v>
      </c>
      <c r="AF468" s="61"/>
      <c r="AG468" s="40" t="s">
        <v>177</v>
      </c>
      <c r="AH468" s="40" t="s">
        <v>178</v>
      </c>
      <c r="AI468" s="41" t="s">
        <v>73</v>
      </c>
      <c r="AK468" s="41" t="s">
        <v>74</v>
      </c>
      <c r="AL468" s="41">
        <v>2.0</v>
      </c>
      <c r="AM468" s="61" t="s">
        <v>75</v>
      </c>
      <c r="AN468" s="61" t="s">
        <v>39</v>
      </c>
      <c r="AO468" s="40" t="s">
        <v>345</v>
      </c>
      <c r="BA468" s="84">
        <v>-0.6666666666666666</v>
      </c>
      <c r="BB468" s="28">
        <f t="shared" si="10"/>
        <v>0.07731481481</v>
      </c>
      <c r="BC468" s="13">
        <f t="shared" si="1"/>
        <v>0.0695138542</v>
      </c>
      <c r="BD468" s="20" t="s">
        <v>88</v>
      </c>
    </row>
    <row r="469" ht="15.75" customHeight="1">
      <c r="A469" s="41">
        <v>156.0</v>
      </c>
      <c r="B469" s="41" t="s">
        <v>506</v>
      </c>
      <c r="C469" s="41" t="s">
        <v>507</v>
      </c>
      <c r="D469" s="41" t="s">
        <v>508</v>
      </c>
      <c r="E469" s="41">
        <v>2.0</v>
      </c>
      <c r="F469" s="41">
        <v>1.0</v>
      </c>
      <c r="G469" s="41">
        <v>10.0</v>
      </c>
      <c r="H469" s="41">
        <v>31.7</v>
      </c>
      <c r="I469" s="41">
        <v>31.7</v>
      </c>
      <c r="J469" s="40" t="s">
        <v>108</v>
      </c>
      <c r="K469" s="57">
        <v>31.7</v>
      </c>
      <c r="L469" s="20" t="s">
        <v>174</v>
      </c>
      <c r="M469" s="41" t="s">
        <v>509</v>
      </c>
      <c r="O469" s="40" t="s">
        <v>174</v>
      </c>
      <c r="P469" s="61" t="s">
        <v>223</v>
      </c>
      <c r="Q469" s="41" t="s">
        <v>510</v>
      </c>
      <c r="R469" s="41" t="s">
        <v>511</v>
      </c>
      <c r="U469" s="40" t="s">
        <v>283</v>
      </c>
      <c r="V469" s="61" t="s">
        <v>67</v>
      </c>
      <c r="W469" s="20" t="s">
        <v>67</v>
      </c>
      <c r="X469" s="20" t="s">
        <v>68</v>
      </c>
      <c r="Y469" s="20" t="s">
        <v>282</v>
      </c>
      <c r="Z469" s="41" t="s">
        <v>83</v>
      </c>
      <c r="AA469" s="38" t="s">
        <v>69</v>
      </c>
      <c r="AD469" s="41" t="s">
        <v>146</v>
      </c>
      <c r="AF469" s="61"/>
      <c r="AG469" s="40" t="s">
        <v>71</v>
      </c>
      <c r="AH469" s="40" t="s">
        <v>72</v>
      </c>
      <c r="AI469" s="41" t="s">
        <v>85</v>
      </c>
      <c r="AK469" s="41" t="s">
        <v>86</v>
      </c>
      <c r="AL469" s="41">
        <v>8.0</v>
      </c>
      <c r="AM469" s="61" t="s">
        <v>75</v>
      </c>
      <c r="AN469" s="61" t="s">
        <v>39</v>
      </c>
      <c r="AO469" s="40"/>
      <c r="BA469" s="89">
        <v>0.664258833</v>
      </c>
      <c r="BB469" s="28">
        <f t="shared" si="10"/>
        <v>0.1245133221</v>
      </c>
      <c r="BC469" s="13">
        <f t="shared" si="1"/>
        <v>0.1115855376</v>
      </c>
      <c r="BD469" s="20" t="s">
        <v>76</v>
      </c>
    </row>
    <row r="470" ht="15.75" customHeight="1">
      <c r="A470" s="41">
        <v>156.0</v>
      </c>
      <c r="B470" s="41" t="s">
        <v>506</v>
      </c>
      <c r="C470" s="41" t="s">
        <v>507</v>
      </c>
      <c r="D470" s="41" t="s">
        <v>508</v>
      </c>
      <c r="E470" s="41">
        <v>2.0</v>
      </c>
      <c r="F470" s="41">
        <v>2.0</v>
      </c>
      <c r="G470" s="41">
        <v>10.0</v>
      </c>
      <c r="H470" s="41">
        <v>31.7</v>
      </c>
      <c r="I470" s="41">
        <v>31.7</v>
      </c>
      <c r="J470" s="40" t="s">
        <v>108</v>
      </c>
      <c r="K470" s="57">
        <v>31.7</v>
      </c>
      <c r="L470" s="20" t="s">
        <v>174</v>
      </c>
      <c r="M470" s="41" t="s">
        <v>512</v>
      </c>
      <c r="O470" s="40" t="s">
        <v>174</v>
      </c>
      <c r="P470" s="27" t="s">
        <v>223</v>
      </c>
      <c r="Q470" s="41" t="s">
        <v>510</v>
      </c>
      <c r="R470" s="41" t="s">
        <v>511</v>
      </c>
      <c r="U470" s="40" t="s">
        <v>283</v>
      </c>
      <c r="V470" s="61" t="s">
        <v>67</v>
      </c>
      <c r="W470" s="20" t="s">
        <v>67</v>
      </c>
      <c r="X470" s="20" t="s">
        <v>68</v>
      </c>
      <c r="Y470" s="20" t="s">
        <v>282</v>
      </c>
      <c r="Z470" s="41" t="s">
        <v>83</v>
      </c>
      <c r="AA470" s="38" t="s">
        <v>69</v>
      </c>
      <c r="AD470" s="41" t="s">
        <v>146</v>
      </c>
      <c r="AF470" s="61"/>
      <c r="AG470" s="40" t="s">
        <v>71</v>
      </c>
      <c r="AH470" s="40" t="s">
        <v>72</v>
      </c>
      <c r="AI470" s="41" t="s">
        <v>85</v>
      </c>
      <c r="AK470" s="41" t="s">
        <v>86</v>
      </c>
      <c r="AL470" s="41">
        <v>8.0</v>
      </c>
      <c r="AM470" s="61" t="s">
        <v>75</v>
      </c>
      <c r="AN470" s="61" t="s">
        <v>39</v>
      </c>
      <c r="AO470" s="40"/>
      <c r="BA470" s="89">
        <v>0.364322037</v>
      </c>
      <c r="BB470" s="28">
        <f t="shared" si="10"/>
        <v>0.1073739193</v>
      </c>
      <c r="BC470" s="13">
        <f t="shared" si="1"/>
        <v>0.1036213874</v>
      </c>
      <c r="BD470" s="20" t="s">
        <v>76</v>
      </c>
    </row>
    <row r="471" ht="15.75" customHeight="1">
      <c r="A471" s="41">
        <v>156.0</v>
      </c>
      <c r="B471" s="41" t="s">
        <v>506</v>
      </c>
      <c r="C471" s="41" t="s">
        <v>507</v>
      </c>
      <c r="D471" s="41" t="s">
        <v>508</v>
      </c>
      <c r="E471" s="41">
        <v>3.0</v>
      </c>
      <c r="F471" s="41">
        <v>1.0</v>
      </c>
      <c r="G471" s="41">
        <v>10.0</v>
      </c>
      <c r="H471" s="41">
        <v>32.95</v>
      </c>
      <c r="I471" s="41">
        <v>32.95</v>
      </c>
      <c r="J471" s="40" t="s">
        <v>108</v>
      </c>
      <c r="K471" s="57">
        <v>32.95</v>
      </c>
      <c r="L471" s="20" t="s">
        <v>174</v>
      </c>
      <c r="M471" s="41" t="s">
        <v>513</v>
      </c>
      <c r="O471" s="40" t="s">
        <v>174</v>
      </c>
      <c r="P471" s="27" t="s">
        <v>223</v>
      </c>
      <c r="Q471" s="41" t="s">
        <v>510</v>
      </c>
      <c r="R471" s="41" t="s">
        <v>511</v>
      </c>
      <c r="U471" s="40" t="s">
        <v>283</v>
      </c>
      <c r="V471" s="61" t="s">
        <v>67</v>
      </c>
      <c r="W471" s="20" t="s">
        <v>67</v>
      </c>
      <c r="X471" s="20" t="s">
        <v>68</v>
      </c>
      <c r="Y471" s="20" t="s">
        <v>282</v>
      </c>
      <c r="Z471" s="41" t="s">
        <v>83</v>
      </c>
      <c r="AA471" s="38" t="s">
        <v>69</v>
      </c>
      <c r="AD471" s="41" t="s">
        <v>146</v>
      </c>
      <c r="AF471" s="61"/>
      <c r="AG471" s="40" t="s">
        <v>71</v>
      </c>
      <c r="AH471" s="40" t="s">
        <v>72</v>
      </c>
      <c r="AI471" s="41" t="s">
        <v>85</v>
      </c>
      <c r="AK471" s="41" t="s">
        <v>86</v>
      </c>
      <c r="AL471" s="41">
        <v>8.0</v>
      </c>
      <c r="AM471" s="61" t="s">
        <v>75</v>
      </c>
      <c r="AN471" s="61" t="s">
        <v>39</v>
      </c>
      <c r="AO471" s="40"/>
      <c r="BA471" s="86">
        <v>-0.86771969368471</v>
      </c>
      <c r="BB471" s="28">
        <f t="shared" si="10"/>
        <v>0.1418298593</v>
      </c>
      <c r="BC471" s="13">
        <f t="shared" si="1"/>
        <v>0.119092342</v>
      </c>
      <c r="BD471" s="20" t="s">
        <v>76</v>
      </c>
    </row>
    <row r="472" ht="15.75" customHeight="1">
      <c r="A472" s="41">
        <v>156.0</v>
      </c>
      <c r="B472" s="41" t="s">
        <v>506</v>
      </c>
      <c r="C472" s="41" t="s">
        <v>507</v>
      </c>
      <c r="D472" s="41" t="s">
        <v>508</v>
      </c>
      <c r="E472" s="41">
        <v>3.0</v>
      </c>
      <c r="F472" s="41">
        <v>2.0</v>
      </c>
      <c r="G472" s="41">
        <v>10.0</v>
      </c>
      <c r="H472" s="41">
        <v>32.95</v>
      </c>
      <c r="I472" s="41">
        <v>32.95</v>
      </c>
      <c r="J472" s="40" t="s">
        <v>108</v>
      </c>
      <c r="K472" s="57">
        <v>32.95</v>
      </c>
      <c r="L472" s="20" t="s">
        <v>174</v>
      </c>
      <c r="M472" s="41" t="s">
        <v>174</v>
      </c>
      <c r="O472" s="40" t="s">
        <v>174</v>
      </c>
      <c r="P472" s="27" t="s">
        <v>223</v>
      </c>
      <c r="Q472" s="41" t="s">
        <v>510</v>
      </c>
      <c r="R472" s="41" t="s">
        <v>511</v>
      </c>
      <c r="U472" s="40" t="s">
        <v>283</v>
      </c>
      <c r="V472" s="61" t="s">
        <v>67</v>
      </c>
      <c r="W472" s="20" t="s">
        <v>67</v>
      </c>
      <c r="X472" s="20" t="s">
        <v>68</v>
      </c>
      <c r="Y472" s="20" t="s">
        <v>282</v>
      </c>
      <c r="Z472" s="41" t="s">
        <v>83</v>
      </c>
      <c r="AA472" s="38" t="s">
        <v>69</v>
      </c>
      <c r="AD472" s="41" t="s">
        <v>146</v>
      </c>
      <c r="AF472" s="61"/>
      <c r="AG472" s="40" t="s">
        <v>71</v>
      </c>
      <c r="AH472" s="40" t="s">
        <v>72</v>
      </c>
      <c r="AI472" s="41" t="s">
        <v>85</v>
      </c>
      <c r="AK472" s="41" t="s">
        <v>86</v>
      </c>
      <c r="AL472" s="41">
        <v>8.0</v>
      </c>
      <c r="AM472" s="61" t="s">
        <v>75</v>
      </c>
      <c r="AN472" s="61" t="s">
        <v>39</v>
      </c>
      <c r="AO472" s="40"/>
      <c r="BA472" s="86">
        <v>0.5609451526695749</v>
      </c>
      <c r="BB472" s="28">
        <f t="shared" si="10"/>
        <v>0.1174810814</v>
      </c>
      <c r="BC472" s="13">
        <f t="shared" si="1"/>
        <v>0.1083886901</v>
      </c>
      <c r="BD472" s="20" t="s">
        <v>76</v>
      </c>
    </row>
    <row r="473" ht="15.75" customHeight="1">
      <c r="A473" s="41">
        <v>156.0</v>
      </c>
      <c r="B473" s="41" t="s">
        <v>506</v>
      </c>
      <c r="C473" s="41" t="s">
        <v>507</v>
      </c>
      <c r="D473" s="41" t="s">
        <v>508</v>
      </c>
      <c r="E473" s="41">
        <v>4.0</v>
      </c>
      <c r="F473" s="41">
        <v>1.0</v>
      </c>
      <c r="G473" s="41">
        <v>10.0</v>
      </c>
      <c r="H473" s="41">
        <v>35.5</v>
      </c>
      <c r="I473" s="41">
        <v>35.5</v>
      </c>
      <c r="J473" s="40" t="s">
        <v>108</v>
      </c>
      <c r="K473" s="20">
        <v>35.5</v>
      </c>
      <c r="L473" s="20" t="s">
        <v>174</v>
      </c>
      <c r="O473" s="40" t="s">
        <v>174</v>
      </c>
      <c r="P473" s="27" t="s">
        <v>223</v>
      </c>
      <c r="Q473" s="41" t="s">
        <v>510</v>
      </c>
      <c r="R473" s="41" t="s">
        <v>511</v>
      </c>
      <c r="U473" s="40" t="s">
        <v>283</v>
      </c>
      <c r="V473" s="61" t="s">
        <v>67</v>
      </c>
      <c r="W473" s="20" t="s">
        <v>67</v>
      </c>
      <c r="X473" s="20" t="s">
        <v>68</v>
      </c>
      <c r="Y473" s="20" t="s">
        <v>282</v>
      </c>
      <c r="Z473" s="41" t="s">
        <v>83</v>
      </c>
      <c r="AA473" s="38" t="s">
        <v>69</v>
      </c>
      <c r="AD473" s="41" t="s">
        <v>146</v>
      </c>
      <c r="AF473" s="61"/>
      <c r="AG473" s="40" t="s">
        <v>71</v>
      </c>
      <c r="AH473" s="40" t="s">
        <v>72</v>
      </c>
      <c r="AI473" s="41" t="s">
        <v>85</v>
      </c>
      <c r="AK473" s="41" t="s">
        <v>86</v>
      </c>
      <c r="AL473" s="41">
        <v>8.0</v>
      </c>
      <c r="AM473" s="61" t="s">
        <v>75</v>
      </c>
      <c r="AN473" s="61" t="s">
        <v>39</v>
      </c>
      <c r="AO473" s="40"/>
      <c r="BA473" s="86">
        <v>0.5094567592099011</v>
      </c>
      <c r="BB473" s="28">
        <f t="shared" si="10"/>
        <v>0.1144192328</v>
      </c>
      <c r="BC473" s="13">
        <f t="shared" si="1"/>
        <v>0.1069669261</v>
      </c>
      <c r="BD473" s="20" t="s">
        <v>76</v>
      </c>
    </row>
    <row r="474" ht="15.75" customHeight="1">
      <c r="A474" s="41">
        <v>156.0</v>
      </c>
      <c r="B474" s="41" t="s">
        <v>506</v>
      </c>
      <c r="C474" s="41" t="s">
        <v>507</v>
      </c>
      <c r="D474" s="41" t="s">
        <v>508</v>
      </c>
      <c r="E474" s="41">
        <v>4.0</v>
      </c>
      <c r="F474" s="41">
        <v>2.0</v>
      </c>
      <c r="G474" s="41">
        <v>10.0</v>
      </c>
      <c r="H474" s="41">
        <v>33.82</v>
      </c>
      <c r="I474" s="41">
        <v>33.82</v>
      </c>
      <c r="J474" s="40" t="s">
        <v>108</v>
      </c>
      <c r="K474" s="20">
        <v>33.82</v>
      </c>
      <c r="L474" s="20" t="s">
        <v>174</v>
      </c>
      <c r="O474" s="40" t="s">
        <v>174</v>
      </c>
      <c r="P474" s="27" t="s">
        <v>223</v>
      </c>
      <c r="Q474" s="41" t="s">
        <v>510</v>
      </c>
      <c r="R474" s="41" t="s">
        <v>511</v>
      </c>
      <c r="U474" s="40" t="s">
        <v>283</v>
      </c>
      <c r="V474" s="61" t="s">
        <v>67</v>
      </c>
      <c r="W474" s="20" t="s">
        <v>67</v>
      </c>
      <c r="X474" s="20" t="s">
        <v>68</v>
      </c>
      <c r="Y474" s="20" t="s">
        <v>282</v>
      </c>
      <c r="Z474" s="41" t="s">
        <v>83</v>
      </c>
      <c r="AA474" s="38" t="s">
        <v>69</v>
      </c>
      <c r="AD474" s="41" t="s">
        <v>146</v>
      </c>
      <c r="AF474" s="61"/>
      <c r="AG474" s="40" t="s">
        <v>177</v>
      </c>
      <c r="AH474" s="40" t="s">
        <v>178</v>
      </c>
      <c r="AI474" s="41" t="s">
        <v>85</v>
      </c>
      <c r="AK474" s="41" t="s">
        <v>86</v>
      </c>
      <c r="AL474" s="41">
        <v>8.0</v>
      </c>
      <c r="AM474" s="61" t="s">
        <v>75</v>
      </c>
      <c r="AN474" s="61" t="s">
        <v>39</v>
      </c>
      <c r="AO474" s="40"/>
      <c r="BA474" s="86">
        <v>-0.19356908530504977</v>
      </c>
      <c r="BB474" s="28">
        <f t="shared" si="10"/>
        <v>0.1020816106</v>
      </c>
      <c r="BC474" s="13">
        <f t="shared" si="1"/>
        <v>0.1010354446</v>
      </c>
      <c r="BD474" s="20" t="s">
        <v>76</v>
      </c>
    </row>
    <row r="475" ht="15.75" customHeight="1">
      <c r="A475" s="41">
        <v>159.0</v>
      </c>
      <c r="B475" s="41" t="s">
        <v>514</v>
      </c>
      <c r="C475" s="41" t="s">
        <v>515</v>
      </c>
      <c r="D475" s="41" t="s">
        <v>516</v>
      </c>
      <c r="E475" s="41">
        <v>1.0</v>
      </c>
      <c r="F475" s="41">
        <v>1.0</v>
      </c>
      <c r="G475" s="41">
        <v>10.0</v>
      </c>
      <c r="H475" s="41" t="s">
        <v>266</v>
      </c>
      <c r="I475" s="41">
        <v>43.0</v>
      </c>
      <c r="J475" s="40" t="s">
        <v>60</v>
      </c>
      <c r="K475" s="20">
        <v>43.0</v>
      </c>
      <c r="L475" s="20" t="s">
        <v>61</v>
      </c>
      <c r="O475" s="40" t="s">
        <v>64</v>
      </c>
      <c r="P475" s="41" t="s">
        <v>223</v>
      </c>
      <c r="Q475" s="41" t="s">
        <v>65</v>
      </c>
      <c r="U475" s="61"/>
      <c r="V475" s="61" t="s">
        <v>67</v>
      </c>
      <c r="W475" s="20" t="s">
        <v>67</v>
      </c>
      <c r="X475" s="20" t="s">
        <v>68</v>
      </c>
      <c r="Y475" s="20" t="s">
        <v>83</v>
      </c>
      <c r="Z475" s="41">
        <v>5.0</v>
      </c>
      <c r="AA475" s="38" t="s">
        <v>69</v>
      </c>
      <c r="AD475" s="41" t="s">
        <v>70</v>
      </c>
      <c r="AF475" s="61"/>
      <c r="AG475" s="40" t="s">
        <v>71</v>
      </c>
      <c r="AH475" s="40" t="s">
        <v>72</v>
      </c>
      <c r="AI475" s="41" t="s">
        <v>85</v>
      </c>
      <c r="AK475" s="41" t="s">
        <v>86</v>
      </c>
      <c r="AL475" s="41">
        <v>9.0</v>
      </c>
      <c r="AM475" s="61" t="s">
        <v>75</v>
      </c>
      <c r="AN475" s="61" t="s">
        <v>39</v>
      </c>
      <c r="AO475" s="40"/>
      <c r="BA475" s="84">
        <v>1.7076299364909249</v>
      </c>
      <c r="BB475" s="28">
        <f t="shared" si="10"/>
        <v>0.262</v>
      </c>
      <c r="BC475" s="13">
        <f t="shared" si="1"/>
        <v>0.1618641406</v>
      </c>
      <c r="BD475" s="20" t="s">
        <v>88</v>
      </c>
    </row>
    <row r="476" ht="15.75" customHeight="1">
      <c r="A476" s="41">
        <v>159.0</v>
      </c>
      <c r="B476" s="41" t="s">
        <v>514</v>
      </c>
      <c r="C476" s="41" t="s">
        <v>515</v>
      </c>
      <c r="D476" s="41" t="s">
        <v>516</v>
      </c>
      <c r="E476" s="41">
        <v>1.0</v>
      </c>
      <c r="F476" s="41">
        <v>2.0</v>
      </c>
      <c r="G476" s="41">
        <v>10.0</v>
      </c>
      <c r="H476" s="41" t="s">
        <v>266</v>
      </c>
      <c r="I476" s="41">
        <v>43.0</v>
      </c>
      <c r="J476" s="40" t="s">
        <v>60</v>
      </c>
      <c r="K476" s="20">
        <v>43.0</v>
      </c>
      <c r="L476" s="20" t="s">
        <v>61</v>
      </c>
      <c r="O476" s="40" t="s">
        <v>181</v>
      </c>
      <c r="P476" s="41" t="s">
        <v>223</v>
      </c>
      <c r="Q476" s="41" t="s">
        <v>65</v>
      </c>
      <c r="U476" s="61"/>
      <c r="V476" s="61" t="s">
        <v>67</v>
      </c>
      <c r="W476" s="20" t="s">
        <v>67</v>
      </c>
      <c r="X476" s="20" t="s">
        <v>68</v>
      </c>
      <c r="Y476" s="20" t="s">
        <v>83</v>
      </c>
      <c r="Z476" s="41">
        <v>5.0</v>
      </c>
      <c r="AA476" s="38" t="s">
        <v>69</v>
      </c>
      <c r="AD476" s="41" t="s">
        <v>70</v>
      </c>
      <c r="AF476" s="61"/>
      <c r="AG476" s="40" t="s">
        <v>71</v>
      </c>
      <c r="AH476" s="40" t="s">
        <v>72</v>
      </c>
      <c r="AI476" s="41" t="s">
        <v>85</v>
      </c>
      <c r="AK476" s="41" t="s">
        <v>86</v>
      </c>
      <c r="AL476" s="41">
        <v>9.0</v>
      </c>
      <c r="AM476" s="61" t="s">
        <v>75</v>
      </c>
      <c r="AN476" s="61" t="s">
        <v>39</v>
      </c>
      <c r="AO476" s="40"/>
      <c r="BA476" s="84">
        <v>1.079630670179941</v>
      </c>
      <c r="BB476" s="28">
        <f t="shared" si="10"/>
        <v>0.164755688</v>
      </c>
      <c r="BC476" s="13">
        <f t="shared" si="1"/>
        <v>0.1283571922</v>
      </c>
      <c r="BD476" s="20" t="s">
        <v>88</v>
      </c>
    </row>
    <row r="477" ht="15.75" customHeight="1">
      <c r="A477" s="41">
        <v>159.0</v>
      </c>
      <c r="B477" s="41" t="s">
        <v>514</v>
      </c>
      <c r="C477" s="41" t="s">
        <v>515</v>
      </c>
      <c r="D477" s="41" t="s">
        <v>516</v>
      </c>
      <c r="E477" s="41">
        <v>1.0</v>
      </c>
      <c r="F477" s="41">
        <v>3.0</v>
      </c>
      <c r="G477" s="41">
        <v>10.0</v>
      </c>
      <c r="H477" s="41" t="s">
        <v>517</v>
      </c>
      <c r="I477" s="41">
        <v>48.0</v>
      </c>
      <c r="J477" s="40" t="s">
        <v>60</v>
      </c>
      <c r="K477" s="20">
        <v>48.0</v>
      </c>
      <c r="L477" s="20" t="s">
        <v>61</v>
      </c>
      <c r="O477" s="40" t="s">
        <v>64</v>
      </c>
      <c r="P477" s="41" t="s">
        <v>223</v>
      </c>
      <c r="Q477" s="41" t="s">
        <v>65</v>
      </c>
      <c r="U477" s="61"/>
      <c r="V477" s="61" t="s">
        <v>67</v>
      </c>
      <c r="W477" s="20" t="s">
        <v>67</v>
      </c>
      <c r="X477" s="20" t="s">
        <v>68</v>
      </c>
      <c r="Y477" s="20" t="s">
        <v>83</v>
      </c>
      <c r="Z477" s="41">
        <v>5.0</v>
      </c>
      <c r="AA477" s="38" t="s">
        <v>69</v>
      </c>
      <c r="AD477" s="41" t="s">
        <v>70</v>
      </c>
      <c r="AF477" s="61"/>
      <c r="AG477" s="40" t="s">
        <v>71</v>
      </c>
      <c r="AH477" s="40" t="s">
        <v>72</v>
      </c>
      <c r="AI477" s="41" t="s">
        <v>85</v>
      </c>
      <c r="AK477" s="41" t="s">
        <v>86</v>
      </c>
      <c r="AL477" s="41">
        <v>9.0</v>
      </c>
      <c r="AM477" s="61" t="s">
        <v>75</v>
      </c>
      <c r="AN477" s="61" t="s">
        <v>39</v>
      </c>
      <c r="AO477" s="40"/>
      <c r="BA477" s="84">
        <v>2.045279520464546</v>
      </c>
      <c r="BB477" s="28">
        <f t="shared" si="10"/>
        <v>0.3323982398</v>
      </c>
      <c r="BC477" s="13">
        <f t="shared" si="1"/>
        <v>0.1823179201</v>
      </c>
      <c r="BD477" s="20" t="s">
        <v>88</v>
      </c>
    </row>
    <row r="478" ht="15.75" customHeight="1">
      <c r="A478" s="41">
        <v>159.0</v>
      </c>
      <c r="B478" s="41" t="s">
        <v>514</v>
      </c>
      <c r="C478" s="41" t="s">
        <v>515</v>
      </c>
      <c r="D478" s="41" t="s">
        <v>516</v>
      </c>
      <c r="E478" s="41">
        <v>1.0</v>
      </c>
      <c r="F478" s="40">
        <v>4.0</v>
      </c>
      <c r="G478" s="41">
        <v>10.0</v>
      </c>
      <c r="H478" s="40" t="s">
        <v>517</v>
      </c>
      <c r="I478" s="40">
        <v>48.0</v>
      </c>
      <c r="J478" s="40" t="s">
        <v>60</v>
      </c>
      <c r="K478" s="76">
        <v>48.0</v>
      </c>
      <c r="L478" s="20" t="s">
        <v>61</v>
      </c>
      <c r="M478" s="61"/>
      <c r="N478" s="61"/>
      <c r="O478" s="40" t="s">
        <v>181</v>
      </c>
      <c r="P478" s="41" t="s">
        <v>223</v>
      </c>
      <c r="Q478" s="41" t="s">
        <v>65</v>
      </c>
      <c r="R478" s="61"/>
      <c r="S478" s="61"/>
      <c r="T478" s="61"/>
      <c r="U478" s="61"/>
      <c r="V478" s="61" t="s">
        <v>67</v>
      </c>
      <c r="W478" s="20" t="s">
        <v>67</v>
      </c>
      <c r="X478" s="20" t="s">
        <v>68</v>
      </c>
      <c r="Y478" s="20" t="s">
        <v>83</v>
      </c>
      <c r="Z478" s="41">
        <v>5.0</v>
      </c>
      <c r="AA478" s="38" t="s">
        <v>69</v>
      </c>
      <c r="AB478" s="61"/>
      <c r="AC478" s="61"/>
      <c r="AD478" s="41" t="s">
        <v>70</v>
      </c>
      <c r="AE478" s="61"/>
      <c r="AF478" s="61"/>
      <c r="AG478" s="40" t="s">
        <v>71</v>
      </c>
      <c r="AH478" s="40" t="s">
        <v>72</v>
      </c>
      <c r="AI478" s="41" t="s">
        <v>85</v>
      </c>
      <c r="AJ478" s="61"/>
      <c r="AK478" s="41" t="s">
        <v>86</v>
      </c>
      <c r="AL478" s="41">
        <v>9.0</v>
      </c>
      <c r="AM478" s="61" t="s">
        <v>75</v>
      </c>
      <c r="AN478" s="61" t="s">
        <v>39</v>
      </c>
      <c r="AO478" s="40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84">
        <v>-0.6465269501284384</v>
      </c>
      <c r="BB478" s="28">
        <f t="shared" si="10"/>
        <v>0.123222061</v>
      </c>
      <c r="BC478" s="13">
        <f t="shared" si="1"/>
        <v>0.1110054327</v>
      </c>
      <c r="BD478" s="20" t="s">
        <v>88</v>
      </c>
      <c r="BE478" s="72"/>
      <c r="BF478" s="73"/>
    </row>
    <row r="479" ht="15.75" customHeight="1">
      <c r="A479" s="41">
        <v>159.0</v>
      </c>
      <c r="B479" s="41" t="s">
        <v>514</v>
      </c>
      <c r="C479" s="41" t="s">
        <v>515</v>
      </c>
      <c r="D479" s="41" t="s">
        <v>516</v>
      </c>
      <c r="E479" s="41">
        <v>1.0</v>
      </c>
      <c r="F479" s="40">
        <v>1.0</v>
      </c>
      <c r="G479" s="41">
        <v>10.0</v>
      </c>
      <c r="H479" s="41" t="s">
        <v>266</v>
      </c>
      <c r="I479" s="41">
        <v>43.0</v>
      </c>
      <c r="J479" s="40" t="s">
        <v>60</v>
      </c>
      <c r="K479" s="76">
        <v>43.0</v>
      </c>
      <c r="L479" s="20" t="s">
        <v>61</v>
      </c>
      <c r="M479" s="61"/>
      <c r="N479" s="61"/>
      <c r="O479" s="40" t="s">
        <v>64</v>
      </c>
      <c r="P479" s="41" t="s">
        <v>223</v>
      </c>
      <c r="Q479" s="41" t="s">
        <v>65</v>
      </c>
      <c r="R479" s="61"/>
      <c r="S479" s="61"/>
      <c r="T479" s="61"/>
      <c r="U479" s="61"/>
      <c r="V479" s="40" t="s">
        <v>89</v>
      </c>
      <c r="W479" s="20" t="s">
        <v>89</v>
      </c>
      <c r="X479" s="20" t="s">
        <v>68</v>
      </c>
      <c r="Y479" s="20" t="s">
        <v>83</v>
      </c>
      <c r="Z479" s="41">
        <v>5.0</v>
      </c>
      <c r="AA479" s="38" t="s">
        <v>69</v>
      </c>
      <c r="AB479" s="61"/>
      <c r="AC479" s="61"/>
      <c r="AD479" s="41" t="s">
        <v>70</v>
      </c>
      <c r="AE479" s="61"/>
      <c r="AF479" s="61"/>
      <c r="AG479" s="40" t="s">
        <v>71</v>
      </c>
      <c r="AH479" s="40" t="s">
        <v>72</v>
      </c>
      <c r="AI479" s="41" t="s">
        <v>85</v>
      </c>
      <c r="AJ479" s="61"/>
      <c r="AK479" s="41" t="s">
        <v>86</v>
      </c>
      <c r="AL479" s="41">
        <v>9.0</v>
      </c>
      <c r="AM479" s="61" t="s">
        <v>75</v>
      </c>
      <c r="AN479" s="61" t="s">
        <v>39</v>
      </c>
      <c r="AO479" s="40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84">
        <v>-0.024382992454708555</v>
      </c>
      <c r="BB479" s="28">
        <f t="shared" si="10"/>
        <v>0.1000330295</v>
      </c>
      <c r="BC479" s="13">
        <f t="shared" si="1"/>
        <v>0.1000165134</v>
      </c>
      <c r="BD479" s="20" t="s">
        <v>88</v>
      </c>
      <c r="BE479" s="72"/>
      <c r="BF479" s="73"/>
    </row>
    <row r="480" ht="15.75" customHeight="1">
      <c r="A480" s="41">
        <v>159.0</v>
      </c>
      <c r="B480" s="41" t="s">
        <v>514</v>
      </c>
      <c r="C480" s="41" t="s">
        <v>515</v>
      </c>
      <c r="D480" s="41" t="s">
        <v>516</v>
      </c>
      <c r="E480" s="41">
        <v>1.0</v>
      </c>
      <c r="F480" s="41">
        <v>2.0</v>
      </c>
      <c r="G480" s="41">
        <v>10.0</v>
      </c>
      <c r="H480" s="41" t="s">
        <v>266</v>
      </c>
      <c r="I480" s="41">
        <v>43.0</v>
      </c>
      <c r="J480" s="40" t="s">
        <v>60</v>
      </c>
      <c r="K480" s="20">
        <v>43.0</v>
      </c>
      <c r="L480" s="20" t="s">
        <v>61</v>
      </c>
      <c r="O480" s="40" t="s">
        <v>181</v>
      </c>
      <c r="P480" s="41" t="s">
        <v>223</v>
      </c>
      <c r="Q480" s="41" t="s">
        <v>65</v>
      </c>
      <c r="U480" s="61"/>
      <c r="V480" s="40" t="s">
        <v>89</v>
      </c>
      <c r="W480" s="20" t="s">
        <v>89</v>
      </c>
      <c r="X480" s="20" t="s">
        <v>68</v>
      </c>
      <c r="Y480" s="20" t="s">
        <v>83</v>
      </c>
      <c r="Z480" s="41">
        <v>5.0</v>
      </c>
      <c r="AA480" s="38" t="s">
        <v>69</v>
      </c>
      <c r="AD480" s="41" t="s">
        <v>70</v>
      </c>
      <c r="AE480" s="61"/>
      <c r="AF480" s="61"/>
      <c r="AG480" s="40" t="s">
        <v>71</v>
      </c>
      <c r="AH480" s="40" t="s">
        <v>72</v>
      </c>
      <c r="AI480" s="41" t="s">
        <v>85</v>
      </c>
      <c r="AK480" s="41" t="s">
        <v>86</v>
      </c>
      <c r="AL480" s="41">
        <v>9.0</v>
      </c>
      <c r="AM480" s="61" t="s">
        <v>75</v>
      </c>
      <c r="AN480" s="61" t="s">
        <v>39</v>
      </c>
      <c r="AO480" s="40"/>
      <c r="BA480" s="84">
        <v>-0.7024059424955109</v>
      </c>
      <c r="BB480" s="28">
        <f t="shared" si="10"/>
        <v>0.1274096727</v>
      </c>
      <c r="BC480" s="13">
        <f t="shared" si="1"/>
        <v>0.1128758932</v>
      </c>
      <c r="BD480" s="20" t="s">
        <v>88</v>
      </c>
    </row>
    <row r="481" ht="15.75" customHeight="1">
      <c r="A481" s="41">
        <v>159.0</v>
      </c>
      <c r="B481" s="41" t="s">
        <v>514</v>
      </c>
      <c r="C481" s="41" t="s">
        <v>515</v>
      </c>
      <c r="D481" s="41" t="s">
        <v>516</v>
      </c>
      <c r="E481" s="41">
        <v>1.0</v>
      </c>
      <c r="F481" s="41">
        <v>3.0</v>
      </c>
      <c r="G481" s="41">
        <v>10.0</v>
      </c>
      <c r="H481" s="41" t="s">
        <v>517</v>
      </c>
      <c r="I481" s="41">
        <v>48.0</v>
      </c>
      <c r="J481" s="40" t="s">
        <v>60</v>
      </c>
      <c r="K481" s="20">
        <v>48.0</v>
      </c>
      <c r="L481" s="20" t="s">
        <v>61</v>
      </c>
      <c r="O481" s="40" t="s">
        <v>64</v>
      </c>
      <c r="P481" s="41" t="s">
        <v>223</v>
      </c>
      <c r="Q481" s="41" t="s">
        <v>65</v>
      </c>
      <c r="U481" s="61"/>
      <c r="V481" s="40" t="s">
        <v>89</v>
      </c>
      <c r="W481" s="20" t="s">
        <v>89</v>
      </c>
      <c r="X481" s="20" t="s">
        <v>68</v>
      </c>
      <c r="Y481" s="20" t="s">
        <v>83</v>
      </c>
      <c r="Z481" s="41">
        <v>5.0</v>
      </c>
      <c r="AA481" s="38" t="s">
        <v>69</v>
      </c>
      <c r="AD481" s="41" t="s">
        <v>70</v>
      </c>
      <c r="AE481" s="61"/>
      <c r="AF481" s="61"/>
      <c r="AG481" s="40" t="s">
        <v>71</v>
      </c>
      <c r="AH481" s="40" t="s">
        <v>72</v>
      </c>
      <c r="AI481" s="41" t="s">
        <v>85</v>
      </c>
      <c r="AK481" s="41" t="s">
        <v>86</v>
      </c>
      <c r="AL481" s="41">
        <v>9.0</v>
      </c>
      <c r="AM481" s="61" t="s">
        <v>75</v>
      </c>
      <c r="AN481" s="61" t="s">
        <v>39</v>
      </c>
      <c r="AO481" s="40"/>
      <c r="BA481" s="84">
        <v>0.9979972669929649</v>
      </c>
      <c r="BB481" s="28">
        <f t="shared" si="10"/>
        <v>0.1553332525</v>
      </c>
      <c r="BC481" s="13">
        <f t="shared" si="1"/>
        <v>0.1246327615</v>
      </c>
      <c r="BD481" s="20" t="s">
        <v>88</v>
      </c>
    </row>
    <row r="482" ht="15.75" customHeight="1">
      <c r="A482" s="41">
        <v>159.0</v>
      </c>
      <c r="B482" s="41" t="s">
        <v>514</v>
      </c>
      <c r="C482" s="41" t="s">
        <v>515</v>
      </c>
      <c r="D482" s="41" t="s">
        <v>516</v>
      </c>
      <c r="E482" s="41">
        <v>1.0</v>
      </c>
      <c r="F482" s="41">
        <v>4.0</v>
      </c>
      <c r="G482" s="41">
        <v>10.0</v>
      </c>
      <c r="H482" s="40" t="s">
        <v>517</v>
      </c>
      <c r="I482" s="40">
        <v>48.0</v>
      </c>
      <c r="J482" s="40" t="s">
        <v>60</v>
      </c>
      <c r="K482" s="20">
        <v>48.0</v>
      </c>
      <c r="L482" s="20" t="s">
        <v>61</v>
      </c>
      <c r="O482" s="40" t="s">
        <v>181</v>
      </c>
      <c r="P482" s="41" t="s">
        <v>223</v>
      </c>
      <c r="Q482" s="41" t="s">
        <v>65</v>
      </c>
      <c r="U482" s="61"/>
      <c r="V482" s="40" t="s">
        <v>89</v>
      </c>
      <c r="W482" s="20" t="s">
        <v>89</v>
      </c>
      <c r="X482" s="20" t="s">
        <v>68</v>
      </c>
      <c r="Y482" s="20" t="s">
        <v>83</v>
      </c>
      <c r="Z482" s="41">
        <v>5.0</v>
      </c>
      <c r="AA482" s="38" t="s">
        <v>69</v>
      </c>
      <c r="AD482" s="41" t="s">
        <v>70</v>
      </c>
      <c r="AE482" s="61"/>
      <c r="AF482" s="61"/>
      <c r="AG482" s="40" t="s">
        <v>71</v>
      </c>
      <c r="AH482" s="40" t="s">
        <v>72</v>
      </c>
      <c r="AI482" s="41" t="s">
        <v>85</v>
      </c>
      <c r="AK482" s="41" t="s">
        <v>86</v>
      </c>
      <c r="AL482" s="41">
        <v>9.0</v>
      </c>
      <c r="AM482" s="61" t="s">
        <v>75</v>
      </c>
      <c r="AN482" s="61" t="s">
        <v>39</v>
      </c>
      <c r="AO482" s="40"/>
      <c r="BA482" s="84">
        <v>-0.9513029883089881</v>
      </c>
      <c r="BB482" s="28">
        <f t="shared" si="10"/>
        <v>0.1502765209</v>
      </c>
      <c r="BC482" s="13">
        <f t="shared" si="1"/>
        <v>0.1225873243</v>
      </c>
      <c r="BD482" s="20" t="s">
        <v>88</v>
      </c>
    </row>
    <row r="483" ht="15.75" customHeight="1">
      <c r="A483" s="41">
        <v>159.0</v>
      </c>
      <c r="B483" s="41" t="s">
        <v>514</v>
      </c>
      <c r="C483" s="41" t="s">
        <v>515</v>
      </c>
      <c r="D483" s="41" t="s">
        <v>516</v>
      </c>
      <c r="E483" s="41">
        <v>2.0</v>
      </c>
      <c r="F483" s="41">
        <v>1.0</v>
      </c>
      <c r="G483" s="41">
        <v>10.0</v>
      </c>
      <c r="H483" s="41">
        <v>5.0</v>
      </c>
      <c r="I483" s="41">
        <v>60.0</v>
      </c>
      <c r="J483" s="40" t="s">
        <v>60</v>
      </c>
      <c r="K483" s="20">
        <v>60.0</v>
      </c>
      <c r="L483" s="20" t="s">
        <v>61</v>
      </c>
      <c r="O483" s="40" t="s">
        <v>64</v>
      </c>
      <c r="P483" s="41" t="s">
        <v>223</v>
      </c>
      <c r="Q483" s="41" t="s">
        <v>65</v>
      </c>
      <c r="U483" s="61"/>
      <c r="V483" s="40" t="s">
        <v>67</v>
      </c>
      <c r="W483" s="20" t="s">
        <v>263</v>
      </c>
      <c r="X483" s="20" t="s">
        <v>68</v>
      </c>
      <c r="Y483" s="20" t="s">
        <v>83</v>
      </c>
      <c r="Z483" s="41">
        <v>5.0</v>
      </c>
      <c r="AA483" s="38" t="s">
        <v>69</v>
      </c>
      <c r="AD483" s="41" t="s">
        <v>70</v>
      </c>
      <c r="AE483" s="61"/>
      <c r="AF483" s="61"/>
      <c r="AG483" s="40" t="s">
        <v>71</v>
      </c>
      <c r="AH483" s="40" t="s">
        <v>72</v>
      </c>
      <c r="AI483" s="41" t="s">
        <v>85</v>
      </c>
      <c r="AK483" s="41" t="s">
        <v>86</v>
      </c>
      <c r="AL483" s="41">
        <v>9.0</v>
      </c>
      <c r="AM483" s="61" t="s">
        <v>75</v>
      </c>
      <c r="AN483" s="61" t="s">
        <v>39</v>
      </c>
      <c r="AO483" s="40"/>
      <c r="BA483" s="84">
        <v>0.9805806756909201</v>
      </c>
      <c r="BB483" s="28">
        <f t="shared" si="10"/>
        <v>0.1534188034</v>
      </c>
      <c r="BC483" s="13">
        <f t="shared" si="1"/>
        <v>0.1238623443</v>
      </c>
      <c r="BD483" s="20" t="s">
        <v>88</v>
      </c>
    </row>
    <row r="484" ht="15.75" customHeight="1">
      <c r="A484" s="41">
        <v>159.0</v>
      </c>
      <c r="B484" s="41" t="s">
        <v>514</v>
      </c>
      <c r="C484" s="41" t="s">
        <v>515</v>
      </c>
      <c r="D484" s="41" t="s">
        <v>516</v>
      </c>
      <c r="E484" s="41">
        <v>2.0</v>
      </c>
      <c r="F484" s="41">
        <v>2.0</v>
      </c>
      <c r="G484" s="41">
        <v>10.0</v>
      </c>
      <c r="H484" s="41">
        <v>5.0</v>
      </c>
      <c r="I484" s="41">
        <v>60.0</v>
      </c>
      <c r="J484" s="40" t="s">
        <v>60</v>
      </c>
      <c r="K484" s="20">
        <v>60.0</v>
      </c>
      <c r="L484" s="20" t="s">
        <v>61</v>
      </c>
      <c r="O484" s="40" t="s">
        <v>181</v>
      </c>
      <c r="P484" s="41" t="s">
        <v>223</v>
      </c>
      <c r="Q484" s="41" t="s">
        <v>65</v>
      </c>
      <c r="U484" s="61"/>
      <c r="V484" s="40" t="s">
        <v>67</v>
      </c>
      <c r="W484" s="20" t="s">
        <v>263</v>
      </c>
      <c r="X484" s="20" t="s">
        <v>68</v>
      </c>
      <c r="Y484" s="20" t="s">
        <v>83</v>
      </c>
      <c r="Z484" s="41">
        <v>5.0</v>
      </c>
      <c r="AA484" s="38" t="s">
        <v>69</v>
      </c>
      <c r="AD484" s="41" t="s">
        <v>70</v>
      </c>
      <c r="AE484" s="61"/>
      <c r="AF484" s="61"/>
      <c r="AG484" s="40" t="s">
        <v>71</v>
      </c>
      <c r="AH484" s="40" t="s">
        <v>72</v>
      </c>
      <c r="AI484" s="41" t="s">
        <v>85</v>
      </c>
      <c r="AK484" s="41" t="s">
        <v>86</v>
      </c>
      <c r="AL484" s="41">
        <v>9.0</v>
      </c>
      <c r="AM484" s="61" t="s">
        <v>75</v>
      </c>
      <c r="AN484" s="61" t="s">
        <v>39</v>
      </c>
      <c r="AO484" s="40"/>
      <c r="BA484" s="84">
        <v>-0.4280863447390445</v>
      </c>
      <c r="BB484" s="28">
        <f t="shared" si="10"/>
        <v>0.1101809955</v>
      </c>
      <c r="BC484" s="13">
        <f t="shared" si="1"/>
        <v>0.1049671356</v>
      </c>
      <c r="BD484" s="20" t="s">
        <v>88</v>
      </c>
    </row>
    <row r="485" ht="15.75" customHeight="1">
      <c r="A485" s="41">
        <v>166.0</v>
      </c>
      <c r="B485" s="41" t="s">
        <v>518</v>
      </c>
      <c r="C485" s="41" t="s">
        <v>519</v>
      </c>
      <c r="D485" s="41" t="s">
        <v>520</v>
      </c>
      <c r="E485" s="41">
        <v>4.0</v>
      </c>
      <c r="F485" s="41">
        <v>1.0</v>
      </c>
      <c r="G485" s="41">
        <v>32.0</v>
      </c>
      <c r="H485" s="41" t="s">
        <v>521</v>
      </c>
      <c r="I485" s="41">
        <v>29.0</v>
      </c>
      <c r="J485" s="40" t="s">
        <v>60</v>
      </c>
      <c r="K485" s="20">
        <v>29.0</v>
      </c>
      <c r="L485" s="20" t="s">
        <v>174</v>
      </c>
      <c r="O485" s="40" t="s">
        <v>174</v>
      </c>
      <c r="P485" s="41" t="s">
        <v>223</v>
      </c>
      <c r="Q485" s="41" t="s">
        <v>65</v>
      </c>
      <c r="U485" s="61"/>
      <c r="V485" s="40" t="s">
        <v>67</v>
      </c>
      <c r="W485" s="20" t="s">
        <v>124</v>
      </c>
      <c r="X485" s="40" t="s">
        <v>124</v>
      </c>
      <c r="Y485" s="20" t="s">
        <v>282</v>
      </c>
      <c r="AA485" s="38" t="s">
        <v>69</v>
      </c>
      <c r="AD485" s="41" t="s">
        <v>146</v>
      </c>
      <c r="AE485" s="61"/>
      <c r="AF485" s="61"/>
      <c r="AG485" s="40" t="s">
        <v>71</v>
      </c>
      <c r="AH485" s="40" t="s">
        <v>72</v>
      </c>
      <c r="AI485" s="41" t="s">
        <v>127</v>
      </c>
      <c r="AK485" s="41" t="s">
        <v>74</v>
      </c>
      <c r="AL485" s="41">
        <v>16.0</v>
      </c>
      <c r="AM485" s="61" t="s">
        <v>75</v>
      </c>
      <c r="AN485" s="61" t="s">
        <v>39</v>
      </c>
      <c r="AO485" s="40"/>
      <c r="BA485" s="86">
        <v>0.6953216681667652</v>
      </c>
      <c r="BB485" s="28">
        <f t="shared" si="10"/>
        <v>0.03904793907</v>
      </c>
      <c r="BC485" s="13">
        <f t="shared" si="1"/>
        <v>0.03493204969</v>
      </c>
      <c r="BD485" s="41" t="s">
        <v>76</v>
      </c>
    </row>
    <row r="486" ht="15.75" customHeight="1">
      <c r="A486" s="41">
        <v>166.0</v>
      </c>
      <c r="B486" s="41" t="s">
        <v>518</v>
      </c>
      <c r="C486" s="41" t="s">
        <v>519</v>
      </c>
      <c r="D486" s="41" t="s">
        <v>520</v>
      </c>
      <c r="E486" s="41">
        <v>4.0</v>
      </c>
      <c r="F486" s="41">
        <v>2.0</v>
      </c>
      <c r="G486" s="41">
        <v>32.0</v>
      </c>
      <c r="H486" s="41" t="s">
        <v>486</v>
      </c>
      <c r="I486" s="41">
        <v>41.0</v>
      </c>
      <c r="J486" s="40" t="s">
        <v>60</v>
      </c>
      <c r="K486" s="20">
        <v>41.0</v>
      </c>
      <c r="L486" s="20" t="s">
        <v>174</v>
      </c>
      <c r="O486" s="40" t="s">
        <v>174</v>
      </c>
      <c r="P486" s="41" t="s">
        <v>223</v>
      </c>
      <c r="Q486" s="41" t="s">
        <v>65</v>
      </c>
      <c r="U486" s="61"/>
      <c r="V486" s="40" t="s">
        <v>67</v>
      </c>
      <c r="W486" s="20" t="s">
        <v>124</v>
      </c>
      <c r="X486" s="40" t="s">
        <v>124</v>
      </c>
      <c r="Y486" s="20" t="s">
        <v>282</v>
      </c>
      <c r="AA486" s="38" t="s">
        <v>69</v>
      </c>
      <c r="AD486" s="41" t="s">
        <v>146</v>
      </c>
      <c r="AE486" s="61"/>
      <c r="AF486" s="61"/>
      <c r="AG486" s="40" t="s">
        <v>71</v>
      </c>
      <c r="AH486" s="40" t="s">
        <v>72</v>
      </c>
      <c r="AI486" s="41" t="s">
        <v>127</v>
      </c>
      <c r="AK486" s="41" t="s">
        <v>74</v>
      </c>
      <c r="AL486" s="41">
        <v>16.0</v>
      </c>
      <c r="AM486" s="61" t="s">
        <v>75</v>
      </c>
      <c r="AN486" s="61" t="s">
        <v>39</v>
      </c>
      <c r="BA486" s="86">
        <v>0.9436755940099816</v>
      </c>
      <c r="BB486" s="28">
        <f t="shared" si="10"/>
        <v>0.0456132843</v>
      </c>
      <c r="BC486" s="13">
        <f t="shared" si="1"/>
        <v>0.03775467037</v>
      </c>
      <c r="BD486" s="41" t="s">
        <v>76</v>
      </c>
    </row>
    <row r="487" ht="15.75" customHeight="1">
      <c r="A487" s="41">
        <v>166.0</v>
      </c>
      <c r="B487" s="41" t="s">
        <v>518</v>
      </c>
      <c r="C487" s="41" t="s">
        <v>519</v>
      </c>
      <c r="D487" s="41" t="s">
        <v>520</v>
      </c>
      <c r="E487" s="41">
        <v>4.0</v>
      </c>
      <c r="F487" s="41">
        <v>3.0</v>
      </c>
      <c r="G487" s="41">
        <v>32.0</v>
      </c>
      <c r="H487" s="41" t="s">
        <v>522</v>
      </c>
      <c r="I487" s="41">
        <v>52.0</v>
      </c>
      <c r="J487" s="40" t="s">
        <v>60</v>
      </c>
      <c r="K487" s="20">
        <v>52.0</v>
      </c>
      <c r="L487" s="20" t="s">
        <v>174</v>
      </c>
      <c r="O487" s="40" t="s">
        <v>174</v>
      </c>
      <c r="P487" s="41" t="s">
        <v>223</v>
      </c>
      <c r="Q487" s="41" t="s">
        <v>65</v>
      </c>
      <c r="V487" s="40" t="s">
        <v>67</v>
      </c>
      <c r="W487" s="20" t="s">
        <v>124</v>
      </c>
      <c r="X487" s="40" t="s">
        <v>124</v>
      </c>
      <c r="Y487" s="20" t="s">
        <v>282</v>
      </c>
      <c r="AA487" s="38" t="s">
        <v>69</v>
      </c>
      <c r="AD487" s="41" t="s">
        <v>146</v>
      </c>
      <c r="AE487" s="61"/>
      <c r="AF487" s="61"/>
      <c r="AG487" s="40" t="s">
        <v>71</v>
      </c>
      <c r="AH487" s="40" t="s">
        <v>72</v>
      </c>
      <c r="AI487" s="41" t="s">
        <v>127</v>
      </c>
      <c r="AK487" s="41" t="s">
        <v>74</v>
      </c>
      <c r="AL487" s="41">
        <v>16.0</v>
      </c>
      <c r="AM487" s="61" t="s">
        <v>75</v>
      </c>
      <c r="AN487" s="61" t="s">
        <v>39</v>
      </c>
      <c r="BA487" s="86">
        <v>1.1020922097399806</v>
      </c>
      <c r="BB487" s="28">
        <f t="shared" si="10"/>
        <v>0.05084043933</v>
      </c>
      <c r="BC487" s="13">
        <f t="shared" si="1"/>
        <v>0.03985929916</v>
      </c>
      <c r="BD487" s="41" t="s">
        <v>76</v>
      </c>
    </row>
    <row r="488" ht="15.75" customHeight="1">
      <c r="A488" s="41">
        <v>166.0</v>
      </c>
      <c r="B488" s="41" t="s">
        <v>518</v>
      </c>
      <c r="C488" s="41" t="s">
        <v>519</v>
      </c>
      <c r="D488" s="41" t="s">
        <v>520</v>
      </c>
      <c r="E488" s="41">
        <v>4.0</v>
      </c>
      <c r="F488" s="41">
        <v>1.0</v>
      </c>
      <c r="G488" s="41">
        <v>32.0</v>
      </c>
      <c r="H488" s="41" t="s">
        <v>521</v>
      </c>
      <c r="I488" s="41">
        <v>29.0</v>
      </c>
      <c r="J488" s="40" t="s">
        <v>60</v>
      </c>
      <c r="K488" s="20">
        <v>29.0</v>
      </c>
      <c r="L488" s="20" t="s">
        <v>174</v>
      </c>
      <c r="O488" s="40" t="s">
        <v>174</v>
      </c>
      <c r="P488" s="41" t="s">
        <v>223</v>
      </c>
      <c r="Q488" s="41" t="s">
        <v>65</v>
      </c>
      <c r="V488" s="40" t="s">
        <v>67</v>
      </c>
      <c r="W488" s="20" t="s">
        <v>129</v>
      </c>
      <c r="X488" s="40" t="s">
        <v>129</v>
      </c>
      <c r="Y488" s="20" t="s">
        <v>282</v>
      </c>
      <c r="AA488" s="38" t="s">
        <v>69</v>
      </c>
      <c r="AD488" s="41" t="s">
        <v>146</v>
      </c>
      <c r="AE488" s="61"/>
      <c r="AF488" s="61"/>
      <c r="AG488" s="40" t="s">
        <v>71</v>
      </c>
      <c r="AH488" s="40" t="s">
        <v>72</v>
      </c>
      <c r="AI488" s="41" t="s">
        <v>127</v>
      </c>
      <c r="AK488" s="41" t="s">
        <v>74</v>
      </c>
      <c r="AL488" s="41">
        <v>16.0</v>
      </c>
      <c r="AM488" s="61" t="s">
        <v>75</v>
      </c>
      <c r="AN488" s="61" t="s">
        <v>39</v>
      </c>
      <c r="BA488" s="86">
        <v>0.06523901850232909</v>
      </c>
      <c r="BB488" s="28">
        <f t="shared" si="10"/>
        <v>0.03131864725</v>
      </c>
      <c r="BC488" s="13">
        <f t="shared" si="1"/>
        <v>0.0312843048</v>
      </c>
      <c r="BD488" s="41" t="s">
        <v>76</v>
      </c>
    </row>
    <row r="489" ht="15.75" customHeight="1">
      <c r="A489" s="41">
        <v>166.0</v>
      </c>
      <c r="B489" s="41" t="s">
        <v>518</v>
      </c>
      <c r="C489" s="41" t="s">
        <v>519</v>
      </c>
      <c r="D489" s="41" t="s">
        <v>520</v>
      </c>
      <c r="E489" s="41">
        <v>4.0</v>
      </c>
      <c r="F489" s="41">
        <v>2.0</v>
      </c>
      <c r="G489" s="41">
        <v>32.0</v>
      </c>
      <c r="H489" s="41" t="s">
        <v>486</v>
      </c>
      <c r="I489" s="41">
        <v>41.0</v>
      </c>
      <c r="J489" s="40" t="s">
        <v>60</v>
      </c>
      <c r="K489" s="20">
        <v>41.0</v>
      </c>
      <c r="L489" s="20" t="s">
        <v>174</v>
      </c>
      <c r="O489" s="40" t="s">
        <v>174</v>
      </c>
      <c r="P489" s="41" t="s">
        <v>223</v>
      </c>
      <c r="Q489" s="41" t="s">
        <v>65</v>
      </c>
      <c r="V489" s="40" t="s">
        <v>67</v>
      </c>
      <c r="W489" s="20" t="s">
        <v>129</v>
      </c>
      <c r="X489" s="40" t="s">
        <v>129</v>
      </c>
      <c r="Y489" s="20" t="s">
        <v>282</v>
      </c>
      <c r="AA489" s="38" t="s">
        <v>69</v>
      </c>
      <c r="AD489" s="41" t="s">
        <v>146</v>
      </c>
      <c r="AE489" s="61"/>
      <c r="AF489" s="61"/>
      <c r="AG489" s="40" t="s">
        <v>71</v>
      </c>
      <c r="AH489" s="40" t="s">
        <v>72</v>
      </c>
      <c r="AI489" s="41" t="s">
        <v>127</v>
      </c>
      <c r="AK489" s="41" t="s">
        <v>74</v>
      </c>
      <c r="AL489" s="41">
        <v>16.0</v>
      </c>
      <c r="AM489" s="61" t="s">
        <v>75</v>
      </c>
      <c r="AN489" s="61" t="s">
        <v>39</v>
      </c>
      <c r="BA489" s="86">
        <v>0.026516504294495497</v>
      </c>
      <c r="BB489" s="28">
        <f t="shared" si="10"/>
        <v>0.03126134073</v>
      </c>
      <c r="BC489" s="13">
        <f t="shared" si="1"/>
        <v>0.03125566985</v>
      </c>
      <c r="BD489" s="41" t="s">
        <v>76</v>
      </c>
    </row>
    <row r="490" ht="15.75" customHeight="1">
      <c r="A490" s="41">
        <v>166.0</v>
      </c>
      <c r="B490" s="41" t="s">
        <v>518</v>
      </c>
      <c r="C490" s="41" t="s">
        <v>519</v>
      </c>
      <c r="D490" s="41" t="s">
        <v>520</v>
      </c>
      <c r="E490" s="41">
        <v>4.0</v>
      </c>
      <c r="F490" s="41">
        <v>3.0</v>
      </c>
      <c r="G490" s="41">
        <v>32.0</v>
      </c>
      <c r="H490" s="41" t="s">
        <v>522</v>
      </c>
      <c r="I490" s="41">
        <v>52.0</v>
      </c>
      <c r="J490" s="40" t="s">
        <v>60</v>
      </c>
      <c r="K490" s="20">
        <v>52.0</v>
      </c>
      <c r="L490" s="20" t="s">
        <v>174</v>
      </c>
      <c r="O490" s="40" t="s">
        <v>174</v>
      </c>
      <c r="P490" s="41" t="s">
        <v>223</v>
      </c>
      <c r="Q490" s="41" t="s">
        <v>65</v>
      </c>
      <c r="V490" s="40" t="s">
        <v>67</v>
      </c>
      <c r="W490" s="20" t="s">
        <v>129</v>
      </c>
      <c r="X490" s="40" t="s">
        <v>129</v>
      </c>
      <c r="Y490" s="20" t="s">
        <v>282</v>
      </c>
      <c r="AA490" s="38" t="s">
        <v>69</v>
      </c>
      <c r="AD490" s="41" t="s">
        <v>146</v>
      </c>
      <c r="AE490" s="61"/>
      <c r="AF490" s="61"/>
      <c r="AG490" s="40" t="s">
        <v>71</v>
      </c>
      <c r="AH490" s="40" t="s">
        <v>72</v>
      </c>
      <c r="AI490" s="41" t="s">
        <v>127</v>
      </c>
      <c r="AK490" s="41" t="s">
        <v>74</v>
      </c>
      <c r="AL490" s="41">
        <v>16.0</v>
      </c>
      <c r="AM490" s="61" t="s">
        <v>75</v>
      </c>
      <c r="AN490" s="61" t="s">
        <v>39</v>
      </c>
      <c r="BA490" s="86">
        <v>-0.2014432109194249</v>
      </c>
      <c r="BB490" s="28">
        <f t="shared" si="10"/>
        <v>0.03190450592</v>
      </c>
      <c r="BC490" s="13">
        <f t="shared" si="1"/>
        <v>0.03157555716</v>
      </c>
      <c r="BD490" s="41" t="s">
        <v>76</v>
      </c>
    </row>
    <row r="491" ht="15.75" customHeight="1">
      <c r="A491" s="41">
        <v>166.0</v>
      </c>
      <c r="B491" s="41" t="s">
        <v>518</v>
      </c>
      <c r="C491" s="41" t="s">
        <v>519</v>
      </c>
      <c r="D491" s="41" t="s">
        <v>520</v>
      </c>
      <c r="E491" s="41">
        <v>4.0</v>
      </c>
      <c r="F491" s="41">
        <v>1.0</v>
      </c>
      <c r="G491" s="41">
        <v>32.0</v>
      </c>
      <c r="H491" s="41" t="s">
        <v>521</v>
      </c>
      <c r="I491" s="41">
        <v>29.0</v>
      </c>
      <c r="J491" s="40" t="s">
        <v>60</v>
      </c>
      <c r="K491" s="20">
        <v>29.0</v>
      </c>
      <c r="L491" s="20" t="s">
        <v>174</v>
      </c>
      <c r="O491" s="40" t="s">
        <v>174</v>
      </c>
      <c r="P491" s="41" t="s">
        <v>223</v>
      </c>
      <c r="Q491" s="41" t="s">
        <v>65</v>
      </c>
      <c r="V491" s="40" t="s">
        <v>89</v>
      </c>
      <c r="W491" s="20" t="s">
        <v>89</v>
      </c>
      <c r="X491" s="40" t="s">
        <v>68</v>
      </c>
      <c r="Y491" s="20" t="s">
        <v>282</v>
      </c>
      <c r="AA491" s="38" t="s">
        <v>69</v>
      </c>
      <c r="AD491" s="41" t="s">
        <v>146</v>
      </c>
      <c r="AE491" s="61"/>
      <c r="AF491" s="61"/>
      <c r="AG491" s="40" t="s">
        <v>71</v>
      </c>
      <c r="AH491" s="40" t="s">
        <v>72</v>
      </c>
      <c r="AI491" s="41" t="s">
        <v>127</v>
      </c>
      <c r="AK491" s="41" t="s">
        <v>74</v>
      </c>
      <c r="AL491" s="41">
        <v>16.0</v>
      </c>
      <c r="AM491" s="61" t="s">
        <v>75</v>
      </c>
      <c r="AN491" s="61" t="s">
        <v>39</v>
      </c>
      <c r="BA491" s="86">
        <v>-0.17113488587227782</v>
      </c>
      <c r="BB491" s="28">
        <f t="shared" si="10"/>
        <v>0.03172237337</v>
      </c>
      <c r="BC491" s="13">
        <f t="shared" si="1"/>
        <v>0.03148530082</v>
      </c>
      <c r="BD491" s="41" t="s">
        <v>76</v>
      </c>
    </row>
    <row r="492" ht="15.75" customHeight="1">
      <c r="A492" s="41">
        <v>166.0</v>
      </c>
      <c r="B492" s="41" t="s">
        <v>518</v>
      </c>
      <c r="C492" s="41" t="s">
        <v>519</v>
      </c>
      <c r="D492" s="41" t="s">
        <v>520</v>
      </c>
      <c r="E492" s="41">
        <v>4.0</v>
      </c>
      <c r="F492" s="41">
        <v>2.0</v>
      </c>
      <c r="G492" s="41">
        <v>32.0</v>
      </c>
      <c r="H492" s="41" t="s">
        <v>486</v>
      </c>
      <c r="I492" s="41">
        <v>41.0</v>
      </c>
      <c r="J492" s="40" t="s">
        <v>60</v>
      </c>
      <c r="K492" s="20">
        <v>41.0</v>
      </c>
      <c r="L492" s="20" t="s">
        <v>174</v>
      </c>
      <c r="O492" s="40" t="s">
        <v>174</v>
      </c>
      <c r="P492" s="41" t="s">
        <v>223</v>
      </c>
      <c r="Q492" s="41" t="s">
        <v>65</v>
      </c>
      <c r="V492" s="40" t="s">
        <v>89</v>
      </c>
      <c r="W492" s="20" t="s">
        <v>89</v>
      </c>
      <c r="X492" s="40" t="s">
        <v>68</v>
      </c>
      <c r="Y492" s="20" t="s">
        <v>282</v>
      </c>
      <c r="AA492" s="38" t="s">
        <v>69</v>
      </c>
      <c r="AD492" s="41" t="s">
        <v>146</v>
      </c>
      <c r="AF492" s="61"/>
      <c r="AG492" s="40" t="s">
        <v>71</v>
      </c>
      <c r="AH492" s="40" t="s">
        <v>72</v>
      </c>
      <c r="AI492" s="41" t="s">
        <v>127</v>
      </c>
      <c r="AK492" s="41" t="s">
        <v>74</v>
      </c>
      <c r="AL492" s="41">
        <v>16.0</v>
      </c>
      <c r="AM492" s="61" t="s">
        <v>75</v>
      </c>
      <c r="AN492" s="61" t="s">
        <v>39</v>
      </c>
      <c r="BA492" s="86">
        <v>-1.0867419792826023</v>
      </c>
      <c r="BB492" s="28">
        <f t="shared" si="10"/>
        <v>0.05029851822</v>
      </c>
      <c r="BC492" s="13">
        <f t="shared" si="1"/>
        <v>0.03964629484</v>
      </c>
      <c r="BD492" s="41" t="s">
        <v>76</v>
      </c>
    </row>
    <row r="493" ht="15.75" customHeight="1">
      <c r="A493" s="41">
        <v>166.0</v>
      </c>
      <c r="B493" s="41" t="s">
        <v>518</v>
      </c>
      <c r="C493" s="41" t="s">
        <v>519</v>
      </c>
      <c r="D493" s="41" t="s">
        <v>520</v>
      </c>
      <c r="E493" s="41">
        <v>4.0</v>
      </c>
      <c r="F493" s="41">
        <v>3.0</v>
      </c>
      <c r="G493" s="41">
        <v>32.0</v>
      </c>
      <c r="H493" s="41" t="s">
        <v>522</v>
      </c>
      <c r="I493" s="41">
        <v>52.0</v>
      </c>
      <c r="J493" s="40" t="s">
        <v>60</v>
      </c>
      <c r="K493" s="20">
        <v>52.0</v>
      </c>
      <c r="L493" s="20" t="s">
        <v>174</v>
      </c>
      <c r="O493" s="40" t="s">
        <v>174</v>
      </c>
      <c r="P493" s="41" t="s">
        <v>223</v>
      </c>
      <c r="Q493" s="41" t="s">
        <v>65</v>
      </c>
      <c r="V493" s="40" t="s">
        <v>89</v>
      </c>
      <c r="W493" s="20" t="s">
        <v>89</v>
      </c>
      <c r="X493" s="40" t="s">
        <v>68</v>
      </c>
      <c r="Y493" s="20" t="s">
        <v>282</v>
      </c>
      <c r="AA493" s="38" t="s">
        <v>69</v>
      </c>
      <c r="AD493" s="41" t="s">
        <v>146</v>
      </c>
      <c r="AG493" s="40" t="s">
        <v>71</v>
      </c>
      <c r="AH493" s="40" t="s">
        <v>72</v>
      </c>
      <c r="AI493" s="41" t="s">
        <v>127</v>
      </c>
      <c r="AK493" s="41" t="s">
        <v>74</v>
      </c>
      <c r="AL493" s="41">
        <v>16.0</v>
      </c>
      <c r="AM493" s="61" t="s">
        <v>75</v>
      </c>
      <c r="AN493" s="61" t="s">
        <v>39</v>
      </c>
      <c r="BA493" s="86">
        <v>-1.1461972824072284</v>
      </c>
      <c r="BB493" s="28">
        <f t="shared" si="10"/>
        <v>0.05243980984</v>
      </c>
      <c r="BC493" s="13">
        <f t="shared" si="1"/>
        <v>0.04048140385</v>
      </c>
      <c r="BD493" s="41" t="s">
        <v>76</v>
      </c>
    </row>
    <row r="494" ht="15.75" customHeight="1">
      <c r="A494" s="41">
        <v>166.0</v>
      </c>
      <c r="B494" s="41" t="s">
        <v>518</v>
      </c>
      <c r="C494" s="41" t="s">
        <v>519</v>
      </c>
      <c r="D494" s="41" t="s">
        <v>520</v>
      </c>
      <c r="E494" s="41">
        <v>4.0</v>
      </c>
      <c r="F494" s="41">
        <v>4.0</v>
      </c>
      <c r="G494" s="41">
        <v>32.0</v>
      </c>
      <c r="H494" s="41" t="s">
        <v>523</v>
      </c>
      <c r="I494" s="41">
        <v>30.0</v>
      </c>
      <c r="J494" s="40" t="s">
        <v>60</v>
      </c>
      <c r="K494" s="20">
        <v>30.0</v>
      </c>
      <c r="L494" s="20" t="s">
        <v>174</v>
      </c>
      <c r="O494" s="40" t="s">
        <v>174</v>
      </c>
      <c r="P494" s="41" t="s">
        <v>223</v>
      </c>
      <c r="Q494" s="41" t="s">
        <v>65</v>
      </c>
      <c r="V494" s="40" t="s">
        <v>67</v>
      </c>
      <c r="W494" s="20" t="s">
        <v>124</v>
      </c>
      <c r="X494" s="40" t="s">
        <v>124</v>
      </c>
      <c r="Y494" s="20" t="s">
        <v>282</v>
      </c>
      <c r="AA494" s="38" t="s">
        <v>69</v>
      </c>
      <c r="AD494" s="41" t="s">
        <v>146</v>
      </c>
      <c r="AG494" s="40" t="s">
        <v>243</v>
      </c>
      <c r="AH494" s="40" t="s">
        <v>84</v>
      </c>
      <c r="AI494" s="41" t="s">
        <v>127</v>
      </c>
      <c r="AK494" s="41" t="s">
        <v>74</v>
      </c>
      <c r="AL494" s="41">
        <v>16.0</v>
      </c>
      <c r="AM494" s="61" t="s">
        <v>75</v>
      </c>
      <c r="AN494" s="61" t="s">
        <v>39</v>
      </c>
      <c r="BA494" s="86">
        <v>1.5679324278484161</v>
      </c>
      <c r="BB494" s="28">
        <f t="shared" si="10"/>
        <v>0.07090180804</v>
      </c>
      <c r="BC494" s="13">
        <f t="shared" si="1"/>
        <v>0.04707102613</v>
      </c>
      <c r="BD494" s="41" t="s">
        <v>76</v>
      </c>
    </row>
    <row r="495" ht="15.75" customHeight="1">
      <c r="A495" s="41">
        <v>166.0</v>
      </c>
      <c r="B495" s="41" t="s">
        <v>518</v>
      </c>
      <c r="C495" s="41" t="s">
        <v>519</v>
      </c>
      <c r="D495" s="41" t="s">
        <v>520</v>
      </c>
      <c r="E495" s="41">
        <v>4.0</v>
      </c>
      <c r="F495" s="41">
        <v>5.0</v>
      </c>
      <c r="G495" s="41">
        <v>32.0</v>
      </c>
      <c r="H495" s="41" t="s">
        <v>478</v>
      </c>
      <c r="I495" s="41">
        <v>42.0</v>
      </c>
      <c r="J495" s="40" t="s">
        <v>60</v>
      </c>
      <c r="K495" s="20">
        <v>42.0</v>
      </c>
      <c r="L495" s="20" t="s">
        <v>174</v>
      </c>
      <c r="O495" s="40" t="s">
        <v>174</v>
      </c>
      <c r="P495" s="41" t="s">
        <v>223</v>
      </c>
      <c r="Q495" s="41" t="s">
        <v>65</v>
      </c>
      <c r="V495" s="40" t="s">
        <v>67</v>
      </c>
      <c r="W495" s="20" t="s">
        <v>124</v>
      </c>
      <c r="X495" s="40" t="s">
        <v>124</v>
      </c>
      <c r="Y495" s="20" t="s">
        <v>282</v>
      </c>
      <c r="AA495" s="38" t="s">
        <v>69</v>
      </c>
      <c r="AD495" s="41" t="s">
        <v>146</v>
      </c>
      <c r="AG495" s="40" t="s">
        <v>243</v>
      </c>
      <c r="AH495" s="40" t="s">
        <v>84</v>
      </c>
      <c r="AI495" s="41" t="s">
        <v>127</v>
      </c>
      <c r="AK495" s="41" t="s">
        <v>74</v>
      </c>
      <c r="AL495" s="41">
        <v>16.0</v>
      </c>
      <c r="AM495" s="61" t="s">
        <v>75</v>
      </c>
      <c r="AN495" s="61" t="s">
        <v>39</v>
      </c>
      <c r="BA495" s="86">
        <v>1.451608632532004</v>
      </c>
      <c r="BB495" s="28">
        <f t="shared" si="10"/>
        <v>0.06523657455</v>
      </c>
      <c r="BC495" s="13">
        <f t="shared" si="1"/>
        <v>0.04515133392</v>
      </c>
      <c r="BD495" s="41" t="s">
        <v>76</v>
      </c>
    </row>
    <row r="496" ht="15.75" customHeight="1">
      <c r="A496" s="41">
        <v>166.0</v>
      </c>
      <c r="B496" s="41" t="s">
        <v>518</v>
      </c>
      <c r="C496" s="41" t="s">
        <v>519</v>
      </c>
      <c r="D496" s="41" t="s">
        <v>520</v>
      </c>
      <c r="E496" s="41">
        <v>4.0</v>
      </c>
      <c r="F496" s="41">
        <v>6.0</v>
      </c>
      <c r="G496" s="41">
        <v>32.0</v>
      </c>
      <c r="H496" s="41" t="s">
        <v>524</v>
      </c>
      <c r="I496" s="41">
        <v>51.0</v>
      </c>
      <c r="J496" s="40" t="s">
        <v>60</v>
      </c>
      <c r="K496" s="20">
        <v>51.0</v>
      </c>
      <c r="L496" s="20" t="s">
        <v>174</v>
      </c>
      <c r="O496" s="40" t="s">
        <v>174</v>
      </c>
      <c r="P496" s="41" t="s">
        <v>223</v>
      </c>
      <c r="Q496" s="41" t="s">
        <v>65</v>
      </c>
      <c r="V496" s="40" t="s">
        <v>67</v>
      </c>
      <c r="W496" s="20" t="s">
        <v>124</v>
      </c>
      <c r="X496" s="40" t="s">
        <v>124</v>
      </c>
      <c r="Y496" s="20" t="s">
        <v>282</v>
      </c>
      <c r="AA496" s="38" t="s">
        <v>69</v>
      </c>
      <c r="AD496" s="41" t="s">
        <v>146</v>
      </c>
      <c r="AG496" s="40" t="s">
        <v>243</v>
      </c>
      <c r="AH496" s="40" t="s">
        <v>84</v>
      </c>
      <c r="AI496" s="41" t="s">
        <v>127</v>
      </c>
      <c r="AK496" s="41" t="s">
        <v>74</v>
      </c>
      <c r="AL496" s="41">
        <v>16.0</v>
      </c>
      <c r="AM496" s="61" t="s">
        <v>75</v>
      </c>
      <c r="AN496" s="61" t="s">
        <v>39</v>
      </c>
      <c r="BA496" s="86">
        <v>1.4242197904087663</v>
      </c>
      <c r="BB496" s="28">
        <f t="shared" si="10"/>
        <v>0.06396616147</v>
      </c>
      <c r="BC496" s="13">
        <f t="shared" si="1"/>
        <v>0.04470953529</v>
      </c>
      <c r="BD496" s="41" t="s">
        <v>76</v>
      </c>
    </row>
    <row r="497" ht="15.75" customHeight="1">
      <c r="A497" s="41">
        <v>166.0</v>
      </c>
      <c r="B497" s="41" t="s">
        <v>518</v>
      </c>
      <c r="C497" s="41" t="s">
        <v>519</v>
      </c>
      <c r="D497" s="41" t="s">
        <v>520</v>
      </c>
      <c r="E497" s="41">
        <v>4.0</v>
      </c>
      <c r="F497" s="41">
        <v>4.0</v>
      </c>
      <c r="G497" s="41">
        <v>32.0</v>
      </c>
      <c r="H497" s="68" t="s">
        <v>523</v>
      </c>
      <c r="I497" s="41">
        <v>30.0</v>
      </c>
      <c r="J497" s="40" t="s">
        <v>60</v>
      </c>
      <c r="K497" s="20">
        <v>30.0</v>
      </c>
      <c r="L497" s="20" t="s">
        <v>174</v>
      </c>
      <c r="O497" s="40" t="s">
        <v>174</v>
      </c>
      <c r="P497" s="41" t="s">
        <v>223</v>
      </c>
      <c r="Q497" s="41" t="s">
        <v>65</v>
      </c>
      <c r="V497" s="40" t="s">
        <v>67</v>
      </c>
      <c r="W497" s="20" t="s">
        <v>129</v>
      </c>
      <c r="X497" s="40" t="s">
        <v>129</v>
      </c>
      <c r="Y497" s="20" t="s">
        <v>282</v>
      </c>
      <c r="AA497" s="38" t="s">
        <v>69</v>
      </c>
      <c r="AD497" s="41" t="s">
        <v>146</v>
      </c>
      <c r="AG497" s="40" t="s">
        <v>243</v>
      </c>
      <c r="AH497" s="40" t="s">
        <v>84</v>
      </c>
      <c r="AI497" s="41" t="s">
        <v>127</v>
      </c>
      <c r="AK497" s="41" t="s">
        <v>74</v>
      </c>
      <c r="AL497" s="41">
        <v>16.0</v>
      </c>
      <c r="AM497" s="61" t="s">
        <v>75</v>
      </c>
      <c r="AN497" s="61" t="s">
        <v>39</v>
      </c>
      <c r="BA497" s="86">
        <v>-0.0909137290096996</v>
      </c>
      <c r="BB497" s="28">
        <f t="shared" si="10"/>
        <v>0.03138331139</v>
      </c>
      <c r="BC497" s="13">
        <f t="shared" si="1"/>
        <v>0.03131658476</v>
      </c>
      <c r="BD497" s="41" t="s">
        <v>76</v>
      </c>
    </row>
    <row r="498" ht="15.75" customHeight="1">
      <c r="A498" s="41">
        <v>166.0</v>
      </c>
      <c r="B498" s="41" t="s">
        <v>518</v>
      </c>
      <c r="C498" s="41" t="s">
        <v>519</v>
      </c>
      <c r="D498" s="41" t="s">
        <v>520</v>
      </c>
      <c r="E498" s="41">
        <v>4.0</v>
      </c>
      <c r="F498" s="41">
        <v>5.0</v>
      </c>
      <c r="G498" s="41">
        <v>32.0</v>
      </c>
      <c r="H498" s="27" t="s">
        <v>478</v>
      </c>
      <c r="I498" s="41">
        <v>42.0</v>
      </c>
      <c r="J498" s="40" t="s">
        <v>60</v>
      </c>
      <c r="K498" s="20">
        <v>42.0</v>
      </c>
      <c r="L498" s="20" t="s">
        <v>174</v>
      </c>
      <c r="O498" s="40" t="s">
        <v>174</v>
      </c>
      <c r="P498" s="41" t="s">
        <v>223</v>
      </c>
      <c r="Q498" s="41" t="s">
        <v>65</v>
      </c>
      <c r="V498" s="40" t="s">
        <v>67</v>
      </c>
      <c r="W498" s="20" t="s">
        <v>129</v>
      </c>
      <c r="X498" s="40" t="s">
        <v>129</v>
      </c>
      <c r="Y498" s="20" t="s">
        <v>282</v>
      </c>
      <c r="AA498" s="38" t="s">
        <v>69</v>
      </c>
      <c r="AD498" s="41" t="s">
        <v>146</v>
      </c>
      <c r="AG498" s="40" t="s">
        <v>243</v>
      </c>
      <c r="AH498" s="40" t="s">
        <v>84</v>
      </c>
      <c r="AI498" s="41" t="s">
        <v>127</v>
      </c>
      <c r="AK498" s="41" t="s">
        <v>74</v>
      </c>
      <c r="AL498" s="41">
        <v>16.0</v>
      </c>
      <c r="AM498" s="61" t="s">
        <v>75</v>
      </c>
      <c r="AN498" s="61" t="s">
        <v>39</v>
      </c>
      <c r="BA498" s="86">
        <v>-0.3343848332719527</v>
      </c>
      <c r="BB498" s="28">
        <f t="shared" si="10"/>
        <v>0.03305343898</v>
      </c>
      <c r="BC498" s="13">
        <f t="shared" si="1"/>
        <v>0.0321390723</v>
      </c>
      <c r="BD498" s="41" t="s">
        <v>76</v>
      </c>
    </row>
    <row r="499" ht="15.75" customHeight="1">
      <c r="A499" s="41">
        <v>166.0</v>
      </c>
      <c r="B499" s="41" t="s">
        <v>518</v>
      </c>
      <c r="C499" s="41" t="s">
        <v>519</v>
      </c>
      <c r="D499" s="41" t="s">
        <v>520</v>
      </c>
      <c r="E499" s="41">
        <v>4.0</v>
      </c>
      <c r="F499" s="41">
        <v>6.0</v>
      </c>
      <c r="G499" s="41">
        <v>32.0</v>
      </c>
      <c r="H499" s="27" t="s">
        <v>524</v>
      </c>
      <c r="I499" s="41">
        <v>51.0</v>
      </c>
      <c r="J499" s="40" t="s">
        <v>60</v>
      </c>
      <c r="K499" s="20">
        <v>51.0</v>
      </c>
      <c r="L499" s="20" t="s">
        <v>174</v>
      </c>
      <c r="O499" s="40" t="s">
        <v>174</v>
      </c>
      <c r="P499" s="41" t="s">
        <v>223</v>
      </c>
      <c r="Q499" s="41" t="s">
        <v>65</v>
      </c>
      <c r="V499" s="40" t="s">
        <v>67</v>
      </c>
      <c r="W499" s="20" t="s">
        <v>129</v>
      </c>
      <c r="X499" s="40" t="s">
        <v>129</v>
      </c>
      <c r="Y499" s="20" t="s">
        <v>282</v>
      </c>
      <c r="AA499" s="38" t="s">
        <v>69</v>
      </c>
      <c r="AD499" s="41" t="s">
        <v>146</v>
      </c>
      <c r="AG499" s="40" t="s">
        <v>243</v>
      </c>
      <c r="AH499" s="40" t="s">
        <v>84</v>
      </c>
      <c r="AI499" s="41" t="s">
        <v>127</v>
      </c>
      <c r="AK499" s="41" t="s">
        <v>74</v>
      </c>
      <c r="AL499" s="41">
        <v>16.0</v>
      </c>
      <c r="AM499" s="61" t="s">
        <v>75</v>
      </c>
      <c r="AN499" s="61" t="s">
        <v>39</v>
      </c>
      <c r="BA499" s="86">
        <v>-0.13303813151190338</v>
      </c>
      <c r="BB499" s="28">
        <f t="shared" si="10"/>
        <v>0.03153547007</v>
      </c>
      <c r="BC499" s="13">
        <f t="shared" si="1"/>
        <v>0.03139241054</v>
      </c>
      <c r="BD499" s="41" t="s">
        <v>76</v>
      </c>
    </row>
    <row r="500" ht="15.75" customHeight="1">
      <c r="A500" s="41">
        <v>166.0</v>
      </c>
      <c r="B500" s="41" t="s">
        <v>518</v>
      </c>
      <c r="C500" s="41" t="s">
        <v>519</v>
      </c>
      <c r="D500" s="41" t="s">
        <v>520</v>
      </c>
      <c r="E500" s="41">
        <v>4.0</v>
      </c>
      <c r="F500" s="41">
        <v>4.0</v>
      </c>
      <c r="G500" s="41">
        <v>32.0</v>
      </c>
      <c r="H500" s="68" t="s">
        <v>523</v>
      </c>
      <c r="I500" s="41">
        <v>30.0</v>
      </c>
      <c r="J500" s="40" t="s">
        <v>60</v>
      </c>
      <c r="K500" s="20">
        <v>30.0</v>
      </c>
      <c r="L500" s="20" t="s">
        <v>174</v>
      </c>
      <c r="O500" s="40" t="s">
        <v>174</v>
      </c>
      <c r="P500" s="41" t="s">
        <v>223</v>
      </c>
      <c r="Q500" s="41" t="s">
        <v>65</v>
      </c>
      <c r="V500" s="40" t="s">
        <v>89</v>
      </c>
      <c r="W500" s="20" t="s">
        <v>89</v>
      </c>
      <c r="X500" s="40" t="s">
        <v>89</v>
      </c>
      <c r="Y500" s="20" t="s">
        <v>282</v>
      </c>
      <c r="AA500" s="38" t="s">
        <v>69</v>
      </c>
      <c r="AD500" s="41" t="s">
        <v>146</v>
      </c>
      <c r="AG500" s="40" t="s">
        <v>243</v>
      </c>
      <c r="AH500" s="40" t="s">
        <v>84</v>
      </c>
      <c r="AI500" s="41" t="s">
        <v>127</v>
      </c>
      <c r="AK500" s="41" t="s">
        <v>74</v>
      </c>
      <c r="AL500" s="41">
        <v>16.0</v>
      </c>
      <c r="AM500" s="61" t="s">
        <v>75</v>
      </c>
      <c r="AN500" s="61" t="s">
        <v>39</v>
      </c>
      <c r="BA500" s="86">
        <v>-0.6603129500786115</v>
      </c>
      <c r="BB500" s="28">
        <f t="shared" si="10"/>
        <v>0.03828247084</v>
      </c>
      <c r="BC500" s="13">
        <f t="shared" si="1"/>
        <v>0.03458796342</v>
      </c>
      <c r="BD500" s="41" t="s">
        <v>76</v>
      </c>
    </row>
    <row r="501" ht="15.75" customHeight="1">
      <c r="A501" s="41">
        <v>166.0</v>
      </c>
      <c r="B501" s="41" t="s">
        <v>518</v>
      </c>
      <c r="C501" s="41" t="s">
        <v>519</v>
      </c>
      <c r="D501" s="41" t="s">
        <v>520</v>
      </c>
      <c r="E501" s="41">
        <v>4.0</v>
      </c>
      <c r="F501" s="41">
        <v>5.0</v>
      </c>
      <c r="G501" s="41">
        <v>32.0</v>
      </c>
      <c r="H501" s="27" t="s">
        <v>478</v>
      </c>
      <c r="I501" s="41">
        <v>42.0</v>
      </c>
      <c r="J501" s="40" t="s">
        <v>60</v>
      </c>
      <c r="K501" s="20">
        <v>42.0</v>
      </c>
      <c r="L501" s="20" t="s">
        <v>174</v>
      </c>
      <c r="O501" s="40" t="s">
        <v>174</v>
      </c>
      <c r="P501" s="41" t="s">
        <v>223</v>
      </c>
      <c r="Q501" s="41" t="s">
        <v>65</v>
      </c>
      <c r="V501" s="40" t="s">
        <v>89</v>
      </c>
      <c r="W501" s="20" t="s">
        <v>89</v>
      </c>
      <c r="X501" s="40" t="s">
        <v>89</v>
      </c>
      <c r="Y501" s="20" t="s">
        <v>282</v>
      </c>
      <c r="AA501" s="38" t="s">
        <v>69</v>
      </c>
      <c r="AD501" s="41" t="s">
        <v>146</v>
      </c>
      <c r="AG501" s="40" t="s">
        <v>243</v>
      </c>
      <c r="AH501" s="40" t="s">
        <v>84</v>
      </c>
      <c r="AI501" s="41" t="s">
        <v>127</v>
      </c>
      <c r="AK501" s="41" t="s">
        <v>74</v>
      </c>
      <c r="AL501" s="41">
        <v>16.0</v>
      </c>
      <c r="AM501" s="61" t="s">
        <v>75</v>
      </c>
      <c r="AN501" s="61" t="s">
        <v>39</v>
      </c>
      <c r="BA501" s="86">
        <v>-1.2570787221094155</v>
      </c>
      <c r="BB501" s="28">
        <f t="shared" si="10"/>
        <v>0.05673785344</v>
      </c>
      <c r="BC501" s="13">
        <f t="shared" si="1"/>
        <v>0.04210769431</v>
      </c>
      <c r="BD501" s="41" t="s">
        <v>76</v>
      </c>
    </row>
    <row r="502" ht="15.75" customHeight="1">
      <c r="A502" s="41">
        <v>166.0</v>
      </c>
      <c r="B502" s="41" t="s">
        <v>518</v>
      </c>
      <c r="C502" s="41" t="s">
        <v>519</v>
      </c>
      <c r="D502" s="41" t="s">
        <v>520</v>
      </c>
      <c r="E502" s="41">
        <v>4.0</v>
      </c>
      <c r="F502" s="41">
        <v>6.0</v>
      </c>
      <c r="G502" s="41">
        <v>32.0</v>
      </c>
      <c r="H502" s="27" t="s">
        <v>524</v>
      </c>
      <c r="I502" s="41">
        <v>51.0</v>
      </c>
      <c r="J502" s="40" t="s">
        <v>60</v>
      </c>
      <c r="K502" s="20">
        <v>51.0</v>
      </c>
      <c r="L502" s="20" t="s">
        <v>174</v>
      </c>
      <c r="O502" s="40" t="s">
        <v>174</v>
      </c>
      <c r="P502" s="41" t="s">
        <v>223</v>
      </c>
      <c r="Q502" s="41" t="s">
        <v>65</v>
      </c>
      <c r="V502" s="40" t="s">
        <v>89</v>
      </c>
      <c r="W502" s="20" t="s">
        <v>89</v>
      </c>
      <c r="X502" s="40" t="s">
        <v>89</v>
      </c>
      <c r="Y502" s="20" t="s">
        <v>282</v>
      </c>
      <c r="AA502" s="38" t="s">
        <v>69</v>
      </c>
      <c r="AD502" s="41" t="s">
        <v>146</v>
      </c>
      <c r="AG502" s="40" t="s">
        <v>243</v>
      </c>
      <c r="AH502" s="40" t="s">
        <v>84</v>
      </c>
      <c r="AI502" s="41" t="s">
        <v>127</v>
      </c>
      <c r="AK502" s="41" t="s">
        <v>74</v>
      </c>
      <c r="AL502" s="41">
        <v>16.0</v>
      </c>
      <c r="AM502" s="61" t="s">
        <v>75</v>
      </c>
      <c r="AN502" s="61" t="s">
        <v>39</v>
      </c>
      <c r="BA502" s="86">
        <v>-1.5414927829866656</v>
      </c>
      <c r="BB502" s="28">
        <f t="shared" si="10"/>
        <v>0.06957580645</v>
      </c>
      <c r="BC502" s="13">
        <f t="shared" si="1"/>
        <v>0.04662878887</v>
      </c>
      <c r="BD502" s="41" t="s">
        <v>76</v>
      </c>
    </row>
    <row r="503" ht="15.75" customHeight="1">
      <c r="A503" s="41">
        <v>166.0</v>
      </c>
      <c r="B503" s="41" t="s">
        <v>518</v>
      </c>
      <c r="C503" s="41" t="s">
        <v>519</v>
      </c>
      <c r="D503" s="41" t="s">
        <v>520</v>
      </c>
      <c r="E503" s="41">
        <v>5.0</v>
      </c>
      <c r="F503" s="41">
        <v>1.0</v>
      </c>
      <c r="G503" s="41">
        <v>30.0</v>
      </c>
      <c r="H503" s="63">
        <v>45752.0</v>
      </c>
      <c r="I503" s="41">
        <v>61.5</v>
      </c>
      <c r="J503" s="40" t="s">
        <v>60</v>
      </c>
      <c r="K503" s="20">
        <v>61.5</v>
      </c>
      <c r="L503" s="20" t="s">
        <v>174</v>
      </c>
      <c r="O503" s="40" t="s">
        <v>174</v>
      </c>
      <c r="P503" s="41" t="s">
        <v>223</v>
      </c>
      <c r="Q503" s="41" t="s">
        <v>65</v>
      </c>
      <c r="V503" s="40" t="s">
        <v>67</v>
      </c>
      <c r="W503" s="20" t="s">
        <v>124</v>
      </c>
      <c r="X503" s="40" t="s">
        <v>124</v>
      </c>
      <c r="Y503" s="20" t="s">
        <v>282</v>
      </c>
      <c r="AA503" s="38" t="s">
        <v>69</v>
      </c>
      <c r="AD503" s="41" t="s">
        <v>146</v>
      </c>
      <c r="AG503" s="40" t="s">
        <v>177</v>
      </c>
      <c r="AH503" s="40" t="s">
        <v>178</v>
      </c>
      <c r="AI503" s="41" t="s">
        <v>127</v>
      </c>
      <c r="AK503" s="41" t="s">
        <v>74</v>
      </c>
      <c r="AL503" s="41">
        <v>16.0</v>
      </c>
      <c r="AM503" s="61" t="s">
        <v>75</v>
      </c>
      <c r="AN503" s="61" t="s">
        <v>39</v>
      </c>
      <c r="AQ503" s="41" t="s">
        <v>525</v>
      </c>
      <c r="BA503" s="86">
        <v>0.2725188215037971</v>
      </c>
      <c r="BB503" s="28">
        <f t="shared" si="10"/>
        <v>0.03461379037</v>
      </c>
      <c r="BC503" s="13">
        <f t="shared" si="1"/>
        <v>0.03396752879</v>
      </c>
      <c r="BD503" s="41" t="s">
        <v>76</v>
      </c>
    </row>
    <row r="504" ht="15.75" customHeight="1">
      <c r="A504" s="41">
        <v>166.0</v>
      </c>
      <c r="B504" s="41" t="s">
        <v>518</v>
      </c>
      <c r="C504" s="41" t="s">
        <v>519</v>
      </c>
      <c r="D504" s="41" t="s">
        <v>520</v>
      </c>
      <c r="E504" s="41">
        <v>5.0</v>
      </c>
      <c r="F504" s="41">
        <v>1.0</v>
      </c>
      <c r="G504" s="41">
        <v>30.0</v>
      </c>
      <c r="H504" s="63">
        <v>45753.0</v>
      </c>
      <c r="I504" s="41">
        <v>61.5</v>
      </c>
      <c r="J504" s="40" t="s">
        <v>60</v>
      </c>
      <c r="K504" s="20">
        <v>61.5</v>
      </c>
      <c r="L504" s="20" t="s">
        <v>174</v>
      </c>
      <c r="O504" s="40" t="s">
        <v>174</v>
      </c>
      <c r="P504" s="41" t="s">
        <v>223</v>
      </c>
      <c r="Q504" s="41" t="s">
        <v>65</v>
      </c>
      <c r="V504" s="40" t="s">
        <v>67</v>
      </c>
      <c r="W504" s="20" t="s">
        <v>129</v>
      </c>
      <c r="X504" s="40" t="s">
        <v>129</v>
      </c>
      <c r="Y504" s="20" t="s">
        <v>282</v>
      </c>
      <c r="AA504" s="38" t="s">
        <v>69</v>
      </c>
      <c r="AD504" s="41" t="s">
        <v>146</v>
      </c>
      <c r="AG504" s="40" t="s">
        <v>177</v>
      </c>
      <c r="AH504" s="40" t="s">
        <v>178</v>
      </c>
      <c r="AI504" s="41" t="s">
        <v>127</v>
      </c>
      <c r="AK504" s="41" t="s">
        <v>74</v>
      </c>
      <c r="AL504" s="41">
        <v>16.0</v>
      </c>
      <c r="AM504" s="61" t="s">
        <v>75</v>
      </c>
      <c r="AN504" s="61" t="s">
        <v>39</v>
      </c>
      <c r="AQ504" s="41" t="s">
        <v>525</v>
      </c>
      <c r="BA504" s="86">
        <v>0.4789264874803697</v>
      </c>
      <c r="BB504" s="28">
        <f t="shared" si="10"/>
        <v>0.03728799851</v>
      </c>
      <c r="BC504" s="13">
        <f t="shared" si="1"/>
        <v>0.03525525895</v>
      </c>
      <c r="BD504" s="41" t="s">
        <v>76</v>
      </c>
    </row>
    <row r="505" ht="15.75" customHeight="1">
      <c r="A505" s="41">
        <v>166.0</v>
      </c>
      <c r="B505" s="41" t="s">
        <v>518</v>
      </c>
      <c r="C505" s="41" t="s">
        <v>519</v>
      </c>
      <c r="D505" s="41" t="s">
        <v>520</v>
      </c>
      <c r="E505" s="41">
        <v>5.0</v>
      </c>
      <c r="F505" s="41">
        <v>1.0</v>
      </c>
      <c r="G505" s="41">
        <v>30.0</v>
      </c>
      <c r="H505" s="63">
        <v>45754.0</v>
      </c>
      <c r="I505" s="41">
        <v>61.5</v>
      </c>
      <c r="J505" s="40" t="s">
        <v>60</v>
      </c>
      <c r="K505" s="20">
        <v>61.5</v>
      </c>
      <c r="L505" s="20" t="s">
        <v>174</v>
      </c>
      <c r="O505" s="40" t="s">
        <v>174</v>
      </c>
      <c r="P505" s="41" t="s">
        <v>223</v>
      </c>
      <c r="Q505" s="41" t="s">
        <v>65</v>
      </c>
      <c r="V505" s="40" t="s">
        <v>67</v>
      </c>
      <c r="W505" s="20" t="s">
        <v>124</v>
      </c>
      <c r="X505" s="40" t="s">
        <v>124</v>
      </c>
      <c r="Y505" s="20" t="s">
        <v>282</v>
      </c>
      <c r="AA505" s="38" t="s">
        <v>69</v>
      </c>
      <c r="AD505" s="41" t="s">
        <v>146</v>
      </c>
      <c r="AG505" s="40" t="s">
        <v>177</v>
      </c>
      <c r="AH505" s="40" t="s">
        <v>178</v>
      </c>
      <c r="AI505" s="41" t="s">
        <v>127</v>
      </c>
      <c r="AK505" s="41" t="s">
        <v>74</v>
      </c>
      <c r="AL505" s="41">
        <v>16.0</v>
      </c>
      <c r="AM505" s="61" t="s">
        <v>75</v>
      </c>
      <c r="AN505" s="61" t="s">
        <v>39</v>
      </c>
      <c r="AQ505" s="41" t="s">
        <v>526</v>
      </c>
      <c r="BA505" s="86">
        <v>-0.3675506635889953</v>
      </c>
      <c r="BB505" s="28">
        <f t="shared" si="10"/>
        <v>0.03566253144</v>
      </c>
      <c r="BC505" s="13">
        <f t="shared" si="1"/>
        <v>0.03447826922</v>
      </c>
      <c r="BD505" s="41" t="s">
        <v>76</v>
      </c>
    </row>
    <row r="506" ht="15.75" customHeight="1">
      <c r="A506" s="41">
        <v>166.0</v>
      </c>
      <c r="B506" s="41" t="s">
        <v>518</v>
      </c>
      <c r="C506" s="41" t="s">
        <v>519</v>
      </c>
      <c r="D506" s="41" t="s">
        <v>520</v>
      </c>
      <c r="E506" s="41">
        <v>5.0</v>
      </c>
      <c r="F506" s="41">
        <v>1.0</v>
      </c>
      <c r="G506" s="41">
        <v>30.0</v>
      </c>
      <c r="H506" s="63">
        <v>45755.0</v>
      </c>
      <c r="I506" s="41">
        <v>61.5</v>
      </c>
      <c r="J506" s="40" t="s">
        <v>60</v>
      </c>
      <c r="K506" s="20">
        <v>61.5</v>
      </c>
      <c r="L506" s="20" t="s">
        <v>174</v>
      </c>
      <c r="O506" s="40" t="s">
        <v>174</v>
      </c>
      <c r="P506" s="41" t="s">
        <v>223</v>
      </c>
      <c r="Q506" s="41" t="s">
        <v>65</v>
      </c>
      <c r="V506" s="40" t="s">
        <v>67</v>
      </c>
      <c r="W506" s="20" t="s">
        <v>129</v>
      </c>
      <c r="X506" s="40" t="s">
        <v>129</v>
      </c>
      <c r="Y506" s="20" t="s">
        <v>282</v>
      </c>
      <c r="AA506" s="38" t="s">
        <v>69</v>
      </c>
      <c r="AD506" s="41" t="s">
        <v>146</v>
      </c>
      <c r="AG506" s="40" t="s">
        <v>177</v>
      </c>
      <c r="AH506" s="40" t="s">
        <v>178</v>
      </c>
      <c r="AI506" s="41" t="s">
        <v>127</v>
      </c>
      <c r="AK506" s="41" t="s">
        <v>74</v>
      </c>
      <c r="AL506" s="41">
        <v>16.0</v>
      </c>
      <c r="AM506" s="61" t="s">
        <v>75</v>
      </c>
      <c r="AN506" s="61" t="s">
        <v>39</v>
      </c>
      <c r="AQ506" s="41" t="s">
        <v>526</v>
      </c>
      <c r="BA506" s="86">
        <v>-0.16066528353485063</v>
      </c>
      <c r="BB506" s="28">
        <f t="shared" si="10"/>
        <v>0.0337783908</v>
      </c>
      <c r="BC506" s="13">
        <f t="shared" si="1"/>
        <v>0.0335551242</v>
      </c>
      <c r="BD506" s="41" t="s">
        <v>76</v>
      </c>
    </row>
    <row r="507" ht="15.75" customHeight="1">
      <c r="A507" s="41">
        <v>166.0</v>
      </c>
      <c r="B507" s="41" t="s">
        <v>518</v>
      </c>
      <c r="C507" s="41" t="s">
        <v>519</v>
      </c>
      <c r="D507" s="41" t="s">
        <v>520</v>
      </c>
      <c r="E507" s="41">
        <v>5.0</v>
      </c>
      <c r="F507" s="41">
        <v>1.0</v>
      </c>
      <c r="G507" s="41">
        <v>30.0</v>
      </c>
      <c r="H507" s="63">
        <v>45756.0</v>
      </c>
      <c r="I507" s="41">
        <v>61.5</v>
      </c>
      <c r="J507" s="40" t="s">
        <v>60</v>
      </c>
      <c r="K507" s="20">
        <v>61.5</v>
      </c>
      <c r="L507" s="20" t="s">
        <v>174</v>
      </c>
      <c r="O507" s="40" t="s">
        <v>174</v>
      </c>
      <c r="P507" s="41" t="s">
        <v>223</v>
      </c>
      <c r="Q507" s="41" t="s">
        <v>65</v>
      </c>
      <c r="V507" s="40" t="s">
        <v>89</v>
      </c>
      <c r="W507" s="20" t="s">
        <v>89</v>
      </c>
      <c r="X507" s="40" t="s">
        <v>89</v>
      </c>
      <c r="Y507" s="20" t="s">
        <v>282</v>
      </c>
      <c r="AA507" s="40" t="s">
        <v>69</v>
      </c>
      <c r="AD507" s="41" t="s">
        <v>146</v>
      </c>
      <c r="AG507" s="40" t="s">
        <v>177</v>
      </c>
      <c r="AH507" s="40" t="s">
        <v>178</v>
      </c>
      <c r="AI507" s="41" t="s">
        <v>127</v>
      </c>
      <c r="AK507" s="41" t="s">
        <v>74</v>
      </c>
      <c r="AL507" s="41">
        <v>16.0</v>
      </c>
      <c r="AM507" s="40" t="s">
        <v>75</v>
      </c>
      <c r="AN507" s="61" t="s">
        <v>39</v>
      </c>
      <c r="AQ507" s="41" t="s">
        <v>68</v>
      </c>
      <c r="BA507" s="86">
        <v>-0.3333963393509715</v>
      </c>
      <c r="BB507" s="28">
        <f t="shared" si="10"/>
        <v>0.03524976642</v>
      </c>
      <c r="BC507" s="13">
        <f t="shared" si="1"/>
        <v>0.03427815943</v>
      </c>
      <c r="BD507" s="41" t="s">
        <v>76</v>
      </c>
    </row>
    <row r="508" ht="15.75" customHeight="1">
      <c r="A508" s="41">
        <v>168.0</v>
      </c>
      <c r="B508" s="41" t="s">
        <v>527</v>
      </c>
      <c r="C508" s="41" t="s">
        <v>528</v>
      </c>
      <c r="D508" s="41" t="s">
        <v>529</v>
      </c>
      <c r="E508" s="41">
        <v>1.0</v>
      </c>
      <c r="F508" s="41">
        <v>1.0</v>
      </c>
      <c r="G508" s="41">
        <v>40.0</v>
      </c>
      <c r="H508" s="41" t="s">
        <v>530</v>
      </c>
      <c r="I508" s="57">
        <v>31.0</v>
      </c>
      <c r="J508" s="40" t="s">
        <v>60</v>
      </c>
      <c r="K508" s="57">
        <v>31.0</v>
      </c>
      <c r="L508" s="20" t="s">
        <v>174</v>
      </c>
      <c r="O508" s="40" t="s">
        <v>174</v>
      </c>
      <c r="P508" s="41" t="s">
        <v>223</v>
      </c>
      <c r="Q508" s="41" t="s">
        <v>66</v>
      </c>
      <c r="V508" s="40" t="s">
        <v>67</v>
      </c>
      <c r="W508" s="20" t="s">
        <v>67</v>
      </c>
      <c r="X508" s="40" t="s">
        <v>68</v>
      </c>
      <c r="Y508" s="20" t="s">
        <v>83</v>
      </c>
      <c r="AA508" s="40" t="s">
        <v>125</v>
      </c>
      <c r="AB508" s="41">
        <v>273.0</v>
      </c>
      <c r="AD508" s="41" t="s">
        <v>70</v>
      </c>
      <c r="AG508" s="40" t="s">
        <v>243</v>
      </c>
      <c r="AH508" s="40" t="s">
        <v>84</v>
      </c>
      <c r="AI508" s="41" t="s">
        <v>109</v>
      </c>
      <c r="AK508" s="41" t="s">
        <v>74</v>
      </c>
      <c r="AL508" s="41">
        <v>2.0</v>
      </c>
      <c r="AM508" s="40" t="s">
        <v>75</v>
      </c>
      <c r="AN508" s="61" t="s">
        <v>39</v>
      </c>
      <c r="AQ508" s="41" t="s">
        <v>68</v>
      </c>
      <c r="AW508" s="41">
        <v>2.699</v>
      </c>
      <c r="AX508" s="41">
        <v>39.0</v>
      </c>
      <c r="BA508" s="89">
        <v>0.8535</v>
      </c>
      <c r="BB508" s="28">
        <f t="shared" si="10"/>
        <v>0.03433925962</v>
      </c>
      <c r="BC508" s="13">
        <f t="shared" si="1"/>
        <v>0.02929985478</v>
      </c>
      <c r="BD508" s="41" t="s">
        <v>152</v>
      </c>
    </row>
    <row r="509" ht="15.75" customHeight="1">
      <c r="A509" s="41">
        <v>168.0</v>
      </c>
      <c r="B509" s="41" t="s">
        <v>527</v>
      </c>
      <c r="C509" s="41" t="s">
        <v>528</v>
      </c>
      <c r="D509" s="41" t="s">
        <v>529</v>
      </c>
      <c r="E509" s="41">
        <v>1.0</v>
      </c>
      <c r="F509" s="41">
        <v>2.0</v>
      </c>
      <c r="G509" s="41">
        <v>41.0</v>
      </c>
      <c r="H509" s="41" t="s">
        <v>517</v>
      </c>
      <c r="I509" s="57">
        <v>58.0</v>
      </c>
      <c r="J509" s="40" t="s">
        <v>60</v>
      </c>
      <c r="K509" s="57">
        <v>58.0</v>
      </c>
      <c r="L509" s="20" t="s">
        <v>174</v>
      </c>
      <c r="O509" s="40" t="s">
        <v>174</v>
      </c>
      <c r="P509" s="41" t="s">
        <v>223</v>
      </c>
      <c r="Q509" s="41" t="s">
        <v>66</v>
      </c>
      <c r="V509" s="40" t="s">
        <v>67</v>
      </c>
      <c r="W509" s="20" t="s">
        <v>67</v>
      </c>
      <c r="X509" s="40" t="s">
        <v>68</v>
      </c>
      <c r="Y509" s="20" t="s">
        <v>83</v>
      </c>
      <c r="AA509" s="40" t="s">
        <v>125</v>
      </c>
      <c r="AB509" s="41">
        <v>288.0</v>
      </c>
      <c r="AD509" s="41" t="s">
        <v>70</v>
      </c>
      <c r="AG509" s="40" t="s">
        <v>243</v>
      </c>
      <c r="AH509" s="40" t="s">
        <v>84</v>
      </c>
      <c r="AI509" s="41" t="s">
        <v>109</v>
      </c>
      <c r="AK509" s="41" t="s">
        <v>74</v>
      </c>
      <c r="AL509" s="41">
        <v>2.0</v>
      </c>
      <c r="AM509" s="40" t="s">
        <v>110</v>
      </c>
      <c r="AN509" s="61" t="s">
        <v>39</v>
      </c>
      <c r="AQ509" s="41" t="s">
        <v>68</v>
      </c>
      <c r="AW509" s="41">
        <v>-0.987</v>
      </c>
      <c r="AX509" s="41">
        <v>41.0</v>
      </c>
      <c r="BA509" s="89">
        <v>-0.3083</v>
      </c>
      <c r="BB509" s="28">
        <f t="shared" si="10"/>
        <v>0.02557835503</v>
      </c>
      <c r="BC509" s="13">
        <f t="shared" si="1"/>
        <v>0.02497723599</v>
      </c>
      <c r="BD509" s="41" t="s">
        <v>152</v>
      </c>
    </row>
    <row r="510" ht="15.75" customHeight="1">
      <c r="A510" s="41">
        <v>173.0</v>
      </c>
      <c r="B510" s="41" t="s">
        <v>531</v>
      </c>
      <c r="C510" s="41" t="s">
        <v>532</v>
      </c>
      <c r="D510" s="41" t="s">
        <v>533</v>
      </c>
      <c r="E510" s="41">
        <v>1.0</v>
      </c>
      <c r="F510" s="41">
        <v>1.0</v>
      </c>
      <c r="G510" s="41">
        <v>10.0</v>
      </c>
      <c r="H510" s="41">
        <v>2.0</v>
      </c>
      <c r="I510" s="41">
        <v>30.0</v>
      </c>
      <c r="J510" s="40" t="s">
        <v>60</v>
      </c>
      <c r="K510" s="28">
        <v>30.0</v>
      </c>
      <c r="L510" s="20" t="s">
        <v>61</v>
      </c>
      <c r="O510" s="40" t="s">
        <v>64</v>
      </c>
      <c r="P510" s="41" t="s">
        <v>223</v>
      </c>
      <c r="Q510" s="41" t="s">
        <v>66</v>
      </c>
      <c r="V510" s="40" t="s">
        <v>67</v>
      </c>
      <c r="W510" s="20" t="s">
        <v>67</v>
      </c>
      <c r="X510" s="40" t="s">
        <v>68</v>
      </c>
      <c r="Y510" s="20" t="s">
        <v>83</v>
      </c>
      <c r="AA510" s="40" t="s">
        <v>125</v>
      </c>
      <c r="AD510" s="41" t="s">
        <v>70</v>
      </c>
      <c r="AG510" s="40" t="s">
        <v>71</v>
      </c>
      <c r="AH510" s="40" t="s">
        <v>72</v>
      </c>
      <c r="AI510" s="41" t="s">
        <v>466</v>
      </c>
      <c r="AJ510" s="41">
        <v>10.0</v>
      </c>
      <c r="AK510" s="41" t="s">
        <v>74</v>
      </c>
      <c r="AL510" s="41">
        <v>2.0</v>
      </c>
      <c r="AM510" s="40" t="s">
        <v>75</v>
      </c>
      <c r="AN510" s="61" t="s">
        <v>39</v>
      </c>
      <c r="BA510" s="84">
        <v>3.089430894308944</v>
      </c>
      <c r="BB510" s="28">
        <f t="shared" si="10"/>
        <v>0.630254625</v>
      </c>
      <c r="BC510" s="13">
        <f t="shared" si="1"/>
        <v>0.2510487254</v>
      </c>
      <c r="BD510" s="41" t="s">
        <v>88</v>
      </c>
    </row>
    <row r="511" ht="15.75" customHeight="1">
      <c r="A511" s="41">
        <v>173.0</v>
      </c>
      <c r="B511" s="41" t="s">
        <v>531</v>
      </c>
      <c r="C511" s="41" t="s">
        <v>532</v>
      </c>
      <c r="D511" s="41" t="s">
        <v>533</v>
      </c>
      <c r="E511" s="41">
        <v>1.0</v>
      </c>
      <c r="F511" s="41">
        <v>2.0</v>
      </c>
      <c r="G511" s="41">
        <v>10.0</v>
      </c>
      <c r="H511" s="41">
        <v>3.0</v>
      </c>
      <c r="I511" s="41">
        <v>40.0</v>
      </c>
      <c r="J511" s="40" t="s">
        <v>60</v>
      </c>
      <c r="K511" s="28">
        <v>40.0</v>
      </c>
      <c r="L511" s="20" t="s">
        <v>61</v>
      </c>
      <c r="O511" s="40" t="s">
        <v>64</v>
      </c>
      <c r="P511" s="41" t="s">
        <v>223</v>
      </c>
      <c r="Q511" s="41" t="s">
        <v>66</v>
      </c>
      <c r="V511" s="40" t="s">
        <v>67</v>
      </c>
      <c r="W511" s="20" t="s">
        <v>67</v>
      </c>
      <c r="X511" s="40" t="s">
        <v>68</v>
      </c>
      <c r="Y511" s="20" t="s">
        <v>83</v>
      </c>
      <c r="AA511" s="40" t="s">
        <v>125</v>
      </c>
      <c r="AD511" s="41" t="s">
        <v>70</v>
      </c>
      <c r="AG511" s="40" t="s">
        <v>71</v>
      </c>
      <c r="AH511" s="40" t="s">
        <v>72</v>
      </c>
      <c r="AI511" s="41" t="s">
        <v>466</v>
      </c>
      <c r="AJ511" s="41">
        <v>10.0</v>
      </c>
      <c r="AK511" s="41" t="s">
        <v>74</v>
      </c>
      <c r="AL511" s="41">
        <v>2.0</v>
      </c>
      <c r="AM511" s="40" t="s">
        <v>75</v>
      </c>
      <c r="AN511" s="61" t="s">
        <v>39</v>
      </c>
      <c r="BA511" s="84">
        <v>11.42857142857143</v>
      </c>
      <c r="BB511" s="28">
        <f t="shared" si="10"/>
        <v>7.356235828</v>
      </c>
      <c r="BC511" s="13">
        <f t="shared" si="1"/>
        <v>0.8576850137</v>
      </c>
      <c r="BD511" s="41" t="s">
        <v>88</v>
      </c>
    </row>
    <row r="512" ht="15.75" customHeight="1">
      <c r="A512" s="41">
        <v>173.0</v>
      </c>
      <c r="B512" s="41" t="s">
        <v>531</v>
      </c>
      <c r="C512" s="41" t="s">
        <v>532</v>
      </c>
      <c r="D512" s="41" t="s">
        <v>533</v>
      </c>
      <c r="E512" s="41">
        <v>2.0</v>
      </c>
      <c r="F512" s="41">
        <v>1.0</v>
      </c>
      <c r="G512" s="41">
        <v>10.0</v>
      </c>
      <c r="H512" s="41">
        <v>2.0</v>
      </c>
      <c r="I512" s="41">
        <v>31.0</v>
      </c>
      <c r="J512" s="40" t="s">
        <v>60</v>
      </c>
      <c r="K512" s="20">
        <v>31.0</v>
      </c>
      <c r="L512" s="20" t="s">
        <v>61</v>
      </c>
      <c r="O512" s="40" t="s">
        <v>64</v>
      </c>
      <c r="P512" s="41" t="s">
        <v>223</v>
      </c>
      <c r="Q512" s="41" t="s">
        <v>66</v>
      </c>
      <c r="V512" s="40" t="s">
        <v>67</v>
      </c>
      <c r="W512" s="20" t="s">
        <v>67</v>
      </c>
      <c r="X512" s="40" t="s">
        <v>68</v>
      </c>
      <c r="Y512" s="20" t="s">
        <v>83</v>
      </c>
      <c r="AA512" s="40" t="s">
        <v>125</v>
      </c>
      <c r="AD512" s="41" t="s">
        <v>70</v>
      </c>
      <c r="AG512" s="40" t="s">
        <v>71</v>
      </c>
      <c r="AH512" s="40" t="s">
        <v>72</v>
      </c>
      <c r="AI512" s="41" t="s">
        <v>466</v>
      </c>
      <c r="AJ512" s="41">
        <v>10.0</v>
      </c>
      <c r="AK512" s="41" t="s">
        <v>74</v>
      </c>
      <c r="AL512" s="41">
        <v>2.0</v>
      </c>
      <c r="AM512" s="40" t="s">
        <v>75</v>
      </c>
      <c r="AN512" s="61" t="s">
        <v>39</v>
      </c>
      <c r="BA512" s="84">
        <v>2.195121951219512</v>
      </c>
      <c r="BB512" s="28">
        <f t="shared" si="10"/>
        <v>0.3676977989</v>
      </c>
      <c r="BC512" s="13">
        <f t="shared" si="1"/>
        <v>0.1917544782</v>
      </c>
      <c r="BD512" s="41" t="s">
        <v>88</v>
      </c>
    </row>
    <row r="513" ht="15.75" customHeight="1">
      <c r="A513" s="41">
        <v>173.0</v>
      </c>
      <c r="B513" s="41" t="s">
        <v>531</v>
      </c>
      <c r="C513" s="41" t="s">
        <v>532</v>
      </c>
      <c r="D513" s="41" t="s">
        <v>533</v>
      </c>
      <c r="E513" s="41">
        <v>2.0</v>
      </c>
      <c r="F513" s="41">
        <v>1.0</v>
      </c>
      <c r="G513" s="41">
        <v>10.0</v>
      </c>
      <c r="H513" s="41">
        <v>2.0</v>
      </c>
      <c r="I513" s="41">
        <v>31.0</v>
      </c>
      <c r="J513" s="40" t="s">
        <v>60</v>
      </c>
      <c r="K513" s="20">
        <v>31.0</v>
      </c>
      <c r="L513" s="20" t="s">
        <v>61</v>
      </c>
      <c r="O513" s="40" t="s">
        <v>64</v>
      </c>
      <c r="P513" s="41" t="s">
        <v>223</v>
      </c>
      <c r="Q513" s="41" t="s">
        <v>66</v>
      </c>
      <c r="V513" s="40" t="s">
        <v>67</v>
      </c>
      <c r="W513" s="20" t="s">
        <v>67</v>
      </c>
      <c r="X513" s="40" t="s">
        <v>68</v>
      </c>
      <c r="Y513" s="20" t="s">
        <v>83</v>
      </c>
      <c r="AA513" s="40" t="s">
        <v>125</v>
      </c>
      <c r="AD513" s="41" t="s">
        <v>70</v>
      </c>
      <c r="AG513" s="40" t="s">
        <v>71</v>
      </c>
      <c r="AH513" s="40" t="s">
        <v>72</v>
      </c>
      <c r="AI513" s="41" t="s">
        <v>466</v>
      </c>
      <c r="AJ513" s="41">
        <v>10.0</v>
      </c>
      <c r="AK513" s="41" t="s">
        <v>74</v>
      </c>
      <c r="AL513" s="41">
        <v>2.0</v>
      </c>
      <c r="AM513" s="40" t="s">
        <v>75</v>
      </c>
      <c r="AN513" s="61" t="s">
        <v>39</v>
      </c>
      <c r="BA513" s="84">
        <v>2.3529411764705883</v>
      </c>
      <c r="BB513" s="28">
        <f t="shared" si="10"/>
        <v>0.40757401</v>
      </c>
      <c r="BC513" s="13">
        <f t="shared" si="1"/>
        <v>0.201884623</v>
      </c>
      <c r="BD513" s="41" t="s">
        <v>88</v>
      </c>
    </row>
    <row r="514" ht="15.75" customHeight="1">
      <c r="A514" s="41">
        <v>173.0</v>
      </c>
      <c r="B514" s="41" t="s">
        <v>531</v>
      </c>
      <c r="C514" s="41" t="s">
        <v>532</v>
      </c>
      <c r="D514" s="41" t="s">
        <v>533</v>
      </c>
      <c r="E514" s="41">
        <v>2.0</v>
      </c>
      <c r="F514" s="41">
        <v>2.0</v>
      </c>
      <c r="G514" s="41">
        <v>10.0</v>
      </c>
      <c r="H514" s="41">
        <v>3.0</v>
      </c>
      <c r="I514" s="41">
        <v>41.0</v>
      </c>
      <c r="J514" s="40" t="s">
        <v>60</v>
      </c>
      <c r="K514" s="20">
        <v>41.0</v>
      </c>
      <c r="L514" s="20" t="s">
        <v>61</v>
      </c>
      <c r="O514" s="40" t="s">
        <v>64</v>
      </c>
      <c r="P514" s="41" t="s">
        <v>223</v>
      </c>
      <c r="Q514" s="41" t="s">
        <v>66</v>
      </c>
      <c r="V514" s="40" t="s">
        <v>67</v>
      </c>
      <c r="W514" s="20" t="s">
        <v>67</v>
      </c>
      <c r="X514" s="40" t="s">
        <v>68</v>
      </c>
      <c r="Y514" s="20" t="s">
        <v>83</v>
      </c>
      <c r="AA514" s="40" t="s">
        <v>125</v>
      </c>
      <c r="AD514" s="41" t="s">
        <v>70</v>
      </c>
      <c r="AG514" s="40" t="s">
        <v>71</v>
      </c>
      <c r="AH514" s="40" t="s">
        <v>72</v>
      </c>
      <c r="AI514" s="41" t="s">
        <v>466</v>
      </c>
      <c r="AJ514" s="41">
        <v>10.0</v>
      </c>
      <c r="AK514" s="41" t="s">
        <v>74</v>
      </c>
      <c r="AL514" s="41">
        <v>2.0</v>
      </c>
      <c r="AM514" s="40" t="s">
        <v>75</v>
      </c>
      <c r="AN514" s="61" t="s">
        <v>39</v>
      </c>
      <c r="BA514" s="84">
        <v>1.847826086956522</v>
      </c>
      <c r="BB514" s="28">
        <f t="shared" si="10"/>
        <v>0.2896922915</v>
      </c>
      <c r="BC514" s="13">
        <f t="shared" si="1"/>
        <v>0.1702034934</v>
      </c>
      <c r="BD514" s="41" t="s">
        <v>88</v>
      </c>
    </row>
    <row r="515" ht="15.75" customHeight="1">
      <c r="A515" s="41">
        <v>173.0</v>
      </c>
      <c r="B515" s="41" t="s">
        <v>531</v>
      </c>
      <c r="C515" s="41" t="s">
        <v>532</v>
      </c>
      <c r="D515" s="41" t="s">
        <v>533</v>
      </c>
      <c r="E515" s="41">
        <v>2.0</v>
      </c>
      <c r="F515" s="41">
        <v>2.0</v>
      </c>
      <c r="G515" s="41">
        <v>10.0</v>
      </c>
      <c r="H515" s="41">
        <v>3.0</v>
      </c>
      <c r="I515" s="41">
        <v>41.0</v>
      </c>
      <c r="J515" s="40" t="s">
        <v>60</v>
      </c>
      <c r="K515" s="20">
        <v>41.0</v>
      </c>
      <c r="L515" s="20" t="s">
        <v>61</v>
      </c>
      <c r="O515" s="40" t="s">
        <v>64</v>
      </c>
      <c r="P515" s="41" t="s">
        <v>223</v>
      </c>
      <c r="Q515" s="41" t="s">
        <v>66</v>
      </c>
      <c r="V515" s="40" t="s">
        <v>67</v>
      </c>
      <c r="W515" s="20" t="s">
        <v>67</v>
      </c>
      <c r="X515" s="40" t="s">
        <v>68</v>
      </c>
      <c r="Y515" s="20" t="s">
        <v>83</v>
      </c>
      <c r="AA515" s="40" t="s">
        <v>125</v>
      </c>
      <c r="AD515" s="41" t="s">
        <v>70</v>
      </c>
      <c r="AG515" s="40" t="s">
        <v>71</v>
      </c>
      <c r="AH515" s="40" t="s">
        <v>72</v>
      </c>
      <c r="AI515" s="41" t="s">
        <v>466</v>
      </c>
      <c r="AJ515" s="41">
        <v>10.0</v>
      </c>
      <c r="AK515" s="41" t="s">
        <v>74</v>
      </c>
      <c r="AL515" s="41">
        <v>2.0</v>
      </c>
      <c r="AM515" s="40" t="s">
        <v>75</v>
      </c>
      <c r="AN515" s="61" t="s">
        <v>39</v>
      </c>
      <c r="BA515" s="28"/>
      <c r="BB515" s="28"/>
      <c r="BC515" s="13"/>
      <c r="BD515" s="41"/>
    </row>
    <row r="516" ht="15.75" customHeight="1">
      <c r="A516" s="41">
        <v>174.0</v>
      </c>
      <c r="B516" s="41" t="s">
        <v>534</v>
      </c>
      <c r="C516" s="41" t="s">
        <v>535</v>
      </c>
      <c r="D516" s="41" t="s">
        <v>536</v>
      </c>
      <c r="E516" s="41">
        <v>1.0</v>
      </c>
      <c r="F516" s="41">
        <v>1.0</v>
      </c>
      <c r="G516" s="41">
        <v>36.0</v>
      </c>
      <c r="H516" s="41">
        <v>68.3</v>
      </c>
      <c r="I516" s="41">
        <v>68.3</v>
      </c>
      <c r="J516" s="40" t="s">
        <v>108</v>
      </c>
      <c r="K516" s="57">
        <v>68.3</v>
      </c>
      <c r="L516" s="20" t="s">
        <v>174</v>
      </c>
      <c r="O516" s="40" t="s">
        <v>174</v>
      </c>
      <c r="P516" s="41" t="s">
        <v>223</v>
      </c>
      <c r="Q516" s="41" t="s">
        <v>66</v>
      </c>
      <c r="R516" s="41" t="s">
        <v>65</v>
      </c>
      <c r="S516" s="41" t="s">
        <v>79</v>
      </c>
      <c r="V516" s="40" t="s">
        <v>67</v>
      </c>
      <c r="W516" s="20" t="s">
        <v>67</v>
      </c>
      <c r="X516" s="40" t="s">
        <v>68</v>
      </c>
      <c r="Y516" s="20" t="s">
        <v>282</v>
      </c>
      <c r="AA516" s="40" t="s">
        <v>69</v>
      </c>
      <c r="AD516" s="41" t="s">
        <v>70</v>
      </c>
      <c r="AG516" s="40" t="s">
        <v>243</v>
      </c>
      <c r="AH516" s="40" t="s">
        <v>84</v>
      </c>
      <c r="AI516" s="41" t="s">
        <v>73</v>
      </c>
      <c r="AJ516" s="41">
        <v>9.0</v>
      </c>
      <c r="AK516" s="41" t="s">
        <v>74</v>
      </c>
      <c r="AL516" s="41">
        <v>4.0</v>
      </c>
      <c r="AM516" s="40" t="s">
        <v>75</v>
      </c>
      <c r="AN516" s="40" t="s">
        <v>39</v>
      </c>
      <c r="AW516" s="41">
        <v>3.4</v>
      </c>
      <c r="AX516" s="41">
        <v>35.0</v>
      </c>
      <c r="BA516" s="57">
        <v>1.1333</v>
      </c>
      <c r="BB516" s="28">
        <f t="shared" ref="BB516:BB524" si="11"> (1/G516) + (BA516^2)/(2*(G516-1))</f>
        <v>0.04612590478</v>
      </c>
      <c r="BC516" s="13">
        <f t="shared" ref="BC516:BC524" si="12">sqrt(BB516)/sqrt(G516)</f>
        <v>0.03579490373</v>
      </c>
      <c r="BD516" s="41" t="s">
        <v>152</v>
      </c>
    </row>
    <row r="517" ht="15.75" customHeight="1">
      <c r="A517" s="41">
        <v>174.0</v>
      </c>
      <c r="B517" s="41" t="s">
        <v>534</v>
      </c>
      <c r="C517" s="41" t="s">
        <v>535</v>
      </c>
      <c r="D517" s="41" t="s">
        <v>536</v>
      </c>
      <c r="E517" s="41">
        <v>2.0</v>
      </c>
      <c r="F517" s="41">
        <v>1.0</v>
      </c>
      <c r="G517" s="41">
        <v>40.0</v>
      </c>
      <c r="H517" s="41">
        <v>60.0</v>
      </c>
      <c r="I517" s="41">
        <v>60.0</v>
      </c>
      <c r="J517" s="40" t="s">
        <v>108</v>
      </c>
      <c r="K517" s="57">
        <v>60.0</v>
      </c>
      <c r="L517" s="20" t="s">
        <v>174</v>
      </c>
      <c r="O517" s="40" t="s">
        <v>174</v>
      </c>
      <c r="P517" s="41" t="s">
        <v>223</v>
      </c>
      <c r="Q517" s="41" t="s">
        <v>66</v>
      </c>
      <c r="R517" s="41" t="s">
        <v>65</v>
      </c>
      <c r="S517" s="41"/>
      <c r="V517" s="40" t="s">
        <v>67</v>
      </c>
      <c r="W517" s="20" t="s">
        <v>67</v>
      </c>
      <c r="X517" s="40" t="s">
        <v>68</v>
      </c>
      <c r="Y517" s="20" t="s">
        <v>282</v>
      </c>
      <c r="AA517" s="40" t="s">
        <v>69</v>
      </c>
      <c r="AD517" s="41" t="s">
        <v>70</v>
      </c>
      <c r="AG517" s="40" t="s">
        <v>243</v>
      </c>
      <c r="AH517" s="40" t="s">
        <v>84</v>
      </c>
      <c r="AI517" s="41" t="s">
        <v>73</v>
      </c>
      <c r="AJ517" s="41">
        <v>9.0</v>
      </c>
      <c r="AK517" s="41" t="s">
        <v>74</v>
      </c>
      <c r="AL517" s="41">
        <v>6.0</v>
      </c>
      <c r="AM517" s="40" t="s">
        <v>75</v>
      </c>
      <c r="AN517" s="40" t="s">
        <v>39</v>
      </c>
      <c r="AW517" s="41">
        <v>2.2</v>
      </c>
      <c r="AX517" s="41">
        <v>39.0</v>
      </c>
      <c r="BA517" s="57">
        <v>0.6957</v>
      </c>
      <c r="BB517" s="28">
        <f t="shared" si="11"/>
        <v>0.03120510885</v>
      </c>
      <c r="BC517" s="13">
        <f t="shared" si="12"/>
        <v>0.02793076657</v>
      </c>
      <c r="BD517" s="41" t="s">
        <v>152</v>
      </c>
    </row>
    <row r="518" ht="15.75" customHeight="1">
      <c r="A518" s="41">
        <v>174.0</v>
      </c>
      <c r="B518" s="41" t="s">
        <v>534</v>
      </c>
      <c r="C518" s="41" t="s">
        <v>535</v>
      </c>
      <c r="D518" s="41" t="s">
        <v>536</v>
      </c>
      <c r="E518" s="41">
        <v>3.0</v>
      </c>
      <c r="F518" s="41">
        <v>1.0</v>
      </c>
      <c r="G518" s="41">
        <v>37.0</v>
      </c>
      <c r="H518" s="41">
        <v>68.6</v>
      </c>
      <c r="I518" s="41">
        <v>68.6</v>
      </c>
      <c r="J518" s="40" t="s">
        <v>108</v>
      </c>
      <c r="K518" s="57">
        <v>68.6</v>
      </c>
      <c r="L518" s="20" t="s">
        <v>174</v>
      </c>
      <c r="O518" s="40" t="s">
        <v>174</v>
      </c>
      <c r="P518" s="41" t="s">
        <v>223</v>
      </c>
      <c r="Q518" s="41" t="s">
        <v>66</v>
      </c>
      <c r="R518" s="41" t="s">
        <v>65</v>
      </c>
      <c r="V518" s="40" t="s">
        <v>67</v>
      </c>
      <c r="W518" s="20" t="s">
        <v>67</v>
      </c>
      <c r="X518" s="40" t="s">
        <v>68</v>
      </c>
      <c r="Y518" s="20" t="s">
        <v>282</v>
      </c>
      <c r="AA518" s="40" t="s">
        <v>69</v>
      </c>
      <c r="AD518" s="41" t="s">
        <v>70</v>
      </c>
      <c r="AG518" s="40" t="s">
        <v>243</v>
      </c>
      <c r="AH518" s="40" t="s">
        <v>84</v>
      </c>
      <c r="AI518" s="41" t="s">
        <v>73</v>
      </c>
      <c r="AJ518" s="41">
        <v>9.0</v>
      </c>
      <c r="AK518" s="41" t="s">
        <v>74</v>
      </c>
      <c r="AL518" s="41">
        <v>6.0</v>
      </c>
      <c r="AM518" s="40" t="s">
        <v>75</v>
      </c>
      <c r="AN518" s="40" t="s">
        <v>39</v>
      </c>
      <c r="AW518" s="41">
        <v>-0.7</v>
      </c>
      <c r="AX518" s="41">
        <v>36.0</v>
      </c>
      <c r="BA518" s="57">
        <v>-0.2302</v>
      </c>
      <c r="BB518" s="28">
        <f t="shared" si="11"/>
        <v>0.02776302758</v>
      </c>
      <c r="BC518" s="13">
        <f t="shared" si="12"/>
        <v>0.0273925555</v>
      </c>
      <c r="BD518" s="41" t="s">
        <v>152</v>
      </c>
    </row>
    <row r="519" ht="15.75" customHeight="1">
      <c r="A519" s="41">
        <v>175.0</v>
      </c>
      <c r="B519" s="41" t="s">
        <v>537</v>
      </c>
      <c r="C519" s="41" t="s">
        <v>538</v>
      </c>
      <c r="D519" s="41" t="s">
        <v>539</v>
      </c>
      <c r="E519" s="41">
        <v>1.0</v>
      </c>
      <c r="F519" s="41">
        <v>1.0</v>
      </c>
      <c r="G519" s="41">
        <v>33.0</v>
      </c>
      <c r="H519" s="41">
        <v>32.6</v>
      </c>
      <c r="I519" s="41">
        <v>32.6</v>
      </c>
      <c r="J519" s="40" t="s">
        <v>108</v>
      </c>
      <c r="K519" s="20">
        <v>32.6</v>
      </c>
      <c r="L519" s="20" t="s">
        <v>61</v>
      </c>
      <c r="O519" s="40" t="s">
        <v>64</v>
      </c>
      <c r="P519" s="41" t="s">
        <v>223</v>
      </c>
      <c r="Q519" s="41" t="s">
        <v>66</v>
      </c>
      <c r="V519" s="40" t="s">
        <v>67</v>
      </c>
      <c r="W519" s="20" t="s">
        <v>67</v>
      </c>
      <c r="X519" s="40" t="s">
        <v>68</v>
      </c>
      <c r="Y519" s="20" t="s">
        <v>282</v>
      </c>
      <c r="AA519" s="40" t="s">
        <v>69</v>
      </c>
      <c r="AB519" s="41">
        <v>62.67</v>
      </c>
      <c r="AD519" s="41" t="s">
        <v>70</v>
      </c>
      <c r="AG519" s="40" t="s">
        <v>71</v>
      </c>
      <c r="AH519" s="40" t="s">
        <v>72</v>
      </c>
      <c r="AI519" s="41" t="s">
        <v>109</v>
      </c>
      <c r="AJ519" s="41">
        <v>5.0</v>
      </c>
      <c r="AK519" s="41" t="s">
        <v>74</v>
      </c>
      <c r="AL519" s="41">
        <v>2.0</v>
      </c>
      <c r="AM519" s="40" t="s">
        <v>75</v>
      </c>
      <c r="AN519" s="40" t="s">
        <v>39</v>
      </c>
      <c r="BA519" s="28">
        <v>-3.5</v>
      </c>
      <c r="BB519" s="28">
        <f t="shared" si="11"/>
        <v>0.2217092803</v>
      </c>
      <c r="BC519" s="13">
        <f t="shared" si="12"/>
        <v>0.08196623109</v>
      </c>
      <c r="BD519" s="41" t="s">
        <v>88</v>
      </c>
    </row>
    <row r="520" ht="15.75" customHeight="1">
      <c r="A520" s="41">
        <v>175.0</v>
      </c>
      <c r="B520" s="41" t="s">
        <v>537</v>
      </c>
      <c r="C520" s="41" t="s">
        <v>538</v>
      </c>
      <c r="D520" s="41" t="s">
        <v>539</v>
      </c>
      <c r="E520" s="41">
        <v>1.0</v>
      </c>
      <c r="F520" s="41">
        <v>2.0</v>
      </c>
      <c r="G520" s="41">
        <v>15.0</v>
      </c>
      <c r="H520" s="41">
        <v>45.32</v>
      </c>
      <c r="I520" s="41">
        <v>45.32</v>
      </c>
      <c r="J520" s="40" t="s">
        <v>108</v>
      </c>
      <c r="K520" s="20">
        <v>45.32</v>
      </c>
      <c r="L520" s="20" t="s">
        <v>61</v>
      </c>
      <c r="O520" s="40" t="s">
        <v>64</v>
      </c>
      <c r="P520" s="41" t="s">
        <v>223</v>
      </c>
      <c r="Q520" s="41" t="s">
        <v>66</v>
      </c>
      <c r="V520" s="40" t="s">
        <v>67</v>
      </c>
      <c r="W520" s="20" t="s">
        <v>67</v>
      </c>
      <c r="X520" s="40" t="s">
        <v>68</v>
      </c>
      <c r="Y520" s="20" t="s">
        <v>282</v>
      </c>
      <c r="AA520" s="40" t="s">
        <v>69</v>
      </c>
      <c r="AB520" s="41">
        <v>100.07</v>
      </c>
      <c r="AD520" s="41" t="s">
        <v>70</v>
      </c>
      <c r="AG520" s="40" t="s">
        <v>71</v>
      </c>
      <c r="AH520" s="40" t="s">
        <v>72</v>
      </c>
      <c r="AI520" s="41" t="s">
        <v>109</v>
      </c>
      <c r="AJ520" s="41">
        <v>5.0</v>
      </c>
      <c r="AK520" s="41" t="s">
        <v>74</v>
      </c>
      <c r="AL520" s="41">
        <v>2.0</v>
      </c>
      <c r="AM520" s="40" t="s">
        <v>110</v>
      </c>
      <c r="AN520" s="40" t="s">
        <v>39</v>
      </c>
      <c r="BA520" s="28">
        <v>-3.691056910569106</v>
      </c>
      <c r="BB520" s="28">
        <f t="shared" si="11"/>
        <v>0.5532345637</v>
      </c>
      <c r="BC520" s="13">
        <f t="shared" si="12"/>
        <v>0.1920476614</v>
      </c>
      <c r="BD520" s="41" t="s">
        <v>88</v>
      </c>
    </row>
    <row r="521" ht="15.75" customHeight="1">
      <c r="A521" s="41">
        <v>175.0</v>
      </c>
      <c r="B521" s="41" t="s">
        <v>537</v>
      </c>
      <c r="C521" s="41" t="s">
        <v>538</v>
      </c>
      <c r="D521" s="41" t="s">
        <v>539</v>
      </c>
      <c r="E521" s="41">
        <v>1.0</v>
      </c>
      <c r="F521" s="41">
        <v>3.0</v>
      </c>
      <c r="G521" s="41">
        <v>14.0</v>
      </c>
      <c r="H521" s="41">
        <v>45.32</v>
      </c>
      <c r="I521" s="41">
        <v>45.32</v>
      </c>
      <c r="J521" s="40" t="s">
        <v>108</v>
      </c>
      <c r="K521" s="20">
        <v>45.32</v>
      </c>
      <c r="L521" s="20" t="s">
        <v>61</v>
      </c>
      <c r="O521" s="40" t="s">
        <v>64</v>
      </c>
      <c r="P521" s="41" t="s">
        <v>223</v>
      </c>
      <c r="Q521" s="41" t="s">
        <v>66</v>
      </c>
      <c r="V521" s="40" t="s">
        <v>67</v>
      </c>
      <c r="W521" s="20" t="s">
        <v>67</v>
      </c>
      <c r="X521" s="40" t="s">
        <v>68</v>
      </c>
      <c r="Y521" s="20" t="s">
        <v>282</v>
      </c>
      <c r="AA521" s="40" t="s">
        <v>69</v>
      </c>
      <c r="AB521" s="41">
        <v>2.29</v>
      </c>
      <c r="AD521" s="41" t="s">
        <v>70</v>
      </c>
      <c r="AG521" s="40" t="s">
        <v>71</v>
      </c>
      <c r="AH521" s="40" t="s">
        <v>72</v>
      </c>
      <c r="AI521" s="41" t="s">
        <v>109</v>
      </c>
      <c r="AJ521" s="41">
        <v>5.0</v>
      </c>
      <c r="AK521" s="41" t="s">
        <v>74</v>
      </c>
      <c r="AL521" s="41">
        <v>2.0</v>
      </c>
      <c r="AM521" s="40" t="s">
        <v>110</v>
      </c>
      <c r="AN521" s="40" t="s">
        <v>39</v>
      </c>
      <c r="BA521" s="28">
        <v>-5.865168539325843</v>
      </c>
      <c r="BB521" s="28">
        <f t="shared" si="11"/>
        <v>1.394513264</v>
      </c>
      <c r="BC521" s="13">
        <f t="shared" si="12"/>
        <v>0.315607494</v>
      </c>
      <c r="BD521" s="41" t="s">
        <v>88</v>
      </c>
    </row>
    <row r="522" ht="15.75" customHeight="1">
      <c r="A522" s="41">
        <v>176.0</v>
      </c>
      <c r="B522" s="41" t="s">
        <v>540</v>
      </c>
      <c r="C522" s="41" t="s">
        <v>541</v>
      </c>
      <c r="D522" s="41" t="s">
        <v>542</v>
      </c>
      <c r="E522" s="41">
        <v>1.0</v>
      </c>
      <c r="F522" s="41">
        <v>1.0</v>
      </c>
      <c r="G522" s="41">
        <v>34.0</v>
      </c>
      <c r="H522" s="41">
        <v>18.0</v>
      </c>
      <c r="I522" s="41">
        <v>18.0</v>
      </c>
      <c r="J522" s="40" t="s">
        <v>108</v>
      </c>
      <c r="K522" s="57">
        <v>18.0</v>
      </c>
      <c r="L522" s="20" t="s">
        <v>61</v>
      </c>
      <c r="O522" s="40" t="s">
        <v>64</v>
      </c>
      <c r="P522" s="41" t="s">
        <v>223</v>
      </c>
      <c r="Q522" s="41" t="s">
        <v>66</v>
      </c>
      <c r="R522" s="41" t="s">
        <v>543</v>
      </c>
      <c r="V522" s="40" t="s">
        <v>67</v>
      </c>
      <c r="W522" s="20" t="s">
        <v>67</v>
      </c>
      <c r="X522" s="40" t="s">
        <v>68</v>
      </c>
      <c r="Y522" s="20" t="s">
        <v>282</v>
      </c>
      <c r="AA522" s="40" t="s">
        <v>125</v>
      </c>
      <c r="AD522" s="41" t="s">
        <v>402</v>
      </c>
      <c r="AG522" s="40" t="s">
        <v>71</v>
      </c>
      <c r="AH522" s="40" t="s">
        <v>72</v>
      </c>
      <c r="AI522" s="41" t="s">
        <v>109</v>
      </c>
      <c r="AJ522" s="41">
        <v>12.0</v>
      </c>
      <c r="AK522" s="41" t="s">
        <v>74</v>
      </c>
      <c r="AL522" s="41">
        <v>3.0</v>
      </c>
      <c r="AM522" s="40" t="s">
        <v>75</v>
      </c>
      <c r="AN522" s="40" t="s">
        <v>39</v>
      </c>
      <c r="AW522" s="41">
        <v>2.26</v>
      </c>
      <c r="AX522" s="41">
        <v>33.0</v>
      </c>
      <c r="BA522" s="57">
        <v>0.7752</v>
      </c>
      <c r="BB522" s="28">
        <f t="shared" si="11"/>
        <v>0.03851684107</v>
      </c>
      <c r="BC522" s="13">
        <f t="shared" si="12"/>
        <v>0.03365781138</v>
      </c>
      <c r="BD522" s="41" t="s">
        <v>152</v>
      </c>
    </row>
    <row r="523" ht="15.75" customHeight="1">
      <c r="A523" s="41">
        <v>176.0</v>
      </c>
      <c r="B523" s="41" t="s">
        <v>540</v>
      </c>
      <c r="C523" s="41" t="s">
        <v>541</v>
      </c>
      <c r="D523" s="41" t="s">
        <v>542</v>
      </c>
      <c r="E523" s="41">
        <v>2.0</v>
      </c>
      <c r="F523" s="41">
        <v>1.0</v>
      </c>
      <c r="G523" s="41">
        <v>20.0</v>
      </c>
      <c r="H523" s="41">
        <v>19.0</v>
      </c>
      <c r="I523" s="41">
        <v>19.0</v>
      </c>
      <c r="J523" s="40" t="s">
        <v>108</v>
      </c>
      <c r="K523" s="57">
        <v>19.0</v>
      </c>
      <c r="L523" s="20" t="s">
        <v>61</v>
      </c>
      <c r="O523" s="40" t="s">
        <v>64</v>
      </c>
      <c r="P523" s="41" t="s">
        <v>223</v>
      </c>
      <c r="Q523" s="41" t="s">
        <v>66</v>
      </c>
      <c r="R523" s="41" t="s">
        <v>543</v>
      </c>
      <c r="V523" s="40" t="s">
        <v>67</v>
      </c>
      <c r="W523" s="20" t="s">
        <v>67</v>
      </c>
      <c r="X523" s="40" t="s">
        <v>68</v>
      </c>
      <c r="Y523" s="20" t="s">
        <v>282</v>
      </c>
      <c r="AA523" s="40" t="s">
        <v>69</v>
      </c>
      <c r="AB523" s="41" t="s">
        <v>544</v>
      </c>
      <c r="AD523" s="41" t="s">
        <v>402</v>
      </c>
      <c r="AG523" s="40" t="s">
        <v>71</v>
      </c>
      <c r="AH523" s="40" t="s">
        <v>72</v>
      </c>
      <c r="AI523" s="41" t="s">
        <v>109</v>
      </c>
      <c r="AJ523" s="41">
        <v>12.0</v>
      </c>
      <c r="AK523" s="41" t="s">
        <v>74</v>
      </c>
      <c r="AL523" s="41">
        <v>3.0</v>
      </c>
      <c r="AM523" s="40" t="s">
        <v>75</v>
      </c>
      <c r="AN523" s="40" t="s">
        <v>39</v>
      </c>
      <c r="BA523" s="28">
        <v>0.49672131147541004</v>
      </c>
      <c r="BB523" s="28">
        <f t="shared" si="11"/>
        <v>0.05649294898</v>
      </c>
      <c r="BC523" s="13">
        <f t="shared" si="12"/>
        <v>0.05314741244</v>
      </c>
      <c r="BD523" s="41" t="s">
        <v>88</v>
      </c>
    </row>
    <row r="524" ht="15.75" customHeight="1">
      <c r="A524" s="41">
        <v>176.0</v>
      </c>
      <c r="B524" s="41" t="s">
        <v>540</v>
      </c>
      <c r="C524" s="41" t="s">
        <v>541</v>
      </c>
      <c r="D524" s="41" t="s">
        <v>545</v>
      </c>
      <c r="E524" s="41">
        <v>2.0</v>
      </c>
      <c r="F524" s="41">
        <v>1.0</v>
      </c>
      <c r="G524" s="41">
        <v>19.0</v>
      </c>
      <c r="H524" s="41">
        <v>19.0</v>
      </c>
      <c r="I524" s="41">
        <v>19.0</v>
      </c>
      <c r="J524" s="40" t="s">
        <v>108</v>
      </c>
      <c r="K524" s="57">
        <v>19.0</v>
      </c>
      <c r="L524" s="20" t="s">
        <v>61</v>
      </c>
      <c r="O524" s="40" t="s">
        <v>64</v>
      </c>
      <c r="P524" s="41" t="s">
        <v>223</v>
      </c>
      <c r="Q524" s="41" t="s">
        <v>66</v>
      </c>
      <c r="R524" s="41" t="s">
        <v>543</v>
      </c>
      <c r="V524" s="40" t="s">
        <v>67</v>
      </c>
      <c r="W524" s="20" t="s">
        <v>67</v>
      </c>
      <c r="X524" s="40" t="s">
        <v>68</v>
      </c>
      <c r="Y524" s="20" t="s">
        <v>282</v>
      </c>
      <c r="AA524" s="40" t="s">
        <v>69</v>
      </c>
      <c r="AB524" s="41" t="s">
        <v>546</v>
      </c>
      <c r="AD524" s="41" t="s">
        <v>402</v>
      </c>
      <c r="AG524" s="40" t="s">
        <v>71</v>
      </c>
      <c r="AH524" s="40" t="s">
        <v>72</v>
      </c>
      <c r="AI524" s="41" t="s">
        <v>109</v>
      </c>
      <c r="AJ524" s="41">
        <v>12.0</v>
      </c>
      <c r="AK524" s="41" t="s">
        <v>74</v>
      </c>
      <c r="AL524" s="41">
        <v>3.0</v>
      </c>
      <c r="AM524" s="40" t="s">
        <v>75</v>
      </c>
      <c r="AN524" s="40" t="s">
        <v>39</v>
      </c>
      <c r="BA524" s="28">
        <v>0.8001867413632119</v>
      </c>
      <c r="BB524" s="28">
        <f t="shared" si="11"/>
        <v>0.07041765731</v>
      </c>
      <c r="BC524" s="13">
        <f t="shared" si="12"/>
        <v>0.06087850598</v>
      </c>
      <c r="BD524" s="41" t="s">
        <v>88</v>
      </c>
    </row>
    <row r="525" ht="15.75" customHeight="1">
      <c r="J525" s="40"/>
      <c r="K525" s="28"/>
      <c r="L525" s="19"/>
      <c r="O525" s="40"/>
      <c r="V525" s="40"/>
      <c r="W525" s="20"/>
      <c r="X525" s="61"/>
      <c r="AA525" s="38"/>
      <c r="AG525" s="40"/>
      <c r="AH525" s="61"/>
      <c r="AI525" s="27"/>
      <c r="AM525" s="61"/>
      <c r="AN525" s="61"/>
      <c r="BA525" s="28"/>
      <c r="BB525" s="28"/>
      <c r="BC525" s="28"/>
      <c r="BD525" s="27"/>
    </row>
    <row r="526" ht="15.75" customHeight="1">
      <c r="J526" s="40"/>
      <c r="K526" s="28"/>
      <c r="L526" s="19"/>
      <c r="O526" s="40"/>
      <c r="V526" s="40"/>
      <c r="W526" s="20"/>
      <c r="X526" s="61"/>
      <c r="AA526" s="38"/>
      <c r="AG526" s="40"/>
      <c r="AH526" s="61"/>
      <c r="AI526" s="27"/>
      <c r="AK526" s="27"/>
      <c r="AM526" s="61"/>
      <c r="AN526" s="61"/>
      <c r="BA526" s="28"/>
      <c r="BB526" s="28"/>
      <c r="BC526" s="28"/>
      <c r="BD526" s="27"/>
    </row>
    <row r="527" ht="15.75" customHeight="1">
      <c r="J527" s="40"/>
      <c r="K527" s="28"/>
      <c r="L527" s="19"/>
      <c r="O527" s="40"/>
      <c r="V527" s="40"/>
      <c r="W527" s="20"/>
      <c r="X527" s="61"/>
      <c r="AA527" s="38"/>
      <c r="AG527" s="40"/>
      <c r="AH527" s="61"/>
      <c r="AI527" s="27"/>
      <c r="AK527" s="27"/>
      <c r="AM527" s="61"/>
      <c r="AN527" s="61"/>
      <c r="BA527" s="28"/>
      <c r="BB527" s="28"/>
      <c r="BC527" s="28"/>
      <c r="BD527" s="27"/>
    </row>
    <row r="528" ht="15.75" customHeight="1">
      <c r="J528" s="40"/>
      <c r="K528" s="28"/>
      <c r="L528" s="19"/>
      <c r="O528" s="40"/>
      <c r="V528" s="40"/>
      <c r="W528" s="20"/>
      <c r="X528" s="61"/>
      <c r="AA528" s="38"/>
      <c r="AG528" s="40"/>
      <c r="AH528" s="61"/>
      <c r="AI528" s="27"/>
      <c r="AK528" s="27"/>
      <c r="AM528" s="61"/>
      <c r="BA528" s="28"/>
      <c r="BB528" s="28"/>
      <c r="BC528" s="28"/>
      <c r="BD528" s="27"/>
    </row>
    <row r="529" ht="15.75" customHeight="1">
      <c r="J529" s="40"/>
      <c r="K529" s="28"/>
      <c r="L529" s="19"/>
      <c r="O529" s="40"/>
      <c r="V529" s="40"/>
      <c r="W529" s="20"/>
      <c r="X529" s="61"/>
      <c r="AA529" s="38"/>
      <c r="AG529" s="40"/>
      <c r="AH529" s="61"/>
      <c r="AI529" s="27"/>
      <c r="AK529" s="27"/>
      <c r="AM529" s="61"/>
      <c r="BA529" s="28"/>
      <c r="BB529" s="28"/>
      <c r="BC529" s="28"/>
      <c r="BD529" s="27"/>
    </row>
    <row r="530" ht="15.75" customHeight="1">
      <c r="J530" s="40"/>
      <c r="K530" s="28"/>
      <c r="L530" s="19"/>
      <c r="O530" s="40"/>
      <c r="V530" s="40"/>
      <c r="W530" s="20"/>
      <c r="X530" s="61"/>
      <c r="AA530" s="38"/>
      <c r="AG530" s="40"/>
      <c r="AH530" s="61"/>
      <c r="AI530" s="27"/>
      <c r="AK530" s="27"/>
      <c r="AM530" s="61"/>
      <c r="BA530" s="28"/>
      <c r="BB530" s="28"/>
      <c r="BC530" s="28"/>
      <c r="BD530" s="27"/>
    </row>
    <row r="531" ht="15.75" customHeight="1">
      <c r="J531" s="40"/>
      <c r="K531" s="28"/>
      <c r="L531" s="19"/>
      <c r="O531" s="40"/>
      <c r="V531" s="40"/>
      <c r="W531" s="20"/>
      <c r="X531" s="61"/>
      <c r="AA531" s="38"/>
      <c r="AG531" s="40"/>
      <c r="AH531" s="61"/>
      <c r="AI531" s="27"/>
      <c r="AK531" s="27"/>
      <c r="AM531" s="61"/>
      <c r="BA531" s="28"/>
      <c r="BB531" s="28"/>
      <c r="BC531" s="28"/>
      <c r="BD531" s="27"/>
    </row>
    <row r="532" ht="15.75" customHeight="1">
      <c r="J532" s="40"/>
      <c r="K532" s="28"/>
      <c r="L532" s="19"/>
      <c r="O532" s="40"/>
      <c r="V532" s="40"/>
      <c r="W532" s="20"/>
      <c r="X532" s="61"/>
      <c r="AA532" s="38"/>
      <c r="AG532" s="40"/>
      <c r="AH532" s="61"/>
      <c r="AI532" s="27"/>
      <c r="AK532" s="27"/>
      <c r="AM532" s="61"/>
      <c r="BA532" s="28"/>
      <c r="BB532" s="28"/>
      <c r="BC532" s="28"/>
      <c r="BD532" s="27"/>
    </row>
    <row r="533" ht="15.75" customHeight="1">
      <c r="J533" s="40"/>
      <c r="K533" s="28"/>
      <c r="L533" s="19"/>
      <c r="O533" s="40"/>
      <c r="V533" s="40"/>
      <c r="W533" s="20"/>
      <c r="X533" s="61"/>
      <c r="AA533" s="38"/>
      <c r="AG533" s="40"/>
      <c r="AH533" s="61"/>
      <c r="AI533" s="27"/>
      <c r="AK533" s="27"/>
      <c r="AM533" s="61"/>
      <c r="BA533" s="28"/>
      <c r="BB533" s="28"/>
      <c r="BC533" s="28"/>
      <c r="BD533" s="27"/>
    </row>
    <row r="534" ht="15.75" customHeight="1">
      <c r="J534" s="40"/>
      <c r="K534" s="28"/>
      <c r="L534" s="19"/>
      <c r="O534" s="40"/>
      <c r="V534" s="40"/>
      <c r="W534" s="20"/>
      <c r="X534" s="61"/>
      <c r="AA534" s="38"/>
      <c r="AG534" s="40"/>
      <c r="AH534" s="61"/>
      <c r="AI534" s="27"/>
      <c r="AK534" s="27"/>
      <c r="AM534" s="61"/>
      <c r="BA534" s="28"/>
      <c r="BB534" s="28"/>
      <c r="BC534" s="28"/>
      <c r="BD534" s="27"/>
    </row>
    <row r="535" ht="15.75" customHeight="1">
      <c r="J535" s="40"/>
      <c r="K535" s="28"/>
      <c r="L535" s="19"/>
      <c r="O535" s="40"/>
      <c r="V535" s="40"/>
      <c r="W535" s="20"/>
      <c r="X535" s="61"/>
      <c r="AA535" s="38"/>
      <c r="AG535" s="40"/>
      <c r="AH535" s="61"/>
      <c r="AI535" s="27"/>
      <c r="AK535" s="27"/>
      <c r="AM535" s="61"/>
      <c r="BA535" s="28"/>
      <c r="BB535" s="28"/>
      <c r="BC535" s="28"/>
      <c r="BD535" s="27"/>
    </row>
    <row r="536" ht="15.75" customHeight="1">
      <c r="J536" s="40"/>
      <c r="K536" s="28"/>
      <c r="L536" s="19"/>
      <c r="O536" s="40"/>
      <c r="V536" s="40"/>
      <c r="W536" s="20"/>
      <c r="X536" s="61"/>
      <c r="AG536" s="40"/>
      <c r="AH536" s="61"/>
      <c r="AI536" s="27"/>
      <c r="AK536" s="27"/>
      <c r="AM536" s="61"/>
      <c r="BA536" s="28"/>
      <c r="BB536" s="28"/>
      <c r="BC536" s="28"/>
      <c r="BD536" s="27"/>
    </row>
    <row r="537" ht="15.75" customHeight="1">
      <c r="J537" s="40"/>
      <c r="K537" s="28"/>
      <c r="L537" s="19"/>
      <c r="O537" s="40"/>
      <c r="V537" s="40"/>
      <c r="W537" s="20"/>
      <c r="X537" s="61"/>
      <c r="AG537" s="40"/>
      <c r="AH537" s="61"/>
      <c r="AI537" s="27"/>
      <c r="AK537" s="27"/>
      <c r="AM537" s="61"/>
      <c r="BA537" s="28"/>
      <c r="BB537" s="28"/>
      <c r="BC537" s="28"/>
      <c r="BD537" s="27"/>
    </row>
    <row r="538" ht="15.75" customHeight="1">
      <c r="J538" s="40"/>
      <c r="K538" s="28"/>
      <c r="L538" s="19"/>
      <c r="O538" s="40"/>
      <c r="V538" s="40"/>
      <c r="W538" s="20"/>
      <c r="X538" s="61"/>
      <c r="AG538" s="40"/>
      <c r="AH538" s="61"/>
      <c r="AI538" s="27"/>
      <c r="AK538" s="27"/>
      <c r="AM538" s="61"/>
      <c r="BA538" s="28"/>
      <c r="BB538" s="28"/>
      <c r="BC538" s="28"/>
      <c r="BD538" s="27"/>
    </row>
    <row r="539" ht="15.75" customHeight="1">
      <c r="J539" s="40"/>
      <c r="K539" s="28"/>
      <c r="L539" s="19"/>
      <c r="O539" s="40"/>
      <c r="V539" s="40"/>
      <c r="W539" s="20"/>
      <c r="X539" s="61"/>
      <c r="AG539" s="40"/>
      <c r="AH539" s="61"/>
      <c r="AI539" s="27"/>
      <c r="AK539" s="27"/>
      <c r="AM539" s="61"/>
      <c r="BA539" s="28"/>
      <c r="BB539" s="28"/>
      <c r="BC539" s="28"/>
      <c r="BD539" s="27"/>
    </row>
    <row r="540" ht="15.75" customHeight="1">
      <c r="K540" s="28"/>
      <c r="L540" s="19"/>
      <c r="O540" s="40"/>
      <c r="V540" s="40"/>
      <c r="X540" s="61"/>
      <c r="AG540" s="40"/>
      <c r="AH540" s="61"/>
      <c r="AI540" s="27"/>
      <c r="AK540" s="27"/>
      <c r="AM540" s="61"/>
      <c r="BA540" s="28"/>
      <c r="BB540" s="28"/>
      <c r="BC540" s="28"/>
      <c r="BD540" s="27"/>
    </row>
    <row r="541" ht="15.75" customHeight="1">
      <c r="K541" s="28"/>
      <c r="L541" s="19"/>
      <c r="O541" s="40"/>
      <c r="V541" s="40"/>
      <c r="X541" s="61"/>
      <c r="AG541" s="40"/>
      <c r="AH541" s="61"/>
      <c r="AI541" s="27"/>
      <c r="AK541" s="27"/>
      <c r="AM541" s="61"/>
      <c r="BA541" s="28"/>
      <c r="BB541" s="28"/>
      <c r="BC541" s="28"/>
      <c r="BD541" s="27"/>
    </row>
    <row r="542" ht="15.75" customHeight="1">
      <c r="K542" s="28"/>
      <c r="L542" s="19"/>
      <c r="O542" s="40"/>
      <c r="V542" s="40"/>
      <c r="X542" s="61"/>
      <c r="AG542" s="40"/>
      <c r="AH542" s="61"/>
      <c r="AI542" s="27"/>
      <c r="AK542" s="27"/>
      <c r="AM542" s="61"/>
      <c r="BA542" s="28"/>
      <c r="BB542" s="28"/>
      <c r="BC542" s="28"/>
      <c r="BD542" s="27"/>
    </row>
    <row r="543" ht="15.75" customHeight="1">
      <c r="K543" s="28"/>
      <c r="L543" s="19"/>
      <c r="O543" s="40"/>
      <c r="V543" s="40"/>
      <c r="X543" s="61"/>
      <c r="AG543" s="40"/>
      <c r="AH543" s="61"/>
      <c r="AI543" s="27"/>
      <c r="AK543" s="27"/>
      <c r="AM543" s="61"/>
      <c r="BA543" s="28"/>
      <c r="BB543" s="28"/>
      <c r="BC543" s="28"/>
      <c r="BD543" s="27"/>
    </row>
    <row r="544" ht="15.75" customHeight="1">
      <c r="K544" s="28"/>
      <c r="L544" s="19"/>
      <c r="O544" s="40"/>
      <c r="V544" s="40"/>
      <c r="X544" s="61"/>
      <c r="AG544" s="40"/>
      <c r="AH544" s="61"/>
      <c r="AI544" s="27"/>
      <c r="AK544" s="27"/>
      <c r="AM544" s="61"/>
      <c r="BA544" s="28"/>
      <c r="BB544" s="28"/>
      <c r="BC544" s="28"/>
      <c r="BD544" s="27"/>
    </row>
    <row r="545" ht="15.75" customHeight="1">
      <c r="K545" s="28"/>
      <c r="L545" s="19"/>
      <c r="O545" s="40"/>
      <c r="V545" s="40"/>
      <c r="X545" s="61"/>
      <c r="AG545" s="40"/>
      <c r="AH545" s="61"/>
      <c r="AI545" s="27"/>
      <c r="AK545" s="27"/>
      <c r="AM545" s="61"/>
      <c r="BA545" s="28"/>
      <c r="BB545" s="28"/>
      <c r="BC545" s="28"/>
      <c r="BD545" s="27"/>
    </row>
    <row r="546" ht="15.75" customHeight="1">
      <c r="K546" s="28"/>
      <c r="L546" s="19"/>
      <c r="O546" s="40"/>
      <c r="V546" s="40"/>
      <c r="X546" s="61"/>
      <c r="AG546" s="40"/>
      <c r="AH546" s="61"/>
      <c r="AI546" s="27"/>
      <c r="AK546" s="27"/>
      <c r="AM546" s="61"/>
      <c r="BA546" s="28"/>
      <c r="BB546" s="28"/>
      <c r="BC546" s="28"/>
      <c r="BD546" s="27"/>
    </row>
    <row r="547" ht="15.75" customHeight="1">
      <c r="K547" s="28"/>
      <c r="L547" s="19"/>
      <c r="O547" s="40"/>
      <c r="V547" s="40"/>
      <c r="X547" s="61"/>
      <c r="AG547" s="40"/>
      <c r="AH547" s="61"/>
      <c r="AI547" s="27"/>
      <c r="AK547" s="27"/>
      <c r="AM547" s="61"/>
      <c r="BA547" s="28"/>
      <c r="BB547" s="28"/>
      <c r="BC547" s="28"/>
      <c r="BD547" s="27"/>
    </row>
    <row r="548" ht="15.75" customHeight="1">
      <c r="K548" s="28"/>
      <c r="L548" s="19"/>
      <c r="O548" s="40"/>
      <c r="V548" s="40"/>
      <c r="X548" s="61"/>
      <c r="AG548" s="40"/>
      <c r="AH548" s="61"/>
      <c r="AI548" s="27"/>
      <c r="AK548" s="27"/>
      <c r="AM548" s="61"/>
      <c r="BA548" s="28"/>
      <c r="BB548" s="28"/>
      <c r="BC548" s="28"/>
      <c r="BD548" s="27"/>
    </row>
    <row r="549" ht="15.75" customHeight="1">
      <c r="K549" s="28"/>
      <c r="L549" s="19"/>
      <c r="O549" s="40"/>
      <c r="V549" s="40"/>
      <c r="X549" s="61"/>
      <c r="AG549" s="40"/>
      <c r="AH549" s="61"/>
      <c r="AI549" s="27"/>
      <c r="AK549" s="27"/>
      <c r="AM549" s="61"/>
      <c r="BA549" s="28"/>
      <c r="BB549" s="28"/>
      <c r="BC549" s="28"/>
      <c r="BD549" s="27"/>
    </row>
    <row r="550" ht="15.75" customHeight="1">
      <c r="K550" s="28"/>
      <c r="L550" s="19"/>
      <c r="O550" s="40"/>
      <c r="V550" s="40"/>
      <c r="X550" s="61"/>
      <c r="AG550" s="40"/>
      <c r="AH550" s="61"/>
      <c r="AI550" s="27"/>
      <c r="AK550" s="27"/>
      <c r="AM550" s="61"/>
      <c r="BA550" s="28"/>
      <c r="BB550" s="28"/>
      <c r="BC550" s="28"/>
      <c r="BD550" s="27"/>
    </row>
    <row r="551" ht="15.75" customHeight="1">
      <c r="K551" s="28"/>
      <c r="L551" s="19"/>
      <c r="O551" s="40"/>
      <c r="V551" s="40"/>
      <c r="X551" s="61"/>
      <c r="AG551" s="40"/>
      <c r="AH551" s="61"/>
      <c r="AI551" s="27"/>
      <c r="AK551" s="27"/>
      <c r="AM551" s="61"/>
      <c r="BA551" s="28"/>
      <c r="BB551" s="28"/>
      <c r="BC551" s="28"/>
      <c r="BD551" s="27"/>
    </row>
    <row r="552" ht="15.75" customHeight="1">
      <c r="K552" s="28"/>
      <c r="L552" s="19"/>
      <c r="O552" s="40"/>
      <c r="V552" s="40"/>
      <c r="X552" s="61"/>
      <c r="AG552" s="40"/>
      <c r="AH552" s="61"/>
      <c r="AI552" s="27"/>
      <c r="AK552" s="27"/>
      <c r="AM552" s="61"/>
      <c r="BA552" s="28"/>
      <c r="BB552" s="28"/>
      <c r="BC552" s="28"/>
      <c r="BD552" s="27"/>
    </row>
    <row r="553" ht="15.75" customHeight="1">
      <c r="K553" s="28"/>
      <c r="L553" s="19"/>
      <c r="O553" s="40"/>
      <c r="V553" s="40"/>
      <c r="X553" s="61"/>
      <c r="AG553" s="40"/>
      <c r="AH553" s="61"/>
      <c r="AI553" s="27"/>
      <c r="AK553" s="27"/>
      <c r="AM553" s="61"/>
      <c r="BA553" s="28"/>
      <c r="BB553" s="28"/>
      <c r="BC553" s="28"/>
      <c r="BD553" s="27"/>
    </row>
    <row r="554" ht="15.75" customHeight="1">
      <c r="K554" s="28"/>
      <c r="L554" s="19"/>
      <c r="O554" s="40"/>
      <c r="V554" s="40"/>
      <c r="X554" s="61"/>
      <c r="AG554" s="40"/>
      <c r="AH554" s="61"/>
      <c r="AI554" s="27"/>
      <c r="AK554" s="27"/>
      <c r="AM554" s="61"/>
      <c r="BA554" s="28"/>
      <c r="BB554" s="28"/>
      <c r="BC554" s="28"/>
      <c r="BD554" s="27"/>
    </row>
    <row r="555" ht="15.75" customHeight="1">
      <c r="K555" s="28"/>
      <c r="L555" s="19"/>
      <c r="O555" s="40"/>
      <c r="V555" s="40"/>
      <c r="X555" s="61"/>
      <c r="AI555" s="27"/>
      <c r="AK555" s="27"/>
      <c r="AM555" s="61"/>
      <c r="BA555" s="28"/>
      <c r="BB555" s="28"/>
      <c r="BC555" s="28"/>
      <c r="BD555" s="27"/>
    </row>
    <row r="556" ht="15.75" customHeight="1">
      <c r="K556" s="28"/>
      <c r="L556" s="19"/>
      <c r="O556" s="40"/>
      <c r="V556" s="40"/>
      <c r="X556" s="61"/>
      <c r="AI556" s="27"/>
      <c r="AK556" s="27"/>
      <c r="AM556" s="61"/>
      <c r="BA556" s="28"/>
      <c r="BB556" s="28"/>
      <c r="BC556" s="28"/>
      <c r="BD556" s="27"/>
    </row>
    <row r="557" ht="15.75" customHeight="1">
      <c r="K557" s="28"/>
      <c r="L557" s="19"/>
      <c r="O557" s="40"/>
      <c r="V557" s="40"/>
      <c r="X557" s="61"/>
      <c r="AI557" s="27"/>
      <c r="AK557" s="27"/>
      <c r="AM557" s="61"/>
      <c r="BA557" s="28"/>
      <c r="BB557" s="28"/>
      <c r="BC557" s="28"/>
      <c r="BD557" s="27"/>
    </row>
    <row r="558" ht="15.75" customHeight="1">
      <c r="K558" s="28"/>
      <c r="L558" s="19"/>
      <c r="O558" s="40"/>
      <c r="V558" s="40"/>
      <c r="X558" s="61"/>
      <c r="AI558" s="27"/>
      <c r="AK558" s="27"/>
      <c r="AM558" s="61"/>
      <c r="BA558" s="28"/>
      <c r="BB558" s="28"/>
      <c r="BC558" s="28"/>
      <c r="BD558" s="27"/>
    </row>
    <row r="559" ht="15.75" customHeight="1">
      <c r="K559" s="28"/>
      <c r="L559" s="19"/>
      <c r="O559" s="40"/>
      <c r="V559" s="40"/>
      <c r="X559" s="61"/>
      <c r="AI559" s="27"/>
      <c r="AK559" s="27"/>
      <c r="AM559" s="61"/>
      <c r="BA559" s="28"/>
      <c r="BB559" s="28"/>
      <c r="BC559" s="28"/>
      <c r="BD559" s="27"/>
    </row>
    <row r="560" ht="15.75" customHeight="1">
      <c r="K560" s="28"/>
      <c r="L560" s="19"/>
      <c r="O560" s="40"/>
      <c r="V560" s="40"/>
      <c r="X560" s="61"/>
      <c r="AI560" s="27"/>
      <c r="AK560" s="27"/>
      <c r="AM560" s="61"/>
      <c r="BA560" s="28"/>
      <c r="BB560" s="28"/>
      <c r="BC560" s="28"/>
      <c r="BD560" s="27"/>
    </row>
    <row r="561" ht="15.75" customHeight="1">
      <c r="K561" s="28"/>
      <c r="L561" s="19"/>
      <c r="O561" s="40"/>
      <c r="V561" s="40"/>
      <c r="X561" s="61"/>
      <c r="AI561" s="27"/>
      <c r="AK561" s="27"/>
      <c r="AM561" s="61"/>
      <c r="BA561" s="28"/>
      <c r="BB561" s="28"/>
      <c r="BC561" s="28"/>
      <c r="BD561" s="27"/>
    </row>
    <row r="562" ht="15.75" customHeight="1">
      <c r="K562" s="28"/>
      <c r="L562" s="19"/>
      <c r="O562" s="40"/>
      <c r="V562" s="40"/>
      <c r="X562" s="61"/>
      <c r="AI562" s="27"/>
      <c r="AK562" s="27"/>
      <c r="BA562" s="28"/>
      <c r="BB562" s="28"/>
      <c r="BC562" s="28"/>
      <c r="BD562" s="27"/>
    </row>
    <row r="563" ht="15.75" customHeight="1">
      <c r="K563" s="28"/>
      <c r="L563" s="19"/>
      <c r="O563" s="40"/>
      <c r="V563" s="40"/>
      <c r="X563" s="61"/>
      <c r="AI563" s="27"/>
      <c r="AK563" s="27"/>
      <c r="BA563" s="28"/>
      <c r="BB563" s="28"/>
      <c r="BC563" s="28"/>
      <c r="BD563" s="27"/>
    </row>
    <row r="564" ht="15.75" customHeight="1">
      <c r="K564" s="28"/>
      <c r="L564" s="19"/>
      <c r="O564" s="40"/>
      <c r="V564" s="40"/>
      <c r="X564" s="61"/>
      <c r="AI564" s="27"/>
      <c r="AK564" s="27"/>
      <c r="BA564" s="28"/>
      <c r="BB564" s="28"/>
      <c r="BC564" s="28"/>
      <c r="BD564" s="27"/>
    </row>
    <row r="565" ht="15.75" customHeight="1">
      <c r="K565" s="28"/>
      <c r="L565" s="19"/>
      <c r="O565" s="40"/>
      <c r="V565" s="40"/>
      <c r="X565" s="61"/>
      <c r="AI565" s="27"/>
      <c r="AK565" s="27"/>
      <c r="BA565" s="28"/>
      <c r="BB565" s="28"/>
      <c r="BC565" s="28"/>
      <c r="BD565" s="27"/>
    </row>
    <row r="566" ht="15.75" customHeight="1">
      <c r="K566" s="28"/>
      <c r="L566" s="19"/>
      <c r="O566" s="40"/>
      <c r="V566" s="40"/>
      <c r="X566" s="61"/>
      <c r="AI566" s="27"/>
      <c r="AK566" s="27"/>
      <c r="BA566" s="28"/>
      <c r="BB566" s="28"/>
      <c r="BC566" s="28"/>
      <c r="BD566" s="27"/>
    </row>
    <row r="567" ht="15.75" customHeight="1">
      <c r="K567" s="28"/>
      <c r="L567" s="19"/>
      <c r="O567" s="40"/>
      <c r="V567" s="40"/>
      <c r="X567" s="61"/>
      <c r="AI567" s="27"/>
      <c r="AK567" s="27"/>
      <c r="BA567" s="28"/>
      <c r="BB567" s="28"/>
      <c r="BC567" s="28"/>
      <c r="BD567" s="27"/>
    </row>
    <row r="568" ht="15.75" customHeight="1">
      <c r="K568" s="28"/>
      <c r="L568" s="19"/>
      <c r="O568" s="40"/>
      <c r="V568" s="40"/>
      <c r="X568" s="61"/>
      <c r="AI568" s="27"/>
      <c r="AK568" s="27"/>
      <c r="BA568" s="28"/>
      <c r="BB568" s="28"/>
      <c r="BC568" s="28"/>
      <c r="BD568" s="27"/>
    </row>
    <row r="569" ht="15.75" customHeight="1">
      <c r="K569" s="28"/>
      <c r="L569" s="19"/>
      <c r="O569" s="40"/>
      <c r="V569" s="40"/>
      <c r="X569" s="61"/>
      <c r="AI569" s="27"/>
      <c r="AK569" s="27"/>
      <c r="BA569" s="28"/>
      <c r="BB569" s="28"/>
      <c r="BC569" s="28"/>
      <c r="BD569" s="27"/>
    </row>
    <row r="570" ht="15.75" customHeight="1">
      <c r="K570" s="28"/>
      <c r="L570" s="19"/>
      <c r="O570" s="40"/>
      <c r="V570" s="40"/>
      <c r="X570" s="61"/>
      <c r="AI570" s="27"/>
      <c r="AK570" s="27"/>
      <c r="BA570" s="28"/>
      <c r="BB570" s="28"/>
      <c r="BC570" s="28"/>
      <c r="BD570" s="27"/>
    </row>
    <row r="571" ht="15.75" customHeight="1">
      <c r="K571" s="28"/>
      <c r="L571" s="19"/>
      <c r="V571" s="40"/>
      <c r="X571" s="61"/>
      <c r="AI571" s="27"/>
      <c r="AK571" s="27"/>
      <c r="BA571" s="28"/>
      <c r="BB571" s="28"/>
      <c r="BC571" s="28"/>
      <c r="BD571" s="27"/>
    </row>
    <row r="572" ht="15.75" customHeight="1">
      <c r="K572" s="28"/>
      <c r="L572" s="19"/>
      <c r="V572" s="40"/>
      <c r="X572" s="61"/>
      <c r="AI572" s="27"/>
      <c r="AK572" s="27"/>
      <c r="BA572" s="28"/>
      <c r="BB572" s="28"/>
      <c r="BC572" s="28"/>
      <c r="BD572" s="27"/>
    </row>
    <row r="573" ht="15.75" customHeight="1">
      <c r="K573" s="28"/>
      <c r="L573" s="19"/>
      <c r="V573" s="40"/>
      <c r="X573" s="61"/>
      <c r="AI573" s="27"/>
      <c r="AK573" s="27"/>
      <c r="BA573" s="28"/>
      <c r="BB573" s="28"/>
      <c r="BC573" s="28"/>
      <c r="BD573" s="27"/>
    </row>
    <row r="574" ht="15.75" customHeight="1">
      <c r="K574" s="28"/>
      <c r="L574" s="19"/>
      <c r="V574" s="40"/>
      <c r="X574" s="61"/>
      <c r="AI574" s="27"/>
      <c r="AK574" s="27"/>
      <c r="BA574" s="28"/>
      <c r="BB574" s="28"/>
      <c r="BC574" s="28"/>
      <c r="BD574" s="27"/>
    </row>
    <row r="575" ht="15.75" customHeight="1">
      <c r="K575" s="28"/>
      <c r="L575" s="19"/>
      <c r="V575" s="40"/>
      <c r="X575" s="61"/>
      <c r="AI575" s="27"/>
      <c r="AK575" s="27"/>
      <c r="BA575" s="28"/>
      <c r="BB575" s="28"/>
      <c r="BC575" s="28"/>
      <c r="BD575" s="27"/>
    </row>
    <row r="576" ht="15.75" customHeight="1">
      <c r="K576" s="28"/>
      <c r="L576" s="19"/>
      <c r="V576" s="40"/>
      <c r="X576" s="61"/>
      <c r="AI576" s="27"/>
      <c r="AK576" s="27"/>
      <c r="BA576" s="28"/>
      <c r="BB576" s="28"/>
      <c r="BC576" s="28"/>
      <c r="BD576" s="27"/>
    </row>
    <row r="577" ht="15.75" customHeight="1">
      <c r="K577" s="28"/>
      <c r="L577" s="19"/>
      <c r="V577" s="40"/>
      <c r="X577" s="61"/>
      <c r="AI577" s="27"/>
      <c r="AK577" s="27"/>
      <c r="BA577" s="28"/>
      <c r="BB577" s="28"/>
      <c r="BC577" s="28"/>
      <c r="BD577" s="27"/>
    </row>
    <row r="578" ht="15.75" customHeight="1">
      <c r="K578" s="28"/>
      <c r="L578" s="19"/>
      <c r="V578" s="40"/>
      <c r="X578" s="61"/>
      <c r="AI578" s="27"/>
      <c r="AK578" s="27"/>
      <c r="BA578" s="28"/>
      <c r="BB578" s="28"/>
      <c r="BC578" s="28"/>
      <c r="BD578" s="27"/>
    </row>
    <row r="579" ht="15.75" customHeight="1">
      <c r="K579" s="28"/>
      <c r="L579" s="19"/>
      <c r="V579" s="40"/>
      <c r="X579" s="61"/>
      <c r="AI579" s="27"/>
      <c r="AK579" s="27"/>
      <c r="BA579" s="28"/>
      <c r="BB579" s="28"/>
      <c r="BC579" s="28"/>
      <c r="BD579" s="27"/>
    </row>
    <row r="580" ht="15.75" customHeight="1">
      <c r="K580" s="28"/>
      <c r="L580" s="19"/>
      <c r="V580" s="40"/>
      <c r="X580" s="61"/>
      <c r="AI580" s="27"/>
      <c r="AK580" s="27"/>
      <c r="BA580" s="28"/>
      <c r="BB580" s="28"/>
      <c r="BC580" s="28"/>
      <c r="BD580" s="27"/>
    </row>
    <row r="581" ht="15.75" customHeight="1">
      <c r="K581" s="28"/>
      <c r="L581" s="19"/>
      <c r="V581" s="40"/>
      <c r="X581" s="61"/>
      <c r="AI581" s="27"/>
      <c r="AK581" s="27"/>
      <c r="BA581" s="28"/>
      <c r="BB581" s="28"/>
      <c r="BC581" s="28"/>
      <c r="BD581" s="27"/>
    </row>
    <row r="582" ht="15.75" customHeight="1">
      <c r="K582" s="28"/>
      <c r="L582" s="19"/>
      <c r="V582" s="40"/>
      <c r="X582" s="61"/>
      <c r="AI582" s="27"/>
      <c r="AK582" s="27"/>
      <c r="BA582" s="28"/>
      <c r="BB582" s="28"/>
      <c r="BC582" s="28"/>
      <c r="BD582" s="27"/>
    </row>
    <row r="583" ht="15.75" customHeight="1">
      <c r="K583" s="28"/>
      <c r="L583" s="19"/>
      <c r="V583" s="40"/>
      <c r="X583" s="61"/>
      <c r="AI583" s="27"/>
      <c r="AK583" s="27"/>
      <c r="BA583" s="28"/>
      <c r="BB583" s="28"/>
      <c r="BC583" s="28"/>
      <c r="BD583" s="27"/>
    </row>
    <row r="584" ht="15.75" customHeight="1">
      <c r="K584" s="28"/>
      <c r="L584" s="19"/>
      <c r="V584" s="40"/>
      <c r="X584" s="61"/>
      <c r="AI584" s="27"/>
      <c r="AK584" s="27"/>
      <c r="BA584" s="28"/>
      <c r="BB584" s="28"/>
      <c r="BC584" s="28"/>
      <c r="BD584" s="27"/>
    </row>
    <row r="585" ht="15.75" customHeight="1">
      <c r="K585" s="28"/>
      <c r="L585" s="19"/>
      <c r="V585" s="40"/>
      <c r="X585" s="61"/>
      <c r="AI585" s="27"/>
      <c r="AK585" s="27"/>
      <c r="BA585" s="28"/>
      <c r="BB585" s="28"/>
      <c r="BC585" s="28"/>
      <c r="BD585" s="27"/>
    </row>
    <row r="586" ht="15.75" customHeight="1">
      <c r="K586" s="28"/>
      <c r="L586" s="19"/>
      <c r="V586" s="40"/>
      <c r="X586" s="61"/>
      <c r="AI586" s="27"/>
      <c r="AK586" s="27"/>
      <c r="BA586" s="28"/>
      <c r="BB586" s="28"/>
      <c r="BC586" s="28"/>
      <c r="BD586" s="27"/>
    </row>
    <row r="587" ht="15.75" customHeight="1">
      <c r="K587" s="28"/>
      <c r="L587" s="19"/>
      <c r="V587" s="40"/>
      <c r="X587" s="61"/>
      <c r="AI587" s="27"/>
      <c r="AK587" s="27"/>
      <c r="BA587" s="28"/>
      <c r="BB587" s="28"/>
      <c r="BC587" s="28"/>
      <c r="BD587" s="27"/>
    </row>
    <row r="588" ht="15.75" customHeight="1">
      <c r="K588" s="28"/>
      <c r="L588" s="19"/>
      <c r="V588" s="40"/>
      <c r="X588" s="61"/>
      <c r="AI588" s="27"/>
      <c r="AK588" s="27"/>
      <c r="BA588" s="28"/>
      <c r="BB588" s="28"/>
      <c r="BC588" s="28"/>
      <c r="BD588" s="27"/>
    </row>
    <row r="589" ht="15.75" customHeight="1">
      <c r="K589" s="28"/>
      <c r="L589" s="19"/>
      <c r="V589" s="40"/>
      <c r="X589" s="61"/>
      <c r="AI589" s="27"/>
      <c r="AK589" s="27"/>
      <c r="BA589" s="28"/>
      <c r="BB589" s="28"/>
      <c r="BC589" s="28"/>
      <c r="BD589" s="27"/>
    </row>
    <row r="590" ht="15.75" customHeight="1">
      <c r="K590" s="28"/>
      <c r="L590" s="19"/>
      <c r="V590" s="40"/>
      <c r="X590" s="61"/>
      <c r="AI590" s="27"/>
      <c r="AK590" s="27"/>
      <c r="BA590" s="28"/>
      <c r="BB590" s="28"/>
      <c r="BC590" s="28"/>
      <c r="BD590" s="27"/>
    </row>
    <row r="591" ht="15.75" customHeight="1">
      <c r="K591" s="28"/>
      <c r="L591" s="19"/>
      <c r="X591" s="61"/>
      <c r="AI591" s="27"/>
      <c r="AK591" s="27"/>
      <c r="BA591" s="28"/>
      <c r="BB591" s="28"/>
      <c r="BC591" s="28"/>
      <c r="BD591" s="27"/>
    </row>
    <row r="592" ht="15.75" customHeight="1">
      <c r="K592" s="28"/>
      <c r="L592" s="19"/>
      <c r="X592" s="61"/>
      <c r="AI592" s="27"/>
      <c r="AK592" s="27"/>
      <c r="BA592" s="28"/>
      <c r="BB592" s="28"/>
      <c r="BC592" s="28"/>
      <c r="BD592" s="27"/>
    </row>
    <row r="593" ht="15.75" customHeight="1">
      <c r="K593" s="28"/>
      <c r="L593" s="19"/>
      <c r="X593" s="61"/>
      <c r="AI593" s="27"/>
      <c r="AK593" s="27"/>
      <c r="BA593" s="28"/>
      <c r="BB593" s="28"/>
      <c r="BC593" s="28"/>
      <c r="BD593" s="27"/>
    </row>
    <row r="594" ht="15.75" customHeight="1">
      <c r="K594" s="28"/>
      <c r="L594" s="19"/>
      <c r="X594" s="61"/>
      <c r="AI594" s="27"/>
      <c r="AK594" s="27"/>
      <c r="BA594" s="28"/>
      <c r="BB594" s="28"/>
      <c r="BC594" s="28"/>
      <c r="BD594" s="27"/>
    </row>
    <row r="595" ht="15.75" customHeight="1">
      <c r="K595" s="28"/>
      <c r="L595" s="19"/>
      <c r="X595" s="61"/>
      <c r="AI595" s="27"/>
      <c r="AK595" s="27"/>
      <c r="BA595" s="28"/>
      <c r="BB595" s="28"/>
      <c r="BC595" s="28"/>
      <c r="BD595" s="27"/>
    </row>
    <row r="596" ht="15.75" customHeight="1">
      <c r="K596" s="28"/>
      <c r="L596" s="19"/>
      <c r="X596" s="61"/>
      <c r="AI596" s="27"/>
      <c r="AK596" s="27"/>
      <c r="BA596" s="28"/>
      <c r="BB596" s="28"/>
      <c r="BC596" s="28"/>
      <c r="BD596" s="27"/>
    </row>
    <row r="597" ht="15.75" customHeight="1">
      <c r="K597" s="28"/>
      <c r="L597" s="19"/>
      <c r="X597" s="61"/>
      <c r="AI597" s="27"/>
      <c r="AK597" s="27"/>
      <c r="BA597" s="28"/>
      <c r="BB597" s="28"/>
      <c r="BC597" s="28"/>
      <c r="BD597" s="27"/>
    </row>
    <row r="598" ht="15.75" customHeight="1">
      <c r="K598" s="28"/>
      <c r="L598" s="19"/>
      <c r="X598" s="61"/>
      <c r="AI598" s="27"/>
      <c r="AK598" s="27"/>
      <c r="BA598" s="28"/>
      <c r="BB598" s="28"/>
      <c r="BC598" s="28"/>
      <c r="BD598" s="27"/>
    </row>
    <row r="599" ht="15.75" customHeight="1">
      <c r="K599" s="28"/>
      <c r="L599" s="19"/>
      <c r="X599" s="61"/>
      <c r="AI599" s="27"/>
      <c r="AK599" s="27"/>
      <c r="BA599" s="28"/>
      <c r="BB599" s="28"/>
      <c r="BC599" s="28"/>
      <c r="BD599" s="27"/>
    </row>
    <row r="600" ht="15.75" customHeight="1">
      <c r="K600" s="28"/>
      <c r="L600" s="19"/>
      <c r="X600" s="61"/>
      <c r="AI600" s="27"/>
      <c r="AK600" s="27"/>
      <c r="BA600" s="28"/>
      <c r="BB600" s="28"/>
      <c r="BC600" s="28"/>
      <c r="BD600" s="27"/>
    </row>
    <row r="601" ht="15.75" customHeight="1">
      <c r="K601" s="28"/>
      <c r="L601" s="19"/>
      <c r="X601" s="61"/>
      <c r="AI601" s="27"/>
      <c r="AK601" s="27"/>
      <c r="BA601" s="28"/>
      <c r="BB601" s="28"/>
      <c r="BC601" s="28"/>
      <c r="BD601" s="27"/>
    </row>
    <row r="602" ht="15.75" customHeight="1">
      <c r="K602" s="28"/>
      <c r="L602" s="19"/>
      <c r="X602" s="61"/>
      <c r="AI602" s="27"/>
      <c r="AK602" s="27"/>
      <c r="BA602" s="28"/>
      <c r="BB602" s="28"/>
      <c r="BC602" s="28"/>
      <c r="BD602" s="27"/>
    </row>
    <row r="603" ht="15.75" customHeight="1">
      <c r="K603" s="28"/>
      <c r="L603" s="19"/>
      <c r="X603" s="61"/>
      <c r="AI603" s="27"/>
      <c r="AK603" s="27"/>
      <c r="BA603" s="28"/>
      <c r="BB603" s="28"/>
      <c r="BC603" s="28"/>
      <c r="BD603" s="27"/>
    </row>
    <row r="604" ht="15.75" customHeight="1">
      <c r="K604" s="28"/>
      <c r="L604" s="19"/>
      <c r="X604" s="61"/>
      <c r="AI604" s="27"/>
      <c r="AK604" s="27"/>
      <c r="BA604" s="28"/>
      <c r="BB604" s="28"/>
      <c r="BC604" s="28"/>
      <c r="BD604" s="27"/>
    </row>
    <row r="605" ht="15.75" customHeight="1">
      <c r="K605" s="28"/>
      <c r="L605" s="19"/>
      <c r="X605" s="61"/>
      <c r="AI605" s="27"/>
      <c r="AK605" s="27"/>
      <c r="BA605" s="28"/>
      <c r="BB605" s="28"/>
      <c r="BC605" s="28"/>
      <c r="BD605" s="27"/>
    </row>
    <row r="606" ht="15.75" customHeight="1">
      <c r="K606" s="28"/>
      <c r="L606" s="19"/>
      <c r="X606" s="61"/>
      <c r="AI606" s="27"/>
      <c r="AK606" s="27"/>
      <c r="BA606" s="28"/>
      <c r="BB606" s="28"/>
      <c r="BC606" s="28"/>
      <c r="BD606" s="27"/>
    </row>
    <row r="607" ht="15.75" customHeight="1">
      <c r="K607" s="28"/>
      <c r="L607" s="19"/>
      <c r="X607" s="61"/>
      <c r="AI607" s="27"/>
      <c r="AK607" s="27"/>
      <c r="BA607" s="28"/>
      <c r="BB607" s="28"/>
      <c r="BC607" s="28"/>
      <c r="BD607" s="27"/>
    </row>
    <row r="608" ht="15.75" customHeight="1">
      <c r="K608" s="28"/>
      <c r="L608" s="19"/>
      <c r="X608" s="61"/>
      <c r="AI608" s="27"/>
      <c r="AK608" s="27"/>
      <c r="BA608" s="28"/>
      <c r="BB608" s="28"/>
      <c r="BC608" s="28"/>
      <c r="BD608" s="27"/>
    </row>
    <row r="609" ht="15.75" customHeight="1">
      <c r="K609" s="28"/>
      <c r="L609" s="19"/>
      <c r="X609" s="61"/>
      <c r="AI609" s="27"/>
      <c r="AK609" s="27"/>
      <c r="BA609" s="28"/>
      <c r="BB609" s="28"/>
      <c r="BC609" s="28"/>
      <c r="BD609" s="27"/>
    </row>
    <row r="610" ht="15.75" customHeight="1">
      <c r="K610" s="28"/>
      <c r="L610" s="19"/>
      <c r="X610" s="61"/>
      <c r="AI610" s="27"/>
      <c r="AK610" s="27"/>
      <c r="BA610" s="28"/>
      <c r="BB610" s="28"/>
      <c r="BC610" s="28"/>
      <c r="BD610" s="27"/>
    </row>
    <row r="611" ht="15.75" customHeight="1">
      <c r="K611" s="28"/>
      <c r="L611" s="19"/>
      <c r="X611" s="61"/>
      <c r="AI611" s="27"/>
      <c r="AK611" s="27"/>
      <c r="BA611" s="28"/>
      <c r="BB611" s="28"/>
      <c r="BC611" s="28"/>
      <c r="BD611" s="27"/>
    </row>
    <row r="612" ht="15.75" customHeight="1">
      <c r="K612" s="28"/>
      <c r="L612" s="19"/>
      <c r="X612" s="61"/>
      <c r="AI612" s="27"/>
      <c r="AK612" s="27"/>
      <c r="BA612" s="28"/>
      <c r="BB612" s="28"/>
      <c r="BC612" s="28"/>
      <c r="BD612" s="27"/>
    </row>
    <row r="613" ht="15.75" customHeight="1">
      <c r="K613" s="28"/>
      <c r="L613" s="19"/>
      <c r="X613" s="61"/>
      <c r="AI613" s="27"/>
      <c r="AK613" s="27"/>
      <c r="BA613" s="28"/>
      <c r="BB613" s="28"/>
      <c r="BC613" s="28"/>
      <c r="BD613" s="27"/>
    </row>
    <row r="614" ht="15.75" customHeight="1">
      <c r="K614" s="28"/>
      <c r="L614" s="19"/>
      <c r="X614" s="61"/>
      <c r="AI614" s="27"/>
      <c r="AK614" s="27"/>
      <c r="BA614" s="28"/>
      <c r="BB614" s="28"/>
      <c r="BC614" s="28"/>
      <c r="BD614" s="27"/>
    </row>
    <row r="615" ht="15.75" customHeight="1">
      <c r="K615" s="28"/>
      <c r="L615" s="19"/>
      <c r="X615" s="61"/>
      <c r="AI615" s="27"/>
      <c r="AK615" s="27"/>
      <c r="BA615" s="28"/>
      <c r="BB615" s="28"/>
      <c r="BC615" s="28"/>
      <c r="BD615" s="27"/>
    </row>
    <row r="616" ht="15.75" customHeight="1">
      <c r="K616" s="28"/>
      <c r="L616" s="19"/>
      <c r="X616" s="61"/>
      <c r="AI616" s="27"/>
      <c r="AK616" s="27"/>
      <c r="BA616" s="28"/>
      <c r="BB616" s="28"/>
      <c r="BC616" s="28"/>
      <c r="BD616" s="27"/>
    </row>
    <row r="617" ht="15.75" customHeight="1">
      <c r="K617" s="28"/>
      <c r="L617" s="19"/>
      <c r="AI617" s="27"/>
      <c r="AK617" s="27"/>
      <c r="BA617" s="28"/>
      <c r="BB617" s="28"/>
      <c r="BC617" s="28"/>
      <c r="BD617" s="27"/>
    </row>
    <row r="618" ht="15.75" customHeight="1">
      <c r="K618" s="28"/>
      <c r="L618" s="19"/>
      <c r="AI618" s="27"/>
      <c r="AK618" s="27"/>
      <c r="BA618" s="28"/>
      <c r="BB618" s="28"/>
      <c r="BC618" s="28"/>
      <c r="BD618" s="27"/>
    </row>
    <row r="619" ht="15.75" customHeight="1">
      <c r="K619" s="28"/>
      <c r="L619" s="19"/>
      <c r="AI619" s="27"/>
      <c r="AK619" s="27"/>
      <c r="BA619" s="28"/>
      <c r="BB619" s="28"/>
      <c r="BC619" s="28"/>
      <c r="BD619" s="27"/>
    </row>
    <row r="620" ht="15.75" customHeight="1">
      <c r="K620" s="28"/>
      <c r="L620" s="19"/>
      <c r="AI620" s="27"/>
      <c r="AK620" s="27"/>
      <c r="BA620" s="28"/>
      <c r="BB620" s="28"/>
      <c r="BC620" s="28"/>
      <c r="BD620" s="27"/>
    </row>
    <row r="621" ht="15.75" customHeight="1">
      <c r="K621" s="28"/>
      <c r="L621" s="19"/>
      <c r="AI621" s="27"/>
      <c r="AK621" s="27"/>
      <c r="BA621" s="28"/>
      <c r="BB621" s="28"/>
      <c r="BC621" s="28"/>
      <c r="BD621" s="27"/>
    </row>
    <row r="622" ht="15.75" customHeight="1">
      <c r="K622" s="28"/>
      <c r="L622" s="19"/>
      <c r="AI622" s="27"/>
      <c r="AK622" s="27"/>
      <c r="BA622" s="28"/>
      <c r="BB622" s="28"/>
      <c r="BC622" s="28"/>
      <c r="BD622" s="27"/>
    </row>
    <row r="623" ht="15.75" customHeight="1">
      <c r="K623" s="28"/>
      <c r="L623" s="19"/>
      <c r="AI623" s="27"/>
      <c r="AK623" s="27"/>
      <c r="BA623" s="28"/>
      <c r="BB623" s="28"/>
      <c r="BC623" s="28"/>
      <c r="BD623" s="27"/>
    </row>
    <row r="624" ht="15.75" customHeight="1">
      <c r="K624" s="28"/>
      <c r="L624" s="19"/>
      <c r="AI624" s="27"/>
      <c r="AK624" s="27"/>
      <c r="BA624" s="28"/>
      <c r="BB624" s="28"/>
      <c r="BC624" s="28"/>
      <c r="BD624" s="27"/>
    </row>
    <row r="625" ht="15.75" customHeight="1">
      <c r="K625" s="28"/>
      <c r="L625" s="19"/>
      <c r="AI625" s="27"/>
      <c r="AK625" s="27"/>
      <c r="BA625" s="28"/>
      <c r="BB625" s="28"/>
      <c r="BC625" s="28"/>
      <c r="BD625" s="27"/>
    </row>
    <row r="626" ht="15.75" customHeight="1">
      <c r="K626" s="28"/>
      <c r="L626" s="19"/>
      <c r="AI626" s="27"/>
      <c r="AK626" s="27"/>
      <c r="BA626" s="28"/>
      <c r="BB626" s="28"/>
      <c r="BC626" s="28"/>
      <c r="BD626" s="27"/>
    </row>
    <row r="627" ht="15.75" customHeight="1">
      <c r="K627" s="28"/>
      <c r="L627" s="19"/>
      <c r="AI627" s="27"/>
      <c r="AK627" s="27"/>
      <c r="BA627" s="28"/>
      <c r="BB627" s="28"/>
      <c r="BC627" s="28"/>
      <c r="BD627" s="27"/>
    </row>
    <row r="628" ht="15.75" customHeight="1">
      <c r="K628" s="28"/>
      <c r="L628" s="19"/>
      <c r="AI628" s="27"/>
      <c r="AK628" s="27"/>
      <c r="BA628" s="28"/>
      <c r="BB628" s="28"/>
      <c r="BC628" s="28"/>
      <c r="BD628" s="27"/>
    </row>
    <row r="629" ht="15.75" customHeight="1">
      <c r="K629" s="28"/>
      <c r="L629" s="19"/>
      <c r="AI629" s="27"/>
      <c r="AK629" s="27"/>
      <c r="BA629" s="28"/>
      <c r="BB629" s="28"/>
      <c r="BC629" s="28"/>
      <c r="BD629" s="27"/>
    </row>
    <row r="630" ht="15.75" customHeight="1">
      <c r="K630" s="28"/>
      <c r="L630" s="19"/>
      <c r="AI630" s="27"/>
      <c r="AK630" s="27"/>
      <c r="BA630" s="28"/>
      <c r="BB630" s="28"/>
      <c r="BC630" s="28"/>
      <c r="BD630" s="27"/>
    </row>
    <row r="631" ht="15.75" customHeight="1">
      <c r="K631" s="28"/>
      <c r="L631" s="19"/>
      <c r="AI631" s="27"/>
      <c r="AK631" s="27"/>
      <c r="BA631" s="28"/>
      <c r="BB631" s="28"/>
      <c r="BC631" s="28"/>
      <c r="BD631" s="27"/>
    </row>
    <row r="632" ht="15.75" customHeight="1">
      <c r="K632" s="28"/>
      <c r="L632" s="19"/>
      <c r="AI632" s="27"/>
      <c r="AK632" s="27"/>
      <c r="BA632" s="28"/>
      <c r="BB632" s="28"/>
      <c r="BC632" s="28"/>
      <c r="BD632" s="27"/>
    </row>
    <row r="633" ht="15.75" customHeight="1">
      <c r="K633" s="28"/>
      <c r="L633" s="19"/>
      <c r="AI633" s="27"/>
      <c r="AK633" s="27"/>
      <c r="BA633" s="28"/>
      <c r="BB633" s="28"/>
      <c r="BC633" s="28"/>
      <c r="BD633" s="27"/>
    </row>
    <row r="634" ht="15.75" customHeight="1">
      <c r="K634" s="28"/>
      <c r="L634" s="19"/>
      <c r="AI634" s="27"/>
      <c r="AK634" s="27"/>
      <c r="BA634" s="28"/>
      <c r="BB634" s="28"/>
      <c r="BC634" s="28"/>
      <c r="BD634" s="27"/>
    </row>
    <row r="635" ht="15.75" customHeight="1">
      <c r="K635" s="28"/>
      <c r="L635" s="19"/>
      <c r="AI635" s="27"/>
      <c r="AK635" s="27"/>
      <c r="BA635" s="28"/>
      <c r="BB635" s="28"/>
      <c r="BC635" s="28"/>
      <c r="BD635" s="27"/>
    </row>
    <row r="636" ht="15.75" customHeight="1">
      <c r="K636" s="28"/>
      <c r="L636" s="19"/>
      <c r="AI636" s="27"/>
      <c r="AK636" s="27"/>
      <c r="BA636" s="28"/>
      <c r="BB636" s="28"/>
      <c r="BC636" s="28"/>
      <c r="BD636" s="27"/>
    </row>
    <row r="637" ht="15.75" customHeight="1">
      <c r="K637" s="28"/>
      <c r="L637" s="19"/>
      <c r="AI637" s="27"/>
      <c r="AK637" s="27"/>
      <c r="BA637" s="28"/>
      <c r="BB637" s="28"/>
      <c r="BC637" s="28"/>
      <c r="BD637" s="27"/>
    </row>
    <row r="638" ht="15.75" customHeight="1">
      <c r="K638" s="28"/>
      <c r="L638" s="19"/>
      <c r="AI638" s="27"/>
      <c r="AK638" s="27"/>
      <c r="BA638" s="28"/>
      <c r="BB638" s="28"/>
      <c r="BC638" s="28"/>
      <c r="BD638" s="27"/>
    </row>
    <row r="639" ht="15.75" customHeight="1">
      <c r="K639" s="28"/>
      <c r="L639" s="19"/>
      <c r="AI639" s="27"/>
      <c r="AK639" s="27"/>
      <c r="BA639" s="28"/>
      <c r="BB639" s="28"/>
      <c r="BC639" s="28"/>
      <c r="BD639" s="27"/>
    </row>
    <row r="640" ht="15.75" customHeight="1">
      <c r="K640" s="28"/>
      <c r="L640" s="19"/>
      <c r="AI640" s="27"/>
      <c r="AK640" s="27"/>
      <c r="BA640" s="28"/>
      <c r="BB640" s="28"/>
      <c r="BC640" s="28"/>
      <c r="BD640" s="27"/>
    </row>
    <row r="641" ht="15.75" customHeight="1">
      <c r="K641" s="28"/>
      <c r="L641" s="19"/>
      <c r="AI641" s="27"/>
      <c r="AK641" s="27"/>
      <c r="BA641" s="28"/>
      <c r="BB641" s="28"/>
      <c r="BC641" s="28"/>
      <c r="BD641" s="27"/>
    </row>
    <row r="642" ht="15.75" customHeight="1">
      <c r="K642" s="28"/>
      <c r="L642" s="19"/>
      <c r="AI642" s="27"/>
      <c r="AK642" s="27"/>
      <c r="BA642" s="28"/>
      <c r="BB642" s="28"/>
      <c r="BC642" s="28"/>
      <c r="BD642" s="27"/>
    </row>
    <row r="643" ht="15.75" customHeight="1">
      <c r="K643" s="28"/>
      <c r="L643" s="19"/>
      <c r="AI643" s="27"/>
      <c r="AK643" s="27"/>
      <c r="BA643" s="28"/>
      <c r="BB643" s="28"/>
      <c r="BC643" s="28"/>
      <c r="BD643" s="27"/>
    </row>
    <row r="644" ht="15.75" customHeight="1">
      <c r="K644" s="28"/>
      <c r="L644" s="19"/>
      <c r="AI644" s="27"/>
      <c r="AK644" s="27"/>
      <c r="BA644" s="28"/>
      <c r="BB644" s="28"/>
      <c r="BC644" s="28"/>
      <c r="BD644" s="27"/>
    </row>
    <row r="645" ht="15.75" customHeight="1">
      <c r="K645" s="28"/>
      <c r="L645" s="19"/>
      <c r="AI645" s="27"/>
      <c r="AK645" s="27"/>
      <c r="BA645" s="28"/>
      <c r="BB645" s="28"/>
      <c r="BC645" s="28"/>
      <c r="BD645" s="27"/>
    </row>
    <row r="646" ht="15.75" customHeight="1">
      <c r="K646" s="28"/>
      <c r="L646" s="19"/>
      <c r="AI646" s="27"/>
      <c r="AK646" s="27"/>
      <c r="BA646" s="28"/>
      <c r="BB646" s="28"/>
      <c r="BC646" s="28"/>
      <c r="BD646" s="27"/>
    </row>
    <row r="647" ht="15.75" customHeight="1">
      <c r="K647" s="28"/>
      <c r="L647" s="19"/>
      <c r="AI647" s="27"/>
      <c r="AK647" s="27"/>
      <c r="BA647" s="28"/>
      <c r="BB647" s="28"/>
      <c r="BC647" s="28"/>
      <c r="BD647" s="27"/>
    </row>
    <row r="648" ht="15.75" customHeight="1">
      <c r="K648" s="28"/>
      <c r="L648" s="19"/>
      <c r="AI648" s="27"/>
      <c r="AK648" s="27"/>
      <c r="BA648" s="28"/>
      <c r="BB648" s="28"/>
      <c r="BC648" s="28"/>
      <c r="BD648" s="27"/>
    </row>
    <row r="649" ht="15.75" customHeight="1">
      <c r="K649" s="28"/>
      <c r="L649" s="19"/>
      <c r="AI649" s="27"/>
      <c r="AK649" s="27"/>
      <c r="BA649" s="28"/>
      <c r="BB649" s="28"/>
      <c r="BC649" s="28"/>
      <c r="BD649" s="27"/>
    </row>
    <row r="650" ht="15.75" customHeight="1">
      <c r="K650" s="28"/>
      <c r="L650" s="19"/>
      <c r="AI650" s="27"/>
      <c r="AK650" s="27"/>
      <c r="BA650" s="28"/>
      <c r="BB650" s="28"/>
      <c r="BC650" s="28"/>
      <c r="BD650" s="27"/>
    </row>
    <row r="651" ht="15.75" customHeight="1">
      <c r="K651" s="28"/>
      <c r="L651" s="19"/>
      <c r="AI651" s="27"/>
      <c r="AK651" s="27"/>
      <c r="BA651" s="28"/>
      <c r="BB651" s="28"/>
      <c r="BC651" s="28"/>
      <c r="BD651" s="27"/>
    </row>
    <row r="652" ht="15.75" customHeight="1">
      <c r="K652" s="28"/>
      <c r="L652" s="19"/>
      <c r="AI652" s="27"/>
      <c r="AK652" s="27"/>
      <c r="BA652" s="28"/>
      <c r="BB652" s="28"/>
      <c r="BC652" s="28"/>
      <c r="BD652" s="27"/>
    </row>
    <row r="653" ht="15.75" customHeight="1">
      <c r="K653" s="28"/>
      <c r="L653" s="19"/>
      <c r="AI653" s="27"/>
      <c r="AK653" s="27"/>
      <c r="BA653" s="28"/>
      <c r="BB653" s="28"/>
      <c r="BC653" s="28"/>
      <c r="BD653" s="27"/>
    </row>
    <row r="654" ht="15.75" customHeight="1">
      <c r="K654" s="28"/>
      <c r="L654" s="19"/>
      <c r="AI654" s="27"/>
      <c r="AK654" s="27"/>
      <c r="BA654" s="28"/>
      <c r="BB654" s="28"/>
      <c r="BC654" s="28"/>
      <c r="BD654" s="27"/>
    </row>
    <row r="655" ht="15.75" customHeight="1">
      <c r="K655" s="28"/>
      <c r="L655" s="19"/>
      <c r="AI655" s="27"/>
      <c r="AK655" s="27"/>
      <c r="BA655" s="28"/>
      <c r="BB655" s="28"/>
      <c r="BC655" s="28"/>
      <c r="BD655" s="27"/>
    </row>
    <row r="656" ht="15.75" customHeight="1">
      <c r="K656" s="28"/>
      <c r="L656" s="19"/>
      <c r="AI656" s="27"/>
      <c r="AK656" s="27"/>
      <c r="BA656" s="28"/>
      <c r="BB656" s="28"/>
      <c r="BC656" s="28"/>
      <c r="BD656" s="27"/>
    </row>
    <row r="657" ht="15.75" customHeight="1">
      <c r="K657" s="28"/>
      <c r="L657" s="19"/>
      <c r="AI657" s="27"/>
      <c r="AK657" s="27"/>
      <c r="BA657" s="28"/>
      <c r="BB657" s="28"/>
      <c r="BC657" s="28"/>
      <c r="BD657" s="27"/>
    </row>
    <row r="658" ht="15.75" customHeight="1">
      <c r="K658" s="28"/>
      <c r="L658" s="19"/>
      <c r="AI658" s="27"/>
      <c r="AK658" s="27"/>
      <c r="BA658" s="28"/>
      <c r="BB658" s="28"/>
      <c r="BC658" s="28"/>
      <c r="BD658" s="27"/>
    </row>
    <row r="659" ht="15.75" customHeight="1">
      <c r="K659" s="28"/>
      <c r="L659" s="19"/>
      <c r="AI659" s="27"/>
      <c r="AK659" s="27"/>
      <c r="BA659" s="28"/>
      <c r="BB659" s="28"/>
      <c r="BC659" s="28"/>
      <c r="BD659" s="27"/>
    </row>
    <row r="660" ht="15.75" customHeight="1">
      <c r="K660" s="28"/>
      <c r="L660" s="19"/>
      <c r="AI660" s="27"/>
      <c r="AK660" s="27"/>
      <c r="BA660" s="28"/>
      <c r="BB660" s="28"/>
      <c r="BC660" s="28"/>
      <c r="BD660" s="27"/>
    </row>
    <row r="661" ht="15.75" customHeight="1">
      <c r="K661" s="28"/>
      <c r="L661" s="19"/>
      <c r="AI661" s="27"/>
      <c r="AK661" s="27"/>
      <c r="BA661" s="28"/>
      <c r="BB661" s="28"/>
      <c r="BC661" s="28"/>
      <c r="BD661" s="27"/>
    </row>
    <row r="662" ht="15.75" customHeight="1">
      <c r="K662" s="28"/>
      <c r="L662" s="19"/>
      <c r="AI662" s="27"/>
      <c r="AK662" s="27"/>
      <c r="BA662" s="28"/>
      <c r="BB662" s="28"/>
      <c r="BC662" s="28"/>
      <c r="BD662" s="27"/>
    </row>
    <row r="663" ht="15.75" customHeight="1">
      <c r="K663" s="28"/>
      <c r="L663" s="19"/>
      <c r="AI663" s="27"/>
      <c r="AK663" s="27"/>
      <c r="BA663" s="28"/>
      <c r="BB663" s="28"/>
      <c r="BC663" s="28"/>
      <c r="BD663" s="27"/>
    </row>
    <row r="664" ht="15.75" customHeight="1">
      <c r="K664" s="28"/>
      <c r="L664" s="19"/>
      <c r="AI664" s="27"/>
      <c r="AK664" s="27"/>
      <c r="BA664" s="28"/>
      <c r="BB664" s="28"/>
      <c r="BC664" s="28"/>
      <c r="BD664" s="27"/>
    </row>
    <row r="665" ht="15.75" customHeight="1">
      <c r="K665" s="28"/>
      <c r="L665" s="19"/>
      <c r="AI665" s="27"/>
      <c r="AK665" s="27"/>
      <c r="BA665" s="28"/>
      <c r="BB665" s="28"/>
      <c r="BC665" s="28"/>
      <c r="BD665" s="27"/>
    </row>
    <row r="666" ht="15.75" customHeight="1">
      <c r="K666" s="28"/>
      <c r="L666" s="19"/>
      <c r="AI666" s="27"/>
      <c r="AK666" s="27"/>
      <c r="BA666" s="28"/>
      <c r="BB666" s="28"/>
      <c r="BC666" s="28"/>
      <c r="BD666" s="27"/>
    </row>
    <row r="667" ht="15.75" customHeight="1">
      <c r="K667" s="28"/>
      <c r="L667" s="19"/>
      <c r="AI667" s="27"/>
      <c r="AK667" s="27"/>
      <c r="BA667" s="28"/>
      <c r="BB667" s="28"/>
      <c r="BC667" s="28"/>
      <c r="BD667" s="27"/>
    </row>
    <row r="668" ht="15.75" customHeight="1">
      <c r="K668" s="28"/>
      <c r="L668" s="19"/>
      <c r="AI668" s="27"/>
      <c r="AK668" s="27"/>
      <c r="BA668" s="28"/>
      <c r="BB668" s="28"/>
      <c r="BC668" s="28"/>
      <c r="BD668" s="27"/>
    </row>
  </sheetData>
  <conditionalFormatting sqref="K1:K119 K126:K287 I219:I227 AL220:AL227 I243:I244 K292:K295 K299:K301 K305:K310 K325:K362 K367:K668 I508:I509">
    <cfRule type="colorScale" priority="1">
      <colorScale>
        <cfvo type="min"/>
        <cfvo type="formula" val="36"/>
        <cfvo type="max"/>
        <color rgb="FFE67C73"/>
        <color rgb="FFFFFFFF"/>
        <color rgb="FF57BB8A"/>
      </colorScale>
    </cfRule>
  </conditionalFormatting>
  <conditionalFormatting sqref="BA1:BA98 BA104:BA105 BA112:BA125 BA130:BA189 BA195:BA245 BA248:BA304 BA311:BA668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B1:BB98 BC1:BC668 BB102:BB668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ataValidations>
    <dataValidation type="list" allowBlank="1" showErrorMessage="1" sqref="BD1:BD668">
      <formula1>"graph,table,t-test,reported,text,bayesian-coeff"</formula1>
    </dataValidation>
    <dataValidation type="list" allowBlank="1" showErrorMessage="1" sqref="J2:J539">
      <formula1>"years,months,days"</formula1>
    </dataValidation>
    <dataValidation type="list" allowBlank="1" showErrorMessage="1" sqref="Y2:Y524">
      <formula1>"yes,no,not mentioned"</formula1>
    </dataValidation>
    <dataValidation type="list" allowBlank="1" showErrorMessage="1" sqref="AM2:AM561">
      <formula1>"TD,ASD,HL,SLI"</formula1>
    </dataValidation>
    <dataValidation type="list" allowBlank="1" showErrorMessage="1" sqref="AO2:AO326 AO367:AO485">
      <formula1>"deformable,rigid"</formula1>
    </dataValidation>
    <dataValidation type="list" allowBlank="1" showErrorMessage="1" sqref="X2:X306 AQ307:AQ318 X319:X616">
      <formula1>"complex,simple,simple,substance,plant,artifact,size vs shape,texture vs shape,not-mentioned"</formula1>
    </dataValidation>
    <dataValidation type="list" allowBlank="1" showErrorMessage="1" sqref="AE2:AE456 AE478:AE491">
      <formula1>"highligting shape,naming,naming by shape,naming by pattern,natural statistics,material biased,shape-based training,no training,varied-category,no name,highlighting feature"</formula1>
    </dataValidation>
    <dataValidation type="list" allowBlank="1" showErrorMessage="1" sqref="T2:T326 T367:T454 T478:T479">
      <formula1>"low,high"</formula1>
    </dataValidation>
    <dataValidation type="list" allowBlank="1" showErrorMessage="1" sqref="AA2:AA535">
      <formula1>"3D,2D"</formula1>
    </dataValidation>
    <dataValidation type="list" allowBlank="1" showErrorMessage="1" sqref="AI1:AI668">
      <formula1>"pointing,verbal,looking,pointing w/stickers,picking,grouping,choosing"</formula1>
    </dataValidation>
    <dataValidation type="list" allowBlank="1" showErrorMessage="1" sqref="AK1:AK524 AK526:AK668">
      <formula1>" forced choice,forced choice + yes/no,free choice,yes/no"</formula1>
    </dataValidation>
    <dataValidation type="list" allowBlank="1" showErrorMessage="1" sqref="V2:V590">
      <formula1>"solid,substance,plant,mixture"</formula1>
    </dataValidation>
    <dataValidation type="list" allowBlank="1" showErrorMessage="1" sqref="R2:R326 R375:R454 R478:R479">
      <formula1>"color,empty,thematic,taxonomic,contrast,size,material"</formula1>
    </dataValidation>
    <dataValidation type="list" allowBlank="1" showErrorMessage="1" sqref="S2:S326 S367:S454 S478:S479">
      <formula1>"distractor,non,identity,color"</formula1>
    </dataValidation>
    <dataValidation type="list" allowBlank="1" showErrorMessage="1" sqref="AH2:AH554">
      <formula1>"english,tsimane,mandarin,spanish,japanese,german,vietnamese,korean,hebrew"</formula1>
    </dataValidation>
    <dataValidation type="list" allowBlank="1" showErrorMessage="1" sqref="AN2:AN527">
      <formula1>"monolingual,bilingual"</formula1>
    </dataValidation>
    <dataValidation type="list" allowBlank="1" showErrorMessage="1" sqref="AF2:AF326 AF367:AF492">
      <formula1>"1,16,8 weeks,7 weeks"</formula1>
    </dataValidation>
    <dataValidation type="list" allowBlank="1" showErrorMessage="1" sqref="L1:L668">
      <formula1>"informative,neutral"</formula1>
    </dataValidation>
    <dataValidation type="list" allowBlank="1" showErrorMessage="1" sqref="O2:O570">
      <formula1>"count,neutral,mass,not mentioned,both"</formula1>
    </dataValidation>
    <dataValidation type="list" allowBlank="1" showErrorMessage="1" sqref="AG2:AG554">
      <formula1>"us,Tsimane',us/mexico,japan,germany,uk,china,us+mexico,vietnam,mexico,israel"</formula1>
    </dataValidation>
    <dataValidation type="list" allowBlank="1" sqref="W1:W539">
      <formula1>"solid,substance,plant,complex,simple,rigid,deformable/non-rigid,mixure"</formula1>
    </dataValidation>
    <dataValidation type="list" allowBlank="1" showErrorMessage="1" sqref="P2:P469">
      <formula1>"shape and material,shape and color,shape,shape"</formula1>
    </dataValidation>
    <dataValidation type="list" allowBlank="1" showErrorMessage="1" sqref="U2:U326 U367:U486">
      <formula1>"inanimate,animate"</formula1>
    </dataValidation>
    <dataValidation type="list" allowBlank="1" showErrorMessage="1" sqref="Z2:Z474">
      <formula1>"yes,6,3,no,2,9,4"</formula1>
    </dataValidation>
    <dataValidation type="list" allowBlank="1" showErrorMessage="1" sqref="AP2:AP464">
      <formula1>"yes,solid toy,solid food,non-solid toy,non-solid food,object 1,object 2"</formula1>
    </dataValidation>
  </dataValidations>
  <drawing r:id="rId2"/>
  <legacyDrawing r:id="rId3"/>
  <tableParts count="4"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6.13"/>
    <col customWidth="1" min="2" max="2" width="7.88"/>
    <col customWidth="1" min="3" max="3" width="13.25"/>
    <col customWidth="1" min="4" max="4" width="12.75"/>
    <col customWidth="1" min="5" max="6" width="12.88"/>
    <col customWidth="1" min="7" max="7" width="14.63"/>
    <col customWidth="1" min="8" max="8" width="14.88"/>
    <col customWidth="1" min="9" max="10" width="9.5"/>
    <col customWidth="1" min="11" max="11" width="6.13"/>
    <col customWidth="1" min="12" max="12" width="13.88"/>
    <col customWidth="1" min="14" max="14" width="23.75"/>
    <col customWidth="1" min="16" max="17" width="15.75"/>
    <col customWidth="1" min="20" max="20" width="20.25"/>
  </cols>
  <sheetData>
    <row r="1" ht="15.75" customHeight="1">
      <c r="A1" s="90" t="s">
        <v>547</v>
      </c>
      <c r="B1" s="91" t="s">
        <v>548</v>
      </c>
      <c r="C1" s="92" t="s">
        <v>549</v>
      </c>
      <c r="D1" s="92" t="s">
        <v>550</v>
      </c>
      <c r="E1" s="92" t="s">
        <v>44</v>
      </c>
      <c r="F1" s="93" t="s">
        <v>551</v>
      </c>
      <c r="G1" s="92" t="s">
        <v>552</v>
      </c>
      <c r="H1" s="92" t="s">
        <v>553</v>
      </c>
      <c r="I1" s="94" t="s">
        <v>554</v>
      </c>
      <c r="J1" s="94" t="s">
        <v>555</v>
      </c>
      <c r="K1" s="92" t="s">
        <v>556</v>
      </c>
      <c r="L1" s="92" t="s">
        <v>47</v>
      </c>
      <c r="M1" s="92" t="s">
        <v>557</v>
      </c>
      <c r="N1" s="92" t="s">
        <v>558</v>
      </c>
      <c r="O1" s="92" t="s">
        <v>559</v>
      </c>
      <c r="P1" s="92" t="s">
        <v>560</v>
      </c>
      <c r="Q1" s="93" t="s">
        <v>561</v>
      </c>
      <c r="R1" s="92" t="s">
        <v>562</v>
      </c>
      <c r="S1" s="92" t="s">
        <v>76</v>
      </c>
      <c r="T1" s="95" t="s">
        <v>563</v>
      </c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</row>
    <row r="2" ht="15.75" customHeight="1">
      <c r="A2" s="96"/>
      <c r="B2" s="97"/>
      <c r="C2" s="97" t="s">
        <v>564</v>
      </c>
      <c r="D2" s="97"/>
      <c r="E2" s="98">
        <v>0.286931818181818</v>
      </c>
      <c r="F2" s="99"/>
      <c r="G2" s="100">
        <v>0.40340909090909</v>
      </c>
      <c r="H2" s="101"/>
      <c r="I2" s="101">
        <f t="shared" ref="I2:I30" si="1">G2-E2</f>
        <v>0.1164772727</v>
      </c>
      <c r="J2" s="98"/>
      <c r="K2" s="100">
        <v>12.0</v>
      </c>
      <c r="L2" s="100">
        <f t="shared" ref="L2:L46" si="2">I2*sqrt(K2)</f>
        <v>0.4034891086</v>
      </c>
      <c r="M2" s="98"/>
      <c r="N2" s="101"/>
      <c r="O2" s="98">
        <v>0.333</v>
      </c>
      <c r="P2" s="100">
        <f t="shared" ref="P2:P7" si="3">(E2-O2)/L2</f>
        <v>-0.1141745362</v>
      </c>
      <c r="Q2" s="100" t="str">
        <f t="shared" ref="Q2:Q274" si="4"> (F2-O2)/N2</f>
        <v>#DIV/0!</v>
      </c>
      <c r="R2" s="97"/>
      <c r="S2" s="102" t="s">
        <v>83</v>
      </c>
      <c r="T2" s="103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</row>
    <row r="3" ht="15.75" customHeight="1">
      <c r="A3" s="96"/>
      <c r="B3" s="97"/>
      <c r="C3" s="97" t="s">
        <v>565</v>
      </c>
      <c r="D3" s="97"/>
      <c r="E3" s="98">
        <v>0.482954545454545</v>
      </c>
      <c r="F3" s="99"/>
      <c r="G3" s="100">
        <v>0.602272727272727</v>
      </c>
      <c r="H3" s="101"/>
      <c r="I3" s="101">
        <f t="shared" si="1"/>
        <v>0.1193181818</v>
      </c>
      <c r="J3" s="98"/>
      <c r="K3" s="100">
        <v>12.0</v>
      </c>
      <c r="L3" s="100">
        <f t="shared" si="2"/>
        <v>0.4133303064</v>
      </c>
      <c r="M3" s="98"/>
      <c r="N3" s="101"/>
      <c r="O3" s="98">
        <v>0.333</v>
      </c>
      <c r="P3" s="100">
        <f t="shared" si="3"/>
        <v>0.362795912</v>
      </c>
      <c r="Q3" s="100" t="str">
        <f t="shared" si="4"/>
        <v>#DIV/0!</v>
      </c>
      <c r="R3" s="97"/>
      <c r="S3" s="102" t="s">
        <v>83</v>
      </c>
      <c r="T3" s="103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</row>
    <row r="4" ht="15.75" customHeight="1">
      <c r="A4" s="96"/>
      <c r="B4" s="97"/>
      <c r="C4" s="97" t="s">
        <v>566</v>
      </c>
      <c r="D4" s="97"/>
      <c r="E4" s="98">
        <v>0.931818181818181</v>
      </c>
      <c r="F4" s="99"/>
      <c r="G4" s="100">
        <v>0.954545454545454</v>
      </c>
      <c r="H4" s="101"/>
      <c r="I4" s="101">
        <f t="shared" si="1"/>
        <v>0.02272727273</v>
      </c>
      <c r="J4" s="98"/>
      <c r="K4" s="100">
        <v>12.0</v>
      </c>
      <c r="L4" s="100">
        <f t="shared" si="2"/>
        <v>0.07872958216</v>
      </c>
      <c r="M4" s="98"/>
      <c r="N4" s="101"/>
      <c r="O4" s="98">
        <v>0.333</v>
      </c>
      <c r="P4" s="100">
        <f t="shared" si="3"/>
        <v>7.606012446</v>
      </c>
      <c r="Q4" s="100" t="str">
        <f t="shared" si="4"/>
        <v>#DIV/0!</v>
      </c>
      <c r="R4" s="97"/>
      <c r="S4" s="102" t="s">
        <v>83</v>
      </c>
      <c r="T4" s="103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</row>
    <row r="5" ht="15.75" customHeight="1">
      <c r="A5" s="96"/>
      <c r="B5" s="97"/>
      <c r="C5" s="97" t="s">
        <v>567</v>
      </c>
      <c r="D5" s="97"/>
      <c r="E5" s="98">
        <v>1.0028409090909</v>
      </c>
      <c r="F5" s="99"/>
      <c r="G5" s="100">
        <v>1.0028409090909</v>
      </c>
      <c r="H5" s="101"/>
      <c r="I5" s="101">
        <f t="shared" si="1"/>
        <v>0</v>
      </c>
      <c r="J5" s="98"/>
      <c r="K5" s="100">
        <v>12.0</v>
      </c>
      <c r="L5" s="100">
        <f t="shared" si="2"/>
        <v>0</v>
      </c>
      <c r="M5" s="98"/>
      <c r="N5" s="101"/>
      <c r="O5" s="98">
        <v>0.333</v>
      </c>
      <c r="P5" s="100" t="str">
        <f t="shared" si="3"/>
        <v>#DIV/0!</v>
      </c>
      <c r="Q5" s="100" t="str">
        <f t="shared" si="4"/>
        <v>#DIV/0!</v>
      </c>
      <c r="R5" s="97" t="s">
        <v>568</v>
      </c>
      <c r="S5" s="102" t="s">
        <v>83</v>
      </c>
      <c r="T5" s="103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</row>
    <row r="6" ht="15.75" customHeight="1">
      <c r="A6" s="96"/>
      <c r="B6" s="97"/>
      <c r="C6" s="97" t="s">
        <v>569</v>
      </c>
      <c r="D6" s="97"/>
      <c r="E6" s="98">
        <v>0.659090909090909</v>
      </c>
      <c r="F6" s="99"/>
      <c r="G6" s="100">
        <v>0.786931818181818</v>
      </c>
      <c r="H6" s="101"/>
      <c r="I6" s="101">
        <f t="shared" si="1"/>
        <v>0.1278409091</v>
      </c>
      <c r="J6" s="98"/>
      <c r="K6" s="100">
        <v>12.0</v>
      </c>
      <c r="L6" s="100">
        <f t="shared" si="2"/>
        <v>0.4428538997</v>
      </c>
      <c r="M6" s="98"/>
      <c r="N6" s="101"/>
      <c r="O6" s="98">
        <v>0.333</v>
      </c>
      <c r="P6" s="100">
        <f t="shared" si="3"/>
        <v>0.7363397033</v>
      </c>
      <c r="Q6" s="100" t="str">
        <f t="shared" si="4"/>
        <v>#DIV/0!</v>
      </c>
      <c r="R6" s="97"/>
      <c r="S6" s="102" t="s">
        <v>83</v>
      </c>
      <c r="T6" s="103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</row>
    <row r="7" ht="15.75" customHeight="1">
      <c r="A7" s="96"/>
      <c r="B7" s="97"/>
      <c r="C7" s="97" t="s">
        <v>570</v>
      </c>
      <c r="D7" s="97"/>
      <c r="E7" s="98">
        <v>0.926136363636363</v>
      </c>
      <c r="F7" s="99"/>
      <c r="G7" s="100">
        <v>0.982954545454545</v>
      </c>
      <c r="H7" s="101"/>
      <c r="I7" s="101">
        <f t="shared" si="1"/>
        <v>0.05681818182</v>
      </c>
      <c r="J7" s="98"/>
      <c r="K7" s="100">
        <v>12.0</v>
      </c>
      <c r="L7" s="100">
        <f t="shared" si="2"/>
        <v>0.1968239554</v>
      </c>
      <c r="M7" s="98"/>
      <c r="N7" s="101"/>
      <c r="O7" s="98">
        <v>0.333</v>
      </c>
      <c r="P7" s="100">
        <f t="shared" si="3"/>
        <v>3.013537465</v>
      </c>
      <c r="Q7" s="100" t="str">
        <f t="shared" si="4"/>
        <v>#DIV/0!</v>
      </c>
      <c r="R7" s="97"/>
      <c r="S7" s="102" t="s">
        <v>83</v>
      </c>
      <c r="T7" s="103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</row>
    <row r="8" ht="15.75" customHeight="1">
      <c r="A8" s="105">
        <v>1.0</v>
      </c>
      <c r="B8" s="106" t="s">
        <v>571</v>
      </c>
      <c r="C8" s="106" t="s">
        <v>572</v>
      </c>
      <c r="D8" s="106"/>
      <c r="E8" s="107">
        <v>59.7633136094674</v>
      </c>
      <c r="F8" s="108"/>
      <c r="G8" s="109">
        <v>76.6272189349112</v>
      </c>
      <c r="H8" s="106"/>
      <c r="I8" s="110">
        <f t="shared" si="1"/>
        <v>16.86390533</v>
      </c>
      <c r="J8" s="111"/>
      <c r="K8" s="109">
        <v>30.0</v>
      </c>
      <c r="L8" s="100">
        <f t="shared" si="2"/>
        <v>92.36741354</v>
      </c>
      <c r="M8" s="98">
        <v>92.36741354377067</v>
      </c>
      <c r="N8" s="101">
        <f t="shared" ref="N8:N297" si="5"> sqrt((L8^2 +M8^2)/2)</f>
        <v>92.36741354</v>
      </c>
      <c r="O8" s="107">
        <v>33.0</v>
      </c>
      <c r="P8" s="112">
        <f t="shared" ref="P8:P297" si="6">(E8-O8)/N8</f>
        <v>0.289748436</v>
      </c>
      <c r="Q8" s="112">
        <f t="shared" si="4"/>
        <v>-0.3572688542</v>
      </c>
      <c r="R8" s="106"/>
      <c r="S8" s="102" t="s">
        <v>83</v>
      </c>
      <c r="T8" s="113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</row>
    <row r="9" ht="15.75" customHeight="1">
      <c r="A9" s="114"/>
      <c r="B9" s="115"/>
      <c r="C9" s="116" t="s">
        <v>573</v>
      </c>
      <c r="D9" s="117" t="s">
        <v>574</v>
      </c>
      <c r="E9" s="118">
        <v>32.2485207100591</v>
      </c>
      <c r="F9" s="119"/>
      <c r="G9" s="120">
        <v>45.8579881656804</v>
      </c>
      <c r="H9" s="115"/>
      <c r="I9" s="121">
        <f t="shared" si="1"/>
        <v>13.60946746</v>
      </c>
      <c r="J9" s="122"/>
      <c r="K9" s="120">
        <v>37.0</v>
      </c>
      <c r="L9" s="100">
        <f t="shared" si="2"/>
        <v>82.7831587</v>
      </c>
      <c r="M9" s="98">
        <v>82.78315869636633</v>
      </c>
      <c r="N9" s="101">
        <f t="shared" si="5"/>
        <v>82.7831587</v>
      </c>
      <c r="O9" s="118">
        <v>33.0</v>
      </c>
      <c r="P9" s="112">
        <f t="shared" si="6"/>
        <v>-0.009077683212</v>
      </c>
      <c r="Q9" s="112">
        <f t="shared" si="4"/>
        <v>-0.3986318053</v>
      </c>
      <c r="R9" s="115"/>
      <c r="S9" s="102" t="s">
        <v>83</v>
      </c>
      <c r="T9" s="123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</row>
    <row r="10" ht="15.75" customHeight="1">
      <c r="A10" s="105"/>
      <c r="B10" s="106"/>
      <c r="C10" s="124" t="s">
        <v>575</v>
      </c>
      <c r="D10" s="125" t="s">
        <v>576</v>
      </c>
      <c r="E10" s="107">
        <v>28.4023668639053</v>
      </c>
      <c r="F10" s="108"/>
      <c r="G10" s="109">
        <v>42.8994082840236</v>
      </c>
      <c r="H10" s="106"/>
      <c r="I10" s="110">
        <f t="shared" si="1"/>
        <v>14.49704142</v>
      </c>
      <c r="J10" s="111"/>
      <c r="K10" s="109">
        <v>42.0</v>
      </c>
      <c r="L10" s="100">
        <f t="shared" si="2"/>
        <v>93.95156634</v>
      </c>
      <c r="M10" s="98">
        <v>93.95156633786516</v>
      </c>
      <c r="N10" s="101">
        <f t="shared" si="5"/>
        <v>93.95156634</v>
      </c>
      <c r="O10" s="107">
        <v>33.0</v>
      </c>
      <c r="P10" s="112">
        <f t="shared" si="6"/>
        <v>-0.04893620527</v>
      </c>
      <c r="Q10" s="112">
        <f t="shared" si="4"/>
        <v>-0.3512448093</v>
      </c>
      <c r="R10" s="106"/>
      <c r="S10" s="102" t="s">
        <v>83</v>
      </c>
      <c r="T10" s="113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</row>
    <row r="11" ht="15.75" customHeight="1">
      <c r="A11" s="114"/>
      <c r="B11" s="115"/>
      <c r="C11" s="116" t="s">
        <v>575</v>
      </c>
      <c r="D11" s="117" t="s">
        <v>577</v>
      </c>
      <c r="E11" s="118">
        <v>33.4319526627218</v>
      </c>
      <c r="F11" s="119"/>
      <c r="G11" s="120">
        <v>50.0</v>
      </c>
      <c r="H11" s="115"/>
      <c r="I11" s="121">
        <f t="shared" si="1"/>
        <v>16.56804734</v>
      </c>
      <c r="J11" s="122"/>
      <c r="K11" s="120">
        <v>30.0</v>
      </c>
      <c r="L11" s="100">
        <f t="shared" si="2"/>
        <v>90.7469326</v>
      </c>
      <c r="M11" s="98">
        <v>90.74693260440674</v>
      </c>
      <c r="N11" s="101">
        <f t="shared" si="5"/>
        <v>90.7469326</v>
      </c>
      <c r="O11" s="118">
        <v>33.0</v>
      </c>
      <c r="P11" s="112">
        <f t="shared" si="6"/>
        <v>0.004759969845</v>
      </c>
      <c r="Q11" s="112">
        <f t="shared" si="4"/>
        <v>-0.3636486551</v>
      </c>
      <c r="R11" s="115"/>
      <c r="S11" s="102" t="s">
        <v>83</v>
      </c>
      <c r="T11" s="123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</row>
    <row r="12" ht="15.75" customHeight="1">
      <c r="A12" s="105">
        <v>29.0</v>
      </c>
      <c r="B12" s="106"/>
      <c r="C12" s="106" t="s">
        <v>188</v>
      </c>
      <c r="D12" s="106"/>
      <c r="E12" s="107">
        <v>0.59322033898305</v>
      </c>
      <c r="F12" s="108"/>
      <c r="G12" s="109">
        <v>0.649152542372881</v>
      </c>
      <c r="H12" s="106"/>
      <c r="I12" s="110">
        <f t="shared" si="1"/>
        <v>0.05593220339</v>
      </c>
      <c r="J12" s="111"/>
      <c r="K12" s="109">
        <v>19.0</v>
      </c>
      <c r="L12" s="100">
        <f t="shared" si="2"/>
        <v>0.2438028223</v>
      </c>
      <c r="M12" s="98">
        <v>0.24380282226583627</v>
      </c>
      <c r="N12" s="101">
        <f t="shared" si="5"/>
        <v>0.2438028223</v>
      </c>
      <c r="O12" s="107">
        <v>0.5</v>
      </c>
      <c r="P12" s="112">
        <f t="shared" si="6"/>
        <v>0.3823595565</v>
      </c>
      <c r="Q12" s="112">
        <f t="shared" si="4"/>
        <v>-2.050837621</v>
      </c>
      <c r="R12" s="106"/>
      <c r="S12" s="102" t="s">
        <v>83</v>
      </c>
      <c r="T12" s="113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</row>
    <row r="13" ht="15.75" customHeight="1">
      <c r="A13" s="114"/>
      <c r="B13" s="115"/>
      <c r="C13" s="117" t="s">
        <v>578</v>
      </c>
      <c r="D13" s="117" t="s">
        <v>579</v>
      </c>
      <c r="E13" s="118">
        <v>0.722033898305084</v>
      </c>
      <c r="F13" s="119"/>
      <c r="G13" s="120">
        <v>0.783050847457627</v>
      </c>
      <c r="H13" s="115"/>
      <c r="I13" s="121">
        <f t="shared" si="1"/>
        <v>0.06101694915</v>
      </c>
      <c r="J13" s="122"/>
      <c r="K13" s="120">
        <v>20.0</v>
      </c>
      <c r="L13" s="100">
        <f t="shared" si="2"/>
        <v>0.2728760922</v>
      </c>
      <c r="M13" s="98">
        <v>0.2728760921694685</v>
      </c>
      <c r="N13" s="101">
        <f t="shared" si="5"/>
        <v>0.2728760922</v>
      </c>
      <c r="O13" s="118">
        <v>0.5</v>
      </c>
      <c r="P13" s="112">
        <f t="shared" si="6"/>
        <v>0.8136802918</v>
      </c>
      <c r="Q13" s="112">
        <f t="shared" si="4"/>
        <v>-1.832333482</v>
      </c>
      <c r="R13" s="115"/>
      <c r="S13" s="102" t="s">
        <v>83</v>
      </c>
      <c r="T13" s="123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</row>
    <row r="14" ht="15.75" customHeight="1">
      <c r="A14" s="105"/>
      <c r="B14" s="106"/>
      <c r="C14" s="125" t="s">
        <v>578</v>
      </c>
      <c r="D14" s="125" t="s">
        <v>580</v>
      </c>
      <c r="E14" s="107">
        <v>0.759322033898305</v>
      </c>
      <c r="F14" s="108"/>
      <c r="G14" s="109">
        <v>0.813559322033898</v>
      </c>
      <c r="H14" s="106"/>
      <c r="I14" s="110">
        <f t="shared" si="1"/>
        <v>0.05423728814</v>
      </c>
      <c r="J14" s="111"/>
      <c r="K14" s="109">
        <v>20.0</v>
      </c>
      <c r="L14" s="100">
        <f t="shared" si="2"/>
        <v>0.2425565264</v>
      </c>
      <c r="M14" s="98">
        <v>0.2425565263728577</v>
      </c>
      <c r="N14" s="101">
        <f t="shared" si="5"/>
        <v>0.2425565264</v>
      </c>
      <c r="O14" s="107">
        <v>0.5</v>
      </c>
      <c r="P14" s="112">
        <f t="shared" si="6"/>
        <v>1.069120002</v>
      </c>
      <c r="Q14" s="112">
        <f t="shared" si="4"/>
        <v>-2.061375167</v>
      </c>
      <c r="R14" s="106"/>
      <c r="S14" s="102" t="s">
        <v>83</v>
      </c>
      <c r="T14" s="113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</row>
    <row r="15" ht="15.75" customHeight="1">
      <c r="A15" s="114">
        <v>131.0</v>
      </c>
      <c r="B15" s="115" t="s">
        <v>109</v>
      </c>
      <c r="C15" s="115" t="s">
        <v>581</v>
      </c>
      <c r="D15" s="115"/>
      <c r="E15" s="118">
        <v>49.2857142857142</v>
      </c>
      <c r="F15" s="119"/>
      <c r="G15" s="120">
        <v>53.0952380952381</v>
      </c>
      <c r="H15" s="115"/>
      <c r="I15" s="121">
        <f t="shared" si="1"/>
        <v>3.80952381</v>
      </c>
      <c r="J15" s="122"/>
      <c r="K15" s="120">
        <v>14.0</v>
      </c>
      <c r="L15" s="100">
        <f t="shared" si="2"/>
        <v>14.2539329</v>
      </c>
      <c r="M15" s="98">
        <v>14.253932901996315</v>
      </c>
      <c r="N15" s="101">
        <f t="shared" si="5"/>
        <v>14.2539329</v>
      </c>
      <c r="O15" s="118">
        <v>50.0</v>
      </c>
      <c r="P15" s="112">
        <f t="shared" si="6"/>
        <v>-0.05011148286</v>
      </c>
      <c r="Q15" s="112">
        <f t="shared" si="4"/>
        <v>-3.5078038</v>
      </c>
      <c r="R15" s="115"/>
      <c r="S15" s="102" t="s">
        <v>83</v>
      </c>
      <c r="T15" s="123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</row>
    <row r="16" ht="15.75" customHeight="1">
      <c r="A16" s="105"/>
      <c r="B16" s="106"/>
      <c r="C16" s="106" t="s">
        <v>582</v>
      </c>
      <c r="D16" s="106"/>
      <c r="E16" s="107">
        <v>54.7619047619047</v>
      </c>
      <c r="F16" s="108"/>
      <c r="G16" s="109">
        <v>58.3333333333333</v>
      </c>
      <c r="H16" s="106"/>
      <c r="I16" s="110">
        <f t="shared" si="1"/>
        <v>3.571428571</v>
      </c>
      <c r="J16" s="111"/>
      <c r="K16" s="109">
        <v>14.0</v>
      </c>
      <c r="L16" s="100">
        <f t="shared" si="2"/>
        <v>13.3630621</v>
      </c>
      <c r="M16" s="98">
        <v>13.363062095621318</v>
      </c>
      <c r="N16" s="101">
        <f t="shared" si="5"/>
        <v>13.3630621</v>
      </c>
      <c r="O16" s="107">
        <v>50.0</v>
      </c>
      <c r="P16" s="112">
        <f t="shared" si="6"/>
        <v>0.3563483225</v>
      </c>
      <c r="Q16" s="112">
        <f t="shared" si="4"/>
        <v>-3.741657387</v>
      </c>
      <c r="R16" s="106"/>
      <c r="S16" s="102" t="s">
        <v>83</v>
      </c>
      <c r="T16" s="11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</row>
    <row r="17" ht="15.75" customHeight="1">
      <c r="A17" s="114"/>
      <c r="B17" s="115"/>
      <c r="C17" s="115" t="s">
        <v>583</v>
      </c>
      <c r="D17" s="115"/>
      <c r="E17" s="118">
        <v>51.1904761904761</v>
      </c>
      <c r="F17" s="119"/>
      <c r="G17" s="120">
        <v>53.8095238095238</v>
      </c>
      <c r="H17" s="115"/>
      <c r="I17" s="121">
        <f t="shared" si="1"/>
        <v>2.619047619</v>
      </c>
      <c r="J17" s="122"/>
      <c r="K17" s="120">
        <v>14.0</v>
      </c>
      <c r="L17" s="100">
        <f t="shared" si="2"/>
        <v>9.79957887</v>
      </c>
      <c r="M17" s="98">
        <v>9.799578870122552</v>
      </c>
      <c r="N17" s="101">
        <f t="shared" si="5"/>
        <v>9.79957887</v>
      </c>
      <c r="O17" s="118">
        <v>50.0</v>
      </c>
      <c r="P17" s="112">
        <f t="shared" si="6"/>
        <v>0.1214823827</v>
      </c>
      <c r="Q17" s="112">
        <f t="shared" si="4"/>
        <v>-5.102260073</v>
      </c>
      <c r="R17" s="115"/>
      <c r="S17" s="102" t="s">
        <v>83</v>
      </c>
      <c r="T17" s="12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</row>
    <row r="18" ht="15.75" customHeight="1">
      <c r="A18" s="105"/>
      <c r="B18" s="106"/>
      <c r="C18" s="106" t="s">
        <v>584</v>
      </c>
      <c r="D18" s="106"/>
      <c r="E18" s="107">
        <v>49.2857142857142</v>
      </c>
      <c r="F18" s="108"/>
      <c r="G18" s="109">
        <v>51.1904761904761</v>
      </c>
      <c r="H18" s="106"/>
      <c r="I18" s="110">
        <f t="shared" si="1"/>
        <v>1.904761905</v>
      </c>
      <c r="J18" s="111"/>
      <c r="K18" s="109">
        <v>14.0</v>
      </c>
      <c r="L18" s="100">
        <f t="shared" si="2"/>
        <v>7.126966451</v>
      </c>
      <c r="M18" s="98">
        <v>7.1269664509979584</v>
      </c>
      <c r="N18" s="101">
        <f t="shared" si="5"/>
        <v>7.126966451</v>
      </c>
      <c r="O18" s="107">
        <v>50.0</v>
      </c>
      <c r="P18" s="112">
        <f t="shared" si="6"/>
        <v>-0.1002229657</v>
      </c>
      <c r="Q18" s="112">
        <f t="shared" si="4"/>
        <v>-7.0156076</v>
      </c>
      <c r="R18" s="106"/>
      <c r="S18" s="102" t="s">
        <v>83</v>
      </c>
      <c r="T18" s="11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</row>
    <row r="19" ht="15.75" customHeight="1">
      <c r="A19" s="114"/>
      <c r="B19" s="115"/>
      <c r="C19" s="115" t="s">
        <v>585</v>
      </c>
      <c r="D19" s="115"/>
      <c r="E19" s="118">
        <v>51.5</v>
      </c>
      <c r="F19" s="119"/>
      <c r="G19" s="120">
        <v>54.75</v>
      </c>
      <c r="H19" s="115"/>
      <c r="I19" s="121">
        <f t="shared" si="1"/>
        <v>3.25</v>
      </c>
      <c r="J19" s="122"/>
      <c r="K19" s="120">
        <v>15.0</v>
      </c>
      <c r="L19" s="100">
        <f t="shared" si="2"/>
        <v>12.58719588</v>
      </c>
      <c r="M19" s="98">
        <v>12.587195875174105</v>
      </c>
      <c r="N19" s="101">
        <f t="shared" si="5"/>
        <v>12.58719588</v>
      </c>
      <c r="O19" s="118">
        <v>50.0</v>
      </c>
      <c r="P19" s="112">
        <f t="shared" si="6"/>
        <v>0.1191687183</v>
      </c>
      <c r="Q19" s="112">
        <f t="shared" si="4"/>
        <v>-3.972290611</v>
      </c>
      <c r="R19" s="115"/>
      <c r="S19" s="102" t="s">
        <v>83</v>
      </c>
      <c r="T19" s="12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</row>
    <row r="20" ht="15.75" customHeight="1">
      <c r="A20" s="105"/>
      <c r="B20" s="106"/>
      <c r="C20" s="106" t="s">
        <v>586</v>
      </c>
      <c r="D20" s="106"/>
      <c r="E20" s="107">
        <v>57.4999999999999</v>
      </c>
      <c r="F20" s="108"/>
      <c r="G20" s="109">
        <v>60.5</v>
      </c>
      <c r="H20" s="106"/>
      <c r="I20" s="110">
        <f t="shared" si="1"/>
        <v>3</v>
      </c>
      <c r="J20" s="111"/>
      <c r="K20" s="109">
        <v>15.0</v>
      </c>
      <c r="L20" s="100">
        <f t="shared" si="2"/>
        <v>11.61895004</v>
      </c>
      <c r="M20" s="98">
        <v>11.618950038622636</v>
      </c>
      <c r="N20" s="101">
        <f t="shared" si="5"/>
        <v>11.61895004</v>
      </c>
      <c r="O20" s="107">
        <v>50.0</v>
      </c>
      <c r="P20" s="112">
        <f t="shared" si="6"/>
        <v>0.6454972244</v>
      </c>
      <c r="Q20" s="112">
        <f t="shared" si="4"/>
        <v>-4.303314829</v>
      </c>
      <c r="R20" s="106"/>
      <c r="S20" s="102" t="s">
        <v>83</v>
      </c>
      <c r="T20" s="11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</row>
    <row r="21" ht="15.75" customHeight="1">
      <c r="A21" s="114"/>
      <c r="B21" s="115"/>
      <c r="C21" s="115" t="s">
        <v>587</v>
      </c>
      <c r="D21" s="115"/>
      <c r="E21" s="118">
        <v>63.5</v>
      </c>
      <c r="F21" s="119"/>
      <c r="G21" s="120">
        <v>66.0</v>
      </c>
      <c r="H21" s="115"/>
      <c r="I21" s="121">
        <f t="shared" si="1"/>
        <v>2.5</v>
      </c>
      <c r="J21" s="122"/>
      <c r="K21" s="120">
        <v>15.0</v>
      </c>
      <c r="L21" s="100">
        <f t="shared" si="2"/>
        <v>9.682458366</v>
      </c>
      <c r="M21" s="98">
        <v>9.682458365518542</v>
      </c>
      <c r="N21" s="101">
        <f t="shared" si="5"/>
        <v>9.682458366</v>
      </c>
      <c r="O21" s="118">
        <v>50.0</v>
      </c>
      <c r="P21" s="112">
        <f t="shared" si="6"/>
        <v>1.394274005</v>
      </c>
      <c r="Q21" s="112">
        <f t="shared" si="4"/>
        <v>-5.163977795</v>
      </c>
      <c r="R21" s="115"/>
      <c r="S21" s="102" t="s">
        <v>83</v>
      </c>
      <c r="T21" s="123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</row>
    <row r="22" ht="15.75" customHeight="1">
      <c r="A22" s="105"/>
      <c r="B22" s="106"/>
      <c r="C22" s="106" t="s">
        <v>588</v>
      </c>
      <c r="D22" s="106"/>
      <c r="E22" s="107">
        <v>57.4999999999999</v>
      </c>
      <c r="F22" s="108"/>
      <c r="G22" s="109">
        <v>59.25</v>
      </c>
      <c r="H22" s="106"/>
      <c r="I22" s="110">
        <f t="shared" si="1"/>
        <v>1.75</v>
      </c>
      <c r="J22" s="111"/>
      <c r="K22" s="109">
        <v>15.0</v>
      </c>
      <c r="L22" s="100">
        <f t="shared" si="2"/>
        <v>6.777720856</v>
      </c>
      <c r="M22" s="98">
        <v>6.7777208558633655</v>
      </c>
      <c r="N22" s="101">
        <f t="shared" si="5"/>
        <v>6.777720856</v>
      </c>
      <c r="O22" s="107">
        <v>50.0</v>
      </c>
      <c r="P22" s="112">
        <f t="shared" si="6"/>
        <v>1.10656667</v>
      </c>
      <c r="Q22" s="112">
        <f t="shared" si="4"/>
        <v>-7.377111136</v>
      </c>
      <c r="R22" s="106"/>
      <c r="S22" s="102" t="s">
        <v>83</v>
      </c>
      <c r="T22" s="113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</row>
    <row r="23" ht="15.75" customHeight="1">
      <c r="A23" s="114"/>
      <c r="B23" s="115" t="s">
        <v>73</v>
      </c>
      <c r="C23" s="115" t="s">
        <v>581</v>
      </c>
      <c r="D23" s="115"/>
      <c r="E23" s="118">
        <v>62.7777777777777</v>
      </c>
      <c r="F23" s="119"/>
      <c r="G23" s="120">
        <v>68.8888888888888</v>
      </c>
      <c r="H23" s="115"/>
      <c r="I23" s="121">
        <f t="shared" si="1"/>
        <v>6.111111111</v>
      </c>
      <c r="J23" s="122"/>
      <c r="K23" s="120">
        <v>14.0</v>
      </c>
      <c r="L23" s="100">
        <f t="shared" si="2"/>
        <v>22.86568403</v>
      </c>
      <c r="M23" s="98">
        <v>22.865684030285156</v>
      </c>
      <c r="N23" s="101">
        <f t="shared" si="5"/>
        <v>22.86568403</v>
      </c>
      <c r="O23" s="118">
        <v>50.0</v>
      </c>
      <c r="P23" s="112">
        <f t="shared" si="6"/>
        <v>0.5588189604</v>
      </c>
      <c r="Q23" s="112">
        <f t="shared" si="4"/>
        <v>-2.186682888</v>
      </c>
      <c r="R23" s="115"/>
      <c r="S23" s="102" t="s">
        <v>83</v>
      </c>
      <c r="T23" s="123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</row>
    <row r="24" ht="15.75" customHeight="1">
      <c r="A24" s="105"/>
      <c r="B24" s="106"/>
      <c r="C24" s="106" t="s">
        <v>582</v>
      </c>
      <c r="D24" s="106"/>
      <c r="E24" s="107">
        <v>62.7777777777777</v>
      </c>
      <c r="F24" s="108"/>
      <c r="G24" s="109">
        <v>70.2777777777777</v>
      </c>
      <c r="H24" s="106"/>
      <c r="I24" s="110">
        <f t="shared" si="1"/>
        <v>7.5</v>
      </c>
      <c r="J24" s="111"/>
      <c r="K24" s="109">
        <v>14.0</v>
      </c>
      <c r="L24" s="100">
        <f t="shared" si="2"/>
        <v>28.0624304</v>
      </c>
      <c r="M24" s="98">
        <v>28.06243040080456</v>
      </c>
      <c r="N24" s="101">
        <f t="shared" si="5"/>
        <v>28.0624304</v>
      </c>
      <c r="O24" s="107">
        <v>50.0</v>
      </c>
      <c r="P24" s="112">
        <f t="shared" si="6"/>
        <v>0.4553339677</v>
      </c>
      <c r="Q24" s="112">
        <f t="shared" si="4"/>
        <v>-1.781741613</v>
      </c>
      <c r="R24" s="106"/>
      <c r="S24" s="102" t="s">
        <v>83</v>
      </c>
      <c r="T24" s="113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</row>
    <row r="25" ht="15.75" customHeight="1">
      <c r="A25" s="114"/>
      <c r="B25" s="115"/>
      <c r="C25" s="115" t="s">
        <v>583</v>
      </c>
      <c r="D25" s="115"/>
      <c r="E25" s="118">
        <v>74.7222222222222</v>
      </c>
      <c r="F25" s="119"/>
      <c r="G25" s="120">
        <v>81.3888888888888</v>
      </c>
      <c r="H25" s="115"/>
      <c r="I25" s="121">
        <f t="shared" si="1"/>
        <v>6.666666667</v>
      </c>
      <c r="J25" s="122"/>
      <c r="K25" s="120">
        <v>14.0</v>
      </c>
      <c r="L25" s="100">
        <f t="shared" si="2"/>
        <v>24.94438258</v>
      </c>
      <c r="M25" s="98">
        <v>24.944382578492693</v>
      </c>
      <c r="N25" s="101">
        <f t="shared" si="5"/>
        <v>24.94438258</v>
      </c>
      <c r="O25" s="118">
        <v>50.0</v>
      </c>
      <c r="P25" s="112">
        <f t="shared" si="6"/>
        <v>0.9910937721</v>
      </c>
      <c r="Q25" s="112">
        <f t="shared" si="4"/>
        <v>-2.004459314</v>
      </c>
      <c r="R25" s="115"/>
      <c r="S25" s="102" t="s">
        <v>83</v>
      </c>
      <c r="T25" s="123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</row>
    <row r="26" ht="15.75" customHeight="1">
      <c r="A26" s="105"/>
      <c r="B26" s="106"/>
      <c r="C26" s="106" t="s">
        <v>584</v>
      </c>
      <c r="D26" s="106"/>
      <c r="E26" s="107">
        <v>64.7222222222222</v>
      </c>
      <c r="F26" s="108"/>
      <c r="G26" s="109">
        <v>73.6111111111111</v>
      </c>
      <c r="H26" s="106"/>
      <c r="I26" s="110">
        <f t="shared" si="1"/>
        <v>8.888888889</v>
      </c>
      <c r="J26" s="111"/>
      <c r="K26" s="109">
        <v>14.0</v>
      </c>
      <c r="L26" s="100">
        <f t="shared" si="2"/>
        <v>33.25917677</v>
      </c>
      <c r="M26" s="98">
        <v>33.259176771323965</v>
      </c>
      <c r="N26" s="101">
        <f t="shared" si="5"/>
        <v>33.25917677</v>
      </c>
      <c r="O26" s="107">
        <v>50.0</v>
      </c>
      <c r="P26" s="112">
        <f t="shared" si="6"/>
        <v>0.4426514319</v>
      </c>
      <c r="Q26" s="112">
        <f t="shared" si="4"/>
        <v>-1.503344486</v>
      </c>
      <c r="R26" s="106"/>
      <c r="S26" s="102" t="s">
        <v>83</v>
      </c>
      <c r="T26" s="113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</row>
    <row r="27" ht="15.75" customHeight="1">
      <c r="A27" s="114"/>
      <c r="B27" s="115"/>
      <c r="C27" s="115" t="s">
        <v>589</v>
      </c>
      <c r="D27" s="115"/>
      <c r="E27" s="118">
        <v>62.2950819672131</v>
      </c>
      <c r="F27" s="119"/>
      <c r="G27" s="120">
        <v>69.6721311475409</v>
      </c>
      <c r="H27" s="115"/>
      <c r="I27" s="121">
        <f t="shared" si="1"/>
        <v>7.37704918</v>
      </c>
      <c r="J27" s="122"/>
      <c r="K27" s="120">
        <v>15.0</v>
      </c>
      <c r="L27" s="100">
        <f t="shared" si="2"/>
        <v>28.57118862</v>
      </c>
      <c r="M27" s="98">
        <v>28.571188619562626</v>
      </c>
      <c r="N27" s="101">
        <f t="shared" si="5"/>
        <v>28.57118862</v>
      </c>
      <c r="O27" s="118">
        <v>50.0</v>
      </c>
      <c r="P27" s="112">
        <f t="shared" si="6"/>
        <v>0.4303314829</v>
      </c>
      <c r="Q27" s="112">
        <f t="shared" si="4"/>
        <v>-1.750014697</v>
      </c>
      <c r="R27" s="115"/>
      <c r="S27" s="102" t="s">
        <v>83</v>
      </c>
      <c r="T27" s="123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</row>
    <row r="28" ht="15.75" customHeight="1">
      <c r="A28" s="105"/>
      <c r="B28" s="106"/>
      <c r="C28" s="106" t="s">
        <v>590</v>
      </c>
      <c r="D28" s="106"/>
      <c r="E28" s="107">
        <v>72.1311475409836</v>
      </c>
      <c r="F28" s="108"/>
      <c r="G28" s="109">
        <v>76.775956284153</v>
      </c>
      <c r="H28" s="106"/>
      <c r="I28" s="110">
        <f t="shared" si="1"/>
        <v>4.644808743</v>
      </c>
      <c r="J28" s="111"/>
      <c r="K28" s="109">
        <v>15.0</v>
      </c>
      <c r="L28" s="100">
        <f t="shared" si="2"/>
        <v>17.98926691</v>
      </c>
      <c r="M28" s="98">
        <v>17.989266908613658</v>
      </c>
      <c r="N28" s="101">
        <f t="shared" si="5"/>
        <v>17.98926691</v>
      </c>
      <c r="O28" s="107">
        <v>50.0</v>
      </c>
      <c r="P28" s="112">
        <f t="shared" si="6"/>
        <v>1.230241769</v>
      </c>
      <c r="Q28" s="112">
        <f t="shared" si="4"/>
        <v>-2.779435107</v>
      </c>
      <c r="R28" s="106"/>
      <c r="S28" s="102" t="s">
        <v>83</v>
      </c>
      <c r="T28" s="113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</row>
    <row r="29" ht="15.75" customHeight="1">
      <c r="A29" s="114"/>
      <c r="B29" s="115"/>
      <c r="C29" s="115" t="s">
        <v>591</v>
      </c>
      <c r="D29" s="115"/>
      <c r="E29" s="118">
        <v>84.6994535519125</v>
      </c>
      <c r="F29" s="119"/>
      <c r="G29" s="120">
        <v>89.8907103825136</v>
      </c>
      <c r="H29" s="115"/>
      <c r="I29" s="121">
        <f t="shared" si="1"/>
        <v>5.191256831</v>
      </c>
      <c r="J29" s="122"/>
      <c r="K29" s="120">
        <v>15.0</v>
      </c>
      <c r="L29" s="100">
        <f t="shared" si="2"/>
        <v>20.10565125</v>
      </c>
      <c r="M29" s="98">
        <v>20.10565125080358</v>
      </c>
      <c r="N29" s="101">
        <f t="shared" si="5"/>
        <v>20.10565125</v>
      </c>
      <c r="O29" s="118">
        <v>50.0</v>
      </c>
      <c r="P29" s="112">
        <f t="shared" si="6"/>
        <v>1.725855737</v>
      </c>
      <c r="Q29" s="112">
        <f t="shared" si="4"/>
        <v>-2.486862991</v>
      </c>
      <c r="R29" s="115"/>
      <c r="S29" s="102" t="s">
        <v>83</v>
      </c>
      <c r="T29" s="123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</row>
    <row r="30" ht="15.75" customHeight="1">
      <c r="A30" s="105"/>
      <c r="B30" s="106"/>
      <c r="C30" s="106" t="s">
        <v>592</v>
      </c>
      <c r="D30" s="106"/>
      <c r="E30" s="107">
        <v>91.5300546448087</v>
      </c>
      <c r="F30" s="108"/>
      <c r="G30" s="109">
        <v>95.0819672131147</v>
      </c>
      <c r="H30" s="106"/>
      <c r="I30" s="110">
        <f t="shared" si="1"/>
        <v>3.551912568</v>
      </c>
      <c r="J30" s="111"/>
      <c r="K30" s="109">
        <v>15.0</v>
      </c>
      <c r="L30" s="100">
        <f t="shared" si="2"/>
        <v>13.75649822</v>
      </c>
      <c r="M30" s="98">
        <v>13.75649822423393</v>
      </c>
      <c r="N30" s="101">
        <f t="shared" si="5"/>
        <v>13.75649822</v>
      </c>
      <c r="O30" s="107">
        <v>50.0</v>
      </c>
      <c r="P30" s="112">
        <f t="shared" si="6"/>
        <v>3.018940865</v>
      </c>
      <c r="Q30" s="112">
        <f t="shared" si="4"/>
        <v>-3.63464591</v>
      </c>
      <c r="R30" s="106"/>
      <c r="S30" s="102" t="s">
        <v>83</v>
      </c>
      <c r="T30" s="113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</row>
    <row r="31" ht="15.75" customHeight="1">
      <c r="A31" s="126">
        <v>139.0</v>
      </c>
      <c r="B31" s="127"/>
      <c r="C31" s="127" t="s">
        <v>593</v>
      </c>
      <c r="D31" s="127"/>
      <c r="E31" s="128">
        <v>6.13</v>
      </c>
      <c r="F31" s="129"/>
      <c r="G31" s="130"/>
      <c r="H31" s="127"/>
      <c r="I31" s="131"/>
      <c r="J31" s="131"/>
      <c r="K31" s="130"/>
      <c r="L31" s="130">
        <f t="shared" si="2"/>
        <v>0</v>
      </c>
      <c r="M31" s="132">
        <v>0.0</v>
      </c>
      <c r="N31" s="131">
        <f t="shared" si="5"/>
        <v>0</v>
      </c>
      <c r="O31" s="128">
        <v>0.33</v>
      </c>
      <c r="P31" s="130" t="str">
        <f t="shared" si="6"/>
        <v>#DIV/0!</v>
      </c>
      <c r="Q31" s="130" t="str">
        <f t="shared" si="4"/>
        <v>#DIV/0!</v>
      </c>
      <c r="R31" s="127"/>
      <c r="S31" s="127" t="s">
        <v>83</v>
      </c>
      <c r="T31" s="133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</row>
    <row r="32" ht="15.75" customHeight="1">
      <c r="A32" s="105"/>
      <c r="B32" s="106"/>
      <c r="C32" s="106" t="s">
        <v>594</v>
      </c>
      <c r="D32" s="106"/>
      <c r="E32" s="107">
        <v>5.0</v>
      </c>
      <c r="F32" s="108"/>
      <c r="G32" s="109"/>
      <c r="H32" s="106"/>
      <c r="I32" s="110"/>
      <c r="J32" s="110"/>
      <c r="K32" s="109"/>
      <c r="L32" s="100">
        <f t="shared" si="2"/>
        <v>0</v>
      </c>
      <c r="M32" s="98">
        <v>0.0</v>
      </c>
      <c r="N32" s="101">
        <f t="shared" si="5"/>
        <v>0</v>
      </c>
      <c r="O32" s="107">
        <v>0.33</v>
      </c>
      <c r="P32" s="112" t="str">
        <f t="shared" si="6"/>
        <v>#DIV/0!</v>
      </c>
      <c r="Q32" s="112" t="str">
        <f t="shared" si="4"/>
        <v>#DIV/0!</v>
      </c>
      <c r="R32" s="106"/>
      <c r="S32" s="102" t="s">
        <v>83</v>
      </c>
      <c r="T32" s="113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</row>
    <row r="33" ht="15.75" customHeight="1">
      <c r="A33" s="114">
        <v>136.0</v>
      </c>
      <c r="B33" s="115" t="s">
        <v>283</v>
      </c>
      <c r="C33" s="115" t="s">
        <v>595</v>
      </c>
      <c r="D33" s="115"/>
      <c r="E33" s="118">
        <f>1- 0.4</f>
        <v>0.6</v>
      </c>
      <c r="F33" s="119"/>
      <c r="G33" s="120"/>
      <c r="H33" s="115"/>
      <c r="I33" s="121">
        <v>0.141</v>
      </c>
      <c r="J33" s="122">
        <v>0.04</v>
      </c>
      <c r="K33" s="120">
        <v>12.0</v>
      </c>
      <c r="L33" s="100">
        <f t="shared" si="2"/>
        <v>0.4884383277</v>
      </c>
      <c r="M33" s="98">
        <f t="shared" ref="M33:M38" si="7"> O33 *sqrt(K33)</f>
        <v>0.0692820323</v>
      </c>
      <c r="N33" s="101">
        <f t="shared" si="5"/>
        <v>0.3488352046</v>
      </c>
      <c r="O33" s="118">
        <f> 1- 0.98</f>
        <v>0.02</v>
      </c>
      <c r="P33" s="112">
        <f t="shared" si="6"/>
        <v>1.662676222</v>
      </c>
      <c r="Q33" s="112">
        <f t="shared" si="4"/>
        <v>-0.05733366281</v>
      </c>
      <c r="R33" s="115" t="s">
        <v>596</v>
      </c>
      <c r="S33" s="102"/>
      <c r="T33" s="123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</row>
    <row r="34" ht="15.75" customHeight="1">
      <c r="A34" s="105"/>
      <c r="B34" s="106" t="s">
        <v>205</v>
      </c>
      <c r="C34" s="106" t="s">
        <v>595</v>
      </c>
      <c r="D34" s="106"/>
      <c r="E34" s="107">
        <f> 1- 0.48</f>
        <v>0.52</v>
      </c>
      <c r="F34" s="108"/>
      <c r="G34" s="109"/>
      <c r="H34" s="106"/>
      <c r="I34" s="110">
        <v>0.144</v>
      </c>
      <c r="J34" s="111">
        <v>0.0</v>
      </c>
      <c r="K34" s="109">
        <v>12.0</v>
      </c>
      <c r="L34" s="100">
        <f t="shared" si="2"/>
        <v>0.4988306326</v>
      </c>
      <c r="M34" s="98">
        <f t="shared" si="7"/>
        <v>0</v>
      </c>
      <c r="N34" s="101">
        <f t="shared" si="5"/>
        <v>0.352726523</v>
      </c>
      <c r="O34" s="107">
        <v>0.0</v>
      </c>
      <c r="P34" s="112">
        <f t="shared" si="6"/>
        <v>1.474229938</v>
      </c>
      <c r="Q34" s="112">
        <f t="shared" si="4"/>
        <v>0</v>
      </c>
      <c r="R34" s="106" t="s">
        <v>597</v>
      </c>
      <c r="S34" s="102"/>
      <c r="T34" s="113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</row>
    <row r="35" ht="15.75" customHeight="1">
      <c r="A35" s="114"/>
      <c r="B35" s="115" t="s">
        <v>598</v>
      </c>
      <c r="C35" s="115" t="s">
        <v>595</v>
      </c>
      <c r="D35" s="115"/>
      <c r="E35" s="118">
        <f> 1- 0.63</f>
        <v>0.37</v>
      </c>
      <c r="F35" s="119"/>
      <c r="G35" s="120"/>
      <c r="H35" s="115"/>
      <c r="I35" s="121">
        <v>0.139</v>
      </c>
      <c r="J35" s="122">
        <v>0.0</v>
      </c>
      <c r="K35" s="120">
        <v>12.0</v>
      </c>
      <c r="L35" s="100">
        <f t="shared" si="2"/>
        <v>0.4815101245</v>
      </c>
      <c r="M35" s="98">
        <f t="shared" si="7"/>
        <v>0</v>
      </c>
      <c r="N35" s="101">
        <f t="shared" si="5"/>
        <v>0.3404790742</v>
      </c>
      <c r="O35" s="118">
        <v>0.0</v>
      </c>
      <c r="P35" s="112">
        <f t="shared" si="6"/>
        <v>1.086704083</v>
      </c>
      <c r="Q35" s="112">
        <f t="shared" si="4"/>
        <v>0</v>
      </c>
      <c r="R35" s="115" t="s">
        <v>597</v>
      </c>
      <c r="S35" s="102"/>
      <c r="T35" s="123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</row>
    <row r="36" ht="15.75" customHeight="1">
      <c r="A36" s="134" t="s">
        <v>599</v>
      </c>
      <c r="B36" s="106" t="s">
        <v>283</v>
      </c>
      <c r="C36" s="106" t="s">
        <v>600</v>
      </c>
      <c r="D36" s="106"/>
      <c r="E36" s="107">
        <f>1- 0.4</f>
        <v>0.6</v>
      </c>
      <c r="F36" s="108"/>
      <c r="G36" s="109"/>
      <c r="H36" s="106"/>
      <c r="I36" s="110">
        <v>0.141</v>
      </c>
      <c r="J36" s="111">
        <v>0.137</v>
      </c>
      <c r="K36" s="109">
        <v>12.0</v>
      </c>
      <c r="L36" s="100">
        <f t="shared" si="2"/>
        <v>0.4884383277</v>
      </c>
      <c r="M36" s="98">
        <f t="shared" si="7"/>
        <v>1.212435565</v>
      </c>
      <c r="N36" s="101">
        <f t="shared" si="5"/>
        <v>0.9242759328</v>
      </c>
      <c r="O36" s="107">
        <f> 1- 0.65</f>
        <v>0.35</v>
      </c>
      <c r="P36" s="112">
        <f t="shared" si="6"/>
        <v>0.2704819969</v>
      </c>
      <c r="Q36" s="112">
        <f t="shared" si="4"/>
        <v>-0.3786747957</v>
      </c>
      <c r="R36" s="106" t="s">
        <v>597</v>
      </c>
      <c r="S36" s="102" t="s">
        <v>83</v>
      </c>
      <c r="T36" s="113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</row>
    <row r="37" ht="15.75" customHeight="1">
      <c r="A37" s="114"/>
      <c r="B37" s="115" t="s">
        <v>205</v>
      </c>
      <c r="C37" s="115" t="s">
        <v>600</v>
      </c>
      <c r="D37" s="115"/>
      <c r="E37" s="118">
        <f> 1- 0.48</f>
        <v>0.52</v>
      </c>
      <c r="F37" s="119"/>
      <c r="G37" s="120"/>
      <c r="H37" s="115"/>
      <c r="I37" s="121">
        <v>0.144</v>
      </c>
      <c r="J37" s="122">
        <v>0.078</v>
      </c>
      <c r="K37" s="120">
        <v>12.0</v>
      </c>
      <c r="L37" s="100">
        <f t="shared" si="2"/>
        <v>0.4988306326</v>
      </c>
      <c r="M37" s="98">
        <f t="shared" si="7"/>
        <v>0.2771281292</v>
      </c>
      <c r="N37" s="101">
        <f t="shared" si="5"/>
        <v>0.4035046468</v>
      </c>
      <c r="O37" s="118">
        <f> 1- 0.92</f>
        <v>0.08</v>
      </c>
      <c r="P37" s="112">
        <f t="shared" si="6"/>
        <v>1.09044593</v>
      </c>
      <c r="Q37" s="112">
        <f t="shared" si="4"/>
        <v>-0.1982628964</v>
      </c>
      <c r="R37" s="115" t="s">
        <v>597</v>
      </c>
      <c r="S37" s="102" t="s">
        <v>83</v>
      </c>
      <c r="T37" s="123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</row>
    <row r="38" ht="15.75" customHeight="1">
      <c r="A38" s="105"/>
      <c r="B38" s="106" t="s">
        <v>598</v>
      </c>
      <c r="C38" s="106" t="s">
        <v>601</v>
      </c>
      <c r="D38" s="106"/>
      <c r="E38" s="107">
        <f> 1- 0.63</f>
        <v>0.37</v>
      </c>
      <c r="F38" s="108"/>
      <c r="G38" s="109"/>
      <c r="H38" s="106"/>
      <c r="I38" s="110">
        <v>0.139</v>
      </c>
      <c r="J38" s="111">
        <v>0.056</v>
      </c>
      <c r="K38" s="109">
        <v>12.0</v>
      </c>
      <c r="L38" s="100">
        <f t="shared" si="2"/>
        <v>0.4815101245</v>
      </c>
      <c r="M38" s="98">
        <f t="shared" si="7"/>
        <v>0.1385640646</v>
      </c>
      <c r="N38" s="101">
        <f t="shared" si="5"/>
        <v>0.354296486</v>
      </c>
      <c r="O38" s="107">
        <f> 1- 0.96</f>
        <v>0.04</v>
      </c>
      <c r="P38" s="112">
        <f t="shared" si="6"/>
        <v>0.9314232938</v>
      </c>
      <c r="Q38" s="112">
        <f t="shared" si="4"/>
        <v>-0.1128997932</v>
      </c>
      <c r="R38" s="106" t="s">
        <v>597</v>
      </c>
      <c r="S38" s="102" t="s">
        <v>83</v>
      </c>
      <c r="T38" s="113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</row>
    <row r="39" ht="15.75" customHeight="1">
      <c r="A39" s="114">
        <v>134.0</v>
      </c>
      <c r="B39" s="115" t="s">
        <v>602</v>
      </c>
      <c r="C39" s="115" t="s">
        <v>603</v>
      </c>
      <c r="D39" s="115"/>
      <c r="E39" s="118">
        <v>54.0322580645161</v>
      </c>
      <c r="F39" s="119"/>
      <c r="G39" s="120">
        <v>60.8064516129032</v>
      </c>
      <c r="H39" s="115"/>
      <c r="I39" s="121">
        <f t="shared" ref="I39:I46" si="8">G39-E39</f>
        <v>6.774193548</v>
      </c>
      <c r="J39" s="122"/>
      <c r="K39" s="120">
        <v>12.0</v>
      </c>
      <c r="L39" s="100">
        <f t="shared" si="2"/>
        <v>23.46649481</v>
      </c>
      <c r="M39" s="98">
        <v>23.46649481222352</v>
      </c>
      <c r="N39" s="101">
        <f t="shared" si="5"/>
        <v>23.46649481</v>
      </c>
      <c r="O39" s="118">
        <v>50.0</v>
      </c>
      <c r="P39" s="112">
        <f t="shared" si="6"/>
        <v>0.1718304373</v>
      </c>
      <c r="Q39" s="112">
        <f t="shared" si="4"/>
        <v>-2.130697422</v>
      </c>
      <c r="R39" s="115"/>
      <c r="S39" s="102" t="s">
        <v>83</v>
      </c>
      <c r="T39" s="123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</row>
    <row r="40" ht="15.75" customHeight="1">
      <c r="A40" s="105"/>
      <c r="B40" s="106"/>
      <c r="C40" s="106" t="s">
        <v>604</v>
      </c>
      <c r="D40" s="106"/>
      <c r="E40" s="107">
        <v>45.8064516129032</v>
      </c>
      <c r="F40" s="108"/>
      <c r="G40" s="109">
        <v>51.6129032258064</v>
      </c>
      <c r="H40" s="106"/>
      <c r="I40" s="110">
        <f t="shared" si="8"/>
        <v>5.806451613</v>
      </c>
      <c r="J40" s="111"/>
      <c r="K40" s="109">
        <v>12.0</v>
      </c>
      <c r="L40" s="100">
        <f t="shared" si="2"/>
        <v>20.11413841</v>
      </c>
      <c r="M40" s="98">
        <v>20.114138410477178</v>
      </c>
      <c r="N40" s="101">
        <f t="shared" si="5"/>
        <v>20.11413841</v>
      </c>
      <c r="O40" s="107">
        <v>50.0</v>
      </c>
      <c r="P40" s="112">
        <f t="shared" si="6"/>
        <v>-0.2084875972</v>
      </c>
      <c r="Q40" s="112">
        <f t="shared" si="4"/>
        <v>-2.485813659</v>
      </c>
      <c r="R40" s="106"/>
      <c r="S40" s="102" t="s">
        <v>83</v>
      </c>
      <c r="T40" s="113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</row>
    <row r="41" ht="15.75" customHeight="1">
      <c r="A41" s="114"/>
      <c r="B41" s="115"/>
      <c r="C41" s="115" t="s">
        <v>605</v>
      </c>
      <c r="D41" s="115"/>
      <c r="E41" s="118">
        <v>70.8064516129032</v>
      </c>
      <c r="F41" s="119"/>
      <c r="G41" s="120">
        <v>81.1290322580645</v>
      </c>
      <c r="H41" s="115"/>
      <c r="I41" s="121">
        <f t="shared" si="8"/>
        <v>10.32258065</v>
      </c>
      <c r="J41" s="122"/>
      <c r="K41" s="120">
        <v>12.0</v>
      </c>
      <c r="L41" s="100">
        <f t="shared" si="2"/>
        <v>35.75846829</v>
      </c>
      <c r="M41" s="98">
        <v>35.75846828529296</v>
      </c>
      <c r="N41" s="101">
        <f t="shared" si="5"/>
        <v>35.75846829</v>
      </c>
      <c r="O41" s="118">
        <v>50.0</v>
      </c>
      <c r="P41" s="112">
        <f t="shared" si="6"/>
        <v>0.5818608182</v>
      </c>
      <c r="Q41" s="112">
        <f t="shared" si="4"/>
        <v>-1.398270183</v>
      </c>
      <c r="R41" s="115"/>
      <c r="S41" s="102" t="s">
        <v>83</v>
      </c>
      <c r="T41" s="123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</row>
    <row r="42" ht="15.75" customHeight="1">
      <c r="A42" s="105"/>
      <c r="B42" s="106"/>
      <c r="C42" s="106" t="s">
        <v>606</v>
      </c>
      <c r="D42" s="106"/>
      <c r="E42" s="107">
        <v>45.8064516129032</v>
      </c>
      <c r="F42" s="108"/>
      <c r="G42" s="109">
        <v>54.8387096774193</v>
      </c>
      <c r="H42" s="106"/>
      <c r="I42" s="110">
        <f t="shared" si="8"/>
        <v>9.032258065</v>
      </c>
      <c r="J42" s="111"/>
      <c r="K42" s="109">
        <v>12.0</v>
      </c>
      <c r="L42" s="100">
        <f t="shared" si="2"/>
        <v>31.28865975</v>
      </c>
      <c r="M42" s="98">
        <v>31.28865974963123</v>
      </c>
      <c r="N42" s="101">
        <f t="shared" si="5"/>
        <v>31.28865975</v>
      </c>
      <c r="O42" s="107">
        <v>50.0</v>
      </c>
      <c r="P42" s="112">
        <f t="shared" si="6"/>
        <v>-0.1340277411</v>
      </c>
      <c r="Q42" s="112">
        <f t="shared" si="4"/>
        <v>-1.598023067</v>
      </c>
      <c r="R42" s="106"/>
      <c r="S42" s="102" t="s">
        <v>83</v>
      </c>
      <c r="T42" s="113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</row>
    <row r="43" ht="15.75" customHeight="1">
      <c r="A43" s="114"/>
      <c r="B43" s="115" t="s">
        <v>598</v>
      </c>
      <c r="C43" s="115" t="s">
        <v>603</v>
      </c>
      <c r="D43" s="115"/>
      <c r="E43" s="118">
        <v>24.8466257668711</v>
      </c>
      <c r="F43" s="119"/>
      <c r="G43" s="120">
        <v>34.0490797546012</v>
      </c>
      <c r="H43" s="115"/>
      <c r="I43" s="121">
        <f t="shared" si="8"/>
        <v>9.202453988</v>
      </c>
      <c r="J43" s="122"/>
      <c r="K43" s="120">
        <v>12.0</v>
      </c>
      <c r="L43" s="100">
        <f t="shared" si="2"/>
        <v>31.87823572</v>
      </c>
      <c r="M43" s="98">
        <v>31.878235722126718</v>
      </c>
      <c r="N43" s="101">
        <f t="shared" si="5"/>
        <v>31.87823572</v>
      </c>
      <c r="O43" s="118">
        <v>50.0</v>
      </c>
      <c r="P43" s="112">
        <f t="shared" si="6"/>
        <v>-0.7890453679</v>
      </c>
      <c r="Q43" s="112">
        <f t="shared" si="4"/>
        <v>-1.568468231</v>
      </c>
      <c r="R43" s="115"/>
      <c r="S43" s="102" t="s">
        <v>83</v>
      </c>
      <c r="T43" s="123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</row>
    <row r="44" ht="15.75" customHeight="1">
      <c r="A44" s="105"/>
      <c r="B44" s="106"/>
      <c r="C44" s="106" t="s">
        <v>604</v>
      </c>
      <c r="D44" s="106"/>
      <c r="E44" s="107">
        <v>38.6503067484662</v>
      </c>
      <c r="F44" s="108"/>
      <c r="G44" s="109">
        <v>49.2988606485539</v>
      </c>
      <c r="H44" s="106"/>
      <c r="I44" s="110">
        <f t="shared" si="8"/>
        <v>10.6485539</v>
      </c>
      <c r="J44" s="111"/>
      <c r="K44" s="109">
        <v>12.0</v>
      </c>
      <c r="L44" s="100">
        <f t="shared" si="2"/>
        <v>36.88767276</v>
      </c>
      <c r="M44" s="98">
        <v>36.88767276417523</v>
      </c>
      <c r="N44" s="101">
        <f t="shared" si="5"/>
        <v>36.88767276</v>
      </c>
      <c r="O44" s="107">
        <v>50.0</v>
      </c>
      <c r="P44" s="112">
        <f t="shared" si="6"/>
        <v>-0.3076825509</v>
      </c>
      <c r="Q44" s="112">
        <f t="shared" si="4"/>
        <v>-1.355466373</v>
      </c>
      <c r="R44" s="106"/>
      <c r="S44" s="102" t="s">
        <v>83</v>
      </c>
      <c r="T44" s="113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</row>
    <row r="45" ht="15.75" customHeight="1">
      <c r="A45" s="114"/>
      <c r="B45" s="115"/>
      <c r="C45" s="115" t="s">
        <v>605</v>
      </c>
      <c r="D45" s="115"/>
      <c r="E45" s="118">
        <v>31.2883435582822</v>
      </c>
      <c r="F45" s="119"/>
      <c r="G45" s="120">
        <v>43.5144609991235</v>
      </c>
      <c r="H45" s="115"/>
      <c r="I45" s="121">
        <f t="shared" si="8"/>
        <v>12.22611744</v>
      </c>
      <c r="J45" s="122"/>
      <c r="K45" s="120">
        <v>12.0</v>
      </c>
      <c r="L45" s="100">
        <f t="shared" si="2"/>
        <v>42.35251317</v>
      </c>
      <c r="M45" s="98">
        <v>42.35251317368221</v>
      </c>
      <c r="N45" s="101">
        <f t="shared" si="5"/>
        <v>42.35251317</v>
      </c>
      <c r="O45" s="118">
        <v>50.0</v>
      </c>
      <c r="P45" s="112">
        <f t="shared" si="6"/>
        <v>-0.4418074641</v>
      </c>
      <c r="Q45" s="112">
        <f t="shared" si="4"/>
        <v>-1.180567486</v>
      </c>
      <c r="R45" s="115"/>
      <c r="S45" s="102" t="s">
        <v>83</v>
      </c>
      <c r="T45" s="123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</row>
    <row r="46" ht="15.75" customHeight="1">
      <c r="A46" s="105"/>
      <c r="B46" s="106"/>
      <c r="C46" s="106" t="s">
        <v>606</v>
      </c>
      <c r="D46" s="106"/>
      <c r="E46" s="107">
        <v>35.3637160385626</v>
      </c>
      <c r="F46" s="108"/>
      <c r="G46" s="109">
        <v>45.3549517966695</v>
      </c>
      <c r="H46" s="106"/>
      <c r="I46" s="110">
        <f t="shared" si="8"/>
        <v>9.991235758</v>
      </c>
      <c r="J46" s="111"/>
      <c r="K46" s="109">
        <v>12.0</v>
      </c>
      <c r="L46" s="100">
        <f t="shared" si="2"/>
        <v>34.61065593</v>
      </c>
      <c r="M46" s="98">
        <v>34.610655926880206</v>
      </c>
      <c r="N46" s="101">
        <f t="shared" si="5"/>
        <v>34.61065593</v>
      </c>
      <c r="O46" s="107">
        <v>50.0</v>
      </c>
      <c r="P46" s="112">
        <f t="shared" si="6"/>
        <v>-0.4228837498</v>
      </c>
      <c r="Q46" s="112">
        <f t="shared" si="4"/>
        <v>-1.444641792</v>
      </c>
      <c r="R46" s="106"/>
      <c r="S46" s="102" t="s">
        <v>83</v>
      </c>
      <c r="T46" s="113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</row>
    <row r="47" ht="15.75" customHeight="1">
      <c r="A47" s="114">
        <v>114.0</v>
      </c>
      <c r="B47" s="115" t="s">
        <v>602</v>
      </c>
      <c r="C47" s="115" t="s">
        <v>607</v>
      </c>
      <c r="D47" s="115"/>
      <c r="E47" s="115"/>
      <c r="F47" s="120"/>
      <c r="G47" s="120"/>
      <c r="H47" s="115"/>
      <c r="I47" s="121"/>
      <c r="J47" s="121"/>
      <c r="K47" s="120"/>
      <c r="L47" s="120"/>
      <c r="M47" s="115"/>
      <c r="N47" s="101">
        <f t="shared" si="5"/>
        <v>0</v>
      </c>
      <c r="O47" s="115"/>
      <c r="P47" s="112" t="str">
        <f t="shared" si="6"/>
        <v>#DIV/0!</v>
      </c>
      <c r="Q47" s="112" t="str">
        <f t="shared" si="4"/>
        <v>#DIV/0!</v>
      </c>
      <c r="R47" s="115"/>
      <c r="S47" s="115"/>
      <c r="T47" s="123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</row>
    <row r="48" ht="15.75" customHeight="1">
      <c r="A48" s="105"/>
      <c r="B48" s="106"/>
      <c r="C48" s="106" t="s">
        <v>608</v>
      </c>
      <c r="D48" s="106" t="s">
        <v>609</v>
      </c>
      <c r="E48" s="107">
        <v>0.34412955465587</v>
      </c>
      <c r="F48" s="108"/>
      <c r="G48" s="109">
        <v>0.417004048582995</v>
      </c>
      <c r="H48" s="106"/>
      <c r="I48" s="110">
        <f t="shared" ref="I48:I53" si="9">G48-E48</f>
        <v>0.07287449393</v>
      </c>
      <c r="J48" s="111"/>
      <c r="K48" s="109">
        <v>17.0</v>
      </c>
      <c r="L48" s="109">
        <f t="shared" ref="L48:L297" si="10">I48*sqrt(K48)</f>
        <v>0.3004692359</v>
      </c>
      <c r="M48" s="107">
        <v>0.30046923587496926</v>
      </c>
      <c r="N48" s="101">
        <f t="shared" si="5"/>
        <v>0.3004692359</v>
      </c>
      <c r="O48" s="107">
        <v>0.5</v>
      </c>
      <c r="P48" s="112">
        <f t="shared" si="6"/>
        <v>-0.5187567535</v>
      </c>
      <c r="Q48" s="112">
        <f t="shared" si="4"/>
        <v>-1.664063872</v>
      </c>
      <c r="R48" s="106"/>
      <c r="S48" s="106"/>
      <c r="T48" s="113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</row>
    <row r="49" ht="15.75" customHeight="1">
      <c r="A49" s="114"/>
      <c r="B49" s="115"/>
      <c r="C49" s="115" t="s">
        <v>610</v>
      </c>
      <c r="D49" s="115" t="s">
        <v>609</v>
      </c>
      <c r="E49" s="118">
        <v>0.619433198380566</v>
      </c>
      <c r="F49" s="119"/>
      <c r="G49" s="120">
        <v>0.684210526315789</v>
      </c>
      <c r="H49" s="115"/>
      <c r="I49" s="121">
        <f t="shared" si="9"/>
        <v>0.06477732794</v>
      </c>
      <c r="J49" s="122"/>
      <c r="K49" s="120">
        <v>23.0</v>
      </c>
      <c r="L49" s="120">
        <f t="shared" si="10"/>
        <v>0.3106611513</v>
      </c>
      <c r="M49" s="118">
        <v>0.3106611513077084</v>
      </c>
      <c r="N49" s="101">
        <f t="shared" si="5"/>
        <v>0.3106611513</v>
      </c>
      <c r="O49" s="118">
        <v>0.5</v>
      </c>
      <c r="P49" s="112">
        <f t="shared" si="6"/>
        <v>0.3844484509</v>
      </c>
      <c r="Q49" s="112">
        <f t="shared" si="4"/>
        <v>-1.609470634</v>
      </c>
      <c r="R49" s="115"/>
      <c r="S49" s="115"/>
      <c r="T49" s="123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</row>
    <row r="50" ht="15.75" customHeight="1">
      <c r="A50" s="105"/>
      <c r="B50" s="106"/>
      <c r="C50" s="106" t="s">
        <v>611</v>
      </c>
      <c r="D50" s="106" t="s">
        <v>609</v>
      </c>
      <c r="E50" s="107">
        <v>0.388663967611336</v>
      </c>
      <c r="F50" s="108"/>
      <c r="G50" s="109">
        <v>0.437246963562752</v>
      </c>
      <c r="H50" s="106"/>
      <c r="I50" s="110">
        <f t="shared" si="9"/>
        <v>0.04858299595</v>
      </c>
      <c r="J50" s="111"/>
      <c r="K50" s="109">
        <v>19.0</v>
      </c>
      <c r="L50" s="109">
        <f t="shared" si="10"/>
        <v>0.2117683697</v>
      </c>
      <c r="M50" s="107">
        <v>0.21176836972666813</v>
      </c>
      <c r="N50" s="101">
        <f t="shared" si="5"/>
        <v>0.2117683697</v>
      </c>
      <c r="O50" s="107">
        <v>0.5</v>
      </c>
      <c r="P50" s="112">
        <f t="shared" si="6"/>
        <v>-0.5257443901</v>
      </c>
      <c r="Q50" s="112">
        <f t="shared" si="4"/>
        <v>-2.361070261</v>
      </c>
      <c r="R50" s="106"/>
      <c r="S50" s="106"/>
      <c r="T50" s="113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</row>
    <row r="51" ht="15.75" customHeight="1">
      <c r="A51" s="114"/>
      <c r="B51" s="115"/>
      <c r="C51" s="115" t="s">
        <v>608</v>
      </c>
      <c r="D51" s="115" t="s">
        <v>346</v>
      </c>
      <c r="E51" s="118">
        <v>0.704453441295546</v>
      </c>
      <c r="F51" s="119"/>
      <c r="G51" s="120">
        <v>0.765182186234817</v>
      </c>
      <c r="H51" s="115"/>
      <c r="I51" s="121">
        <f t="shared" si="9"/>
        <v>0.06072874494</v>
      </c>
      <c r="J51" s="122"/>
      <c r="K51" s="120">
        <v>17.0</v>
      </c>
      <c r="L51" s="120">
        <f t="shared" si="10"/>
        <v>0.2503910299</v>
      </c>
      <c r="M51" s="118">
        <v>0.2503910298958085</v>
      </c>
      <c r="N51" s="101">
        <f t="shared" si="5"/>
        <v>0.2503910299</v>
      </c>
      <c r="O51" s="118">
        <v>0.5</v>
      </c>
      <c r="P51" s="112">
        <f t="shared" si="6"/>
        <v>0.8165366043</v>
      </c>
      <c r="Q51" s="112">
        <f t="shared" si="4"/>
        <v>-1.996876646</v>
      </c>
      <c r="R51" s="115"/>
      <c r="S51" s="115"/>
      <c r="T51" s="123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</row>
    <row r="52" ht="15.75" customHeight="1">
      <c r="A52" s="105"/>
      <c r="B52" s="106"/>
      <c r="C52" s="106" t="s">
        <v>610</v>
      </c>
      <c r="D52" s="106" t="s">
        <v>346</v>
      </c>
      <c r="E52" s="107">
        <v>0.659919028340081</v>
      </c>
      <c r="F52" s="108"/>
      <c r="G52" s="109">
        <v>0.712550607287449</v>
      </c>
      <c r="H52" s="106"/>
      <c r="I52" s="110">
        <f t="shared" si="9"/>
        <v>0.05263157895</v>
      </c>
      <c r="J52" s="111"/>
      <c r="K52" s="109">
        <v>23.0</v>
      </c>
      <c r="L52" s="109">
        <f t="shared" si="10"/>
        <v>0.2524121854</v>
      </c>
      <c r="M52" s="107">
        <v>0.25241218543750965</v>
      </c>
      <c r="N52" s="101">
        <f t="shared" si="5"/>
        <v>0.2524121854</v>
      </c>
      <c r="O52" s="107">
        <v>0.5</v>
      </c>
      <c r="P52" s="112">
        <f t="shared" si="6"/>
        <v>0.6335630273</v>
      </c>
      <c r="Q52" s="112">
        <f t="shared" si="4"/>
        <v>-1.980886934</v>
      </c>
      <c r="R52" s="106"/>
      <c r="S52" s="106"/>
      <c r="T52" s="113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</row>
    <row r="53" ht="15.75" customHeight="1">
      <c r="A53" s="114"/>
      <c r="B53" s="115"/>
      <c r="C53" s="115" t="s">
        <v>611</v>
      </c>
      <c r="D53" s="115" t="s">
        <v>346</v>
      </c>
      <c r="E53" s="118">
        <v>0.595141700404858</v>
      </c>
      <c r="F53" s="119"/>
      <c r="G53" s="120">
        <v>0.655870445344129</v>
      </c>
      <c r="H53" s="115"/>
      <c r="I53" s="121">
        <f t="shared" si="9"/>
        <v>0.06072874494</v>
      </c>
      <c r="J53" s="122"/>
      <c r="K53" s="120">
        <v>19.0</v>
      </c>
      <c r="L53" s="120">
        <f t="shared" si="10"/>
        <v>0.2647104622</v>
      </c>
      <c r="M53" s="118">
        <v>0.26471046215833915</v>
      </c>
      <c r="N53" s="101">
        <f t="shared" si="5"/>
        <v>0.2647104622</v>
      </c>
      <c r="O53" s="118">
        <v>0.5</v>
      </c>
      <c r="P53" s="112">
        <f t="shared" si="6"/>
        <v>0.3594179831</v>
      </c>
      <c r="Q53" s="112">
        <f t="shared" si="4"/>
        <v>-1.888856209</v>
      </c>
      <c r="R53" s="115"/>
      <c r="S53" s="115"/>
      <c r="T53" s="123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</row>
    <row r="54" ht="15.75" customHeight="1">
      <c r="A54" s="135">
        <v>161.0</v>
      </c>
      <c r="B54" s="106" t="s">
        <v>612</v>
      </c>
      <c r="C54" s="106" t="s">
        <v>613</v>
      </c>
      <c r="D54" s="106" t="s">
        <v>124</v>
      </c>
      <c r="E54" s="107">
        <v>82.0063694267515</v>
      </c>
      <c r="F54" s="108"/>
      <c r="G54" s="109"/>
      <c r="H54" s="106"/>
      <c r="I54" s="110">
        <v>10.266423483926017</v>
      </c>
      <c r="J54" s="111"/>
      <c r="K54" s="112">
        <v>14.0</v>
      </c>
      <c r="L54" s="109">
        <f t="shared" si="10"/>
        <v>38.41343926</v>
      </c>
      <c r="M54" s="107">
        <v>38.413439264381246</v>
      </c>
      <c r="N54" s="101">
        <f t="shared" si="5"/>
        <v>38.41343926</v>
      </c>
      <c r="O54" s="107">
        <v>50.0</v>
      </c>
      <c r="P54" s="112">
        <f t="shared" si="6"/>
        <v>0.8332075971</v>
      </c>
      <c r="Q54" s="112">
        <f t="shared" si="4"/>
        <v>-1.301627789</v>
      </c>
      <c r="R54" s="106"/>
      <c r="S54" s="106"/>
      <c r="T54" s="113">
        <f t="shared" ref="T54:T83" si="11">sqrt((E54*(100-E54))/K54)</f>
        <v>10.26642348</v>
      </c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</row>
    <row r="55" ht="15.75" customHeight="1">
      <c r="A55" s="135">
        <v>161.0</v>
      </c>
      <c r="B55" s="115"/>
      <c r="C55" s="115" t="s">
        <v>614</v>
      </c>
      <c r="D55" s="115" t="s">
        <v>124</v>
      </c>
      <c r="E55" s="118">
        <v>88.2165605095541</v>
      </c>
      <c r="F55" s="119"/>
      <c r="G55" s="120"/>
      <c r="H55" s="115"/>
      <c r="I55" s="121">
        <v>8.616821185579775</v>
      </c>
      <c r="J55" s="122"/>
      <c r="K55" s="112">
        <v>14.0</v>
      </c>
      <c r="L55" s="120">
        <f t="shared" si="10"/>
        <v>32.24119264</v>
      </c>
      <c r="M55" s="118">
        <v>32.24119263953476</v>
      </c>
      <c r="N55" s="101">
        <f t="shared" si="5"/>
        <v>32.24119264</v>
      </c>
      <c r="O55" s="118">
        <v>50.0</v>
      </c>
      <c r="P55" s="112">
        <f t="shared" si="6"/>
        <v>1.185333339</v>
      </c>
      <c r="Q55" s="112">
        <f t="shared" si="4"/>
        <v>-1.550811118</v>
      </c>
      <c r="R55" s="115"/>
      <c r="S55" s="115"/>
      <c r="T55" s="123">
        <f t="shared" si="11"/>
        <v>8.616821186</v>
      </c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</row>
    <row r="56" ht="15.75" customHeight="1">
      <c r="A56" s="135">
        <v>161.0</v>
      </c>
      <c r="B56" s="106"/>
      <c r="C56" s="106" t="s">
        <v>615</v>
      </c>
      <c r="D56" s="106" t="s">
        <v>124</v>
      </c>
      <c r="E56" s="107">
        <v>97.1337579617834</v>
      </c>
      <c r="F56" s="108"/>
      <c r="G56" s="109"/>
      <c r="H56" s="106"/>
      <c r="I56" s="110">
        <v>4.459411078991258</v>
      </c>
      <c r="J56" s="111"/>
      <c r="K56" s="112">
        <v>14.0</v>
      </c>
      <c r="L56" s="109">
        <f t="shared" si="10"/>
        <v>16.6855884</v>
      </c>
      <c r="M56" s="107">
        <v>16.68558840436919</v>
      </c>
      <c r="N56" s="101">
        <f t="shared" si="5"/>
        <v>16.6855884</v>
      </c>
      <c r="O56" s="107">
        <v>50.0</v>
      </c>
      <c r="P56" s="112">
        <f t="shared" si="6"/>
        <v>2.824818449</v>
      </c>
      <c r="Q56" s="112">
        <f t="shared" si="4"/>
        <v>-2.99659795</v>
      </c>
      <c r="R56" s="106"/>
      <c r="S56" s="106"/>
      <c r="T56" s="113">
        <f t="shared" si="11"/>
        <v>4.459411079</v>
      </c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</row>
    <row r="57" ht="15.75" customHeight="1">
      <c r="A57" s="135">
        <v>161.0</v>
      </c>
      <c r="B57" s="115"/>
      <c r="C57" s="115" t="s">
        <v>613</v>
      </c>
      <c r="D57" s="115" t="s">
        <v>129</v>
      </c>
      <c r="E57" s="118">
        <v>67.9936305732484</v>
      </c>
      <c r="F57" s="119"/>
      <c r="G57" s="120"/>
      <c r="H57" s="115"/>
      <c r="I57" s="121">
        <v>12.46775629600915</v>
      </c>
      <c r="J57" s="122"/>
      <c r="K57" s="112">
        <v>14.0</v>
      </c>
      <c r="L57" s="120">
        <f t="shared" si="10"/>
        <v>46.65007244</v>
      </c>
      <c r="M57" s="118">
        <v>46.65007244145995</v>
      </c>
      <c r="N57" s="101">
        <f t="shared" si="5"/>
        <v>46.65007244</v>
      </c>
      <c r="O57" s="118">
        <v>50.0</v>
      </c>
      <c r="P57" s="112">
        <f t="shared" si="6"/>
        <v>0.3857149546</v>
      </c>
      <c r="Q57" s="112">
        <f t="shared" si="4"/>
        <v>-1.071809697</v>
      </c>
      <c r="R57" s="115"/>
      <c r="S57" s="115"/>
      <c r="T57" s="123">
        <f t="shared" si="11"/>
        <v>12.4677563</v>
      </c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</row>
    <row r="58" ht="15.75" customHeight="1">
      <c r="A58" s="135">
        <v>161.0</v>
      </c>
      <c r="B58" s="106"/>
      <c r="C58" s="106" t="s">
        <v>614</v>
      </c>
      <c r="D58" s="106" t="s">
        <v>129</v>
      </c>
      <c r="E58" s="107">
        <v>75.0</v>
      </c>
      <c r="F58" s="108"/>
      <c r="G58" s="109"/>
      <c r="H58" s="106"/>
      <c r="I58" s="110">
        <v>11.572751247156893</v>
      </c>
      <c r="J58" s="111"/>
      <c r="K58" s="112">
        <v>14.0</v>
      </c>
      <c r="L58" s="109">
        <f t="shared" si="10"/>
        <v>43.30127019</v>
      </c>
      <c r="M58" s="107">
        <v>43.30127018922193</v>
      </c>
      <c r="N58" s="101">
        <f t="shared" si="5"/>
        <v>43.30127019</v>
      </c>
      <c r="O58" s="107">
        <v>50.0</v>
      </c>
      <c r="P58" s="112">
        <f t="shared" si="6"/>
        <v>0.5773502692</v>
      </c>
      <c r="Q58" s="112">
        <f t="shared" si="4"/>
        <v>-1.154700538</v>
      </c>
      <c r="R58" s="106"/>
      <c r="S58" s="106"/>
      <c r="T58" s="113">
        <f t="shared" si="11"/>
        <v>11.57275125</v>
      </c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</row>
    <row r="59" ht="15.75" customHeight="1">
      <c r="A59" s="135">
        <v>161.0</v>
      </c>
      <c r="B59" s="115"/>
      <c r="C59" s="115" t="s">
        <v>615</v>
      </c>
      <c r="D59" s="115" t="s">
        <v>129</v>
      </c>
      <c r="E59" s="118">
        <v>91.5605095541401</v>
      </c>
      <c r="F59" s="119"/>
      <c r="G59" s="120"/>
      <c r="H59" s="115"/>
      <c r="I59" s="121">
        <v>7.429305128054083</v>
      </c>
      <c r="J59" s="122"/>
      <c r="K59" s="112">
        <v>14.0</v>
      </c>
      <c r="L59" s="120">
        <f t="shared" si="10"/>
        <v>27.79791441</v>
      </c>
      <c r="M59" s="118">
        <v>27.797914410981083</v>
      </c>
      <c r="N59" s="101">
        <f t="shared" si="5"/>
        <v>27.79791441</v>
      </c>
      <c r="O59" s="118">
        <v>50.0</v>
      </c>
      <c r="P59" s="112">
        <f t="shared" si="6"/>
        <v>1.495094522</v>
      </c>
      <c r="Q59" s="112">
        <f t="shared" si="4"/>
        <v>-1.798696091</v>
      </c>
      <c r="R59" s="115"/>
      <c r="S59" s="115"/>
      <c r="T59" s="123">
        <f t="shared" si="11"/>
        <v>7.429305128</v>
      </c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</row>
    <row r="60" ht="15.75" customHeight="1">
      <c r="A60" s="135">
        <v>161.0</v>
      </c>
      <c r="B60" s="106"/>
      <c r="C60" s="106" t="s">
        <v>613</v>
      </c>
      <c r="D60" s="106" t="s">
        <v>89</v>
      </c>
      <c r="E60" s="107">
        <v>33.7579617834395</v>
      </c>
      <c r="F60" s="108"/>
      <c r="G60" s="109"/>
      <c r="H60" s="106"/>
      <c r="I60" s="110">
        <v>12.638366176538428</v>
      </c>
      <c r="J60" s="111"/>
      <c r="K60" s="112">
        <v>14.0</v>
      </c>
      <c r="L60" s="109">
        <f t="shared" si="10"/>
        <v>47.28843616</v>
      </c>
      <c r="M60" s="107">
        <v>47.288436161198945</v>
      </c>
      <c r="N60" s="101">
        <f t="shared" si="5"/>
        <v>47.28843616</v>
      </c>
      <c r="O60" s="107">
        <v>50.0</v>
      </c>
      <c r="P60" s="112">
        <f t="shared" si="6"/>
        <v>-0.3434674423</v>
      </c>
      <c r="Q60" s="112">
        <f t="shared" si="4"/>
        <v>-1.05734095</v>
      </c>
      <c r="R60" s="106"/>
      <c r="S60" s="106"/>
      <c r="T60" s="113">
        <f t="shared" si="11"/>
        <v>12.63836618</v>
      </c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</row>
    <row r="61" ht="15.75" customHeight="1">
      <c r="A61" s="135">
        <v>161.0</v>
      </c>
      <c r="B61" s="115"/>
      <c r="C61" s="115" t="s">
        <v>614</v>
      </c>
      <c r="D61" s="115" t="s">
        <v>89</v>
      </c>
      <c r="E61" s="118">
        <v>53.9808917197452</v>
      </c>
      <c r="F61" s="119"/>
      <c r="G61" s="120"/>
      <c r="H61" s="115"/>
      <c r="I61" s="121">
        <v>13.32064053885565</v>
      </c>
      <c r="J61" s="122"/>
      <c r="K61" s="112">
        <v>14.0</v>
      </c>
      <c r="L61" s="120">
        <f t="shared" si="10"/>
        <v>49.84127307</v>
      </c>
      <c r="M61" s="118">
        <v>49.84127306876966</v>
      </c>
      <c r="N61" s="101">
        <f t="shared" si="5"/>
        <v>49.84127307</v>
      </c>
      <c r="O61" s="118">
        <v>50.0</v>
      </c>
      <c r="P61" s="112">
        <f t="shared" si="6"/>
        <v>0.0798713892</v>
      </c>
      <c r="Q61" s="112">
        <f t="shared" si="4"/>
        <v>-1.003184648</v>
      </c>
      <c r="R61" s="115"/>
      <c r="S61" s="115"/>
      <c r="T61" s="123">
        <f t="shared" si="11"/>
        <v>13.32064054</v>
      </c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</row>
    <row r="62" ht="15.75" customHeight="1">
      <c r="A62" s="135">
        <v>161.0</v>
      </c>
      <c r="B62" s="106"/>
      <c r="C62" s="106" t="s">
        <v>615</v>
      </c>
      <c r="D62" s="106" t="s">
        <v>89</v>
      </c>
      <c r="E62" s="107">
        <v>44.9044585987261</v>
      </c>
      <c r="F62" s="108"/>
      <c r="G62" s="109"/>
      <c r="H62" s="106"/>
      <c r="I62" s="110">
        <v>13.293487819841669</v>
      </c>
      <c r="J62" s="111"/>
      <c r="K62" s="112">
        <v>14.0</v>
      </c>
      <c r="L62" s="109">
        <f t="shared" si="10"/>
        <v>49.7396769</v>
      </c>
      <c r="M62" s="107">
        <v>49.7396768971</v>
      </c>
      <c r="N62" s="101">
        <f t="shared" si="5"/>
        <v>49.7396769</v>
      </c>
      <c r="O62" s="107">
        <v>50.0</v>
      </c>
      <c r="P62" s="112">
        <f t="shared" si="6"/>
        <v>-0.1024441999</v>
      </c>
      <c r="Q62" s="112">
        <f t="shared" si="4"/>
        <v>-1.005233711</v>
      </c>
      <c r="R62" s="106"/>
      <c r="S62" s="106"/>
      <c r="T62" s="113">
        <f t="shared" si="11"/>
        <v>13.29348782</v>
      </c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</row>
    <row r="63" ht="15.75" customHeight="1">
      <c r="A63" s="135">
        <v>161.0</v>
      </c>
      <c r="B63" s="115"/>
      <c r="C63" s="115" t="s">
        <v>616</v>
      </c>
      <c r="D63" s="115" t="s">
        <v>124</v>
      </c>
      <c r="E63" s="118">
        <v>78.8216560509554</v>
      </c>
      <c r="F63" s="119"/>
      <c r="G63" s="120"/>
      <c r="H63" s="115"/>
      <c r="I63" s="121">
        <v>10.919550430569233</v>
      </c>
      <c r="J63" s="122"/>
      <c r="K63" s="120">
        <v>14.0</v>
      </c>
      <c r="L63" s="120">
        <f t="shared" si="10"/>
        <v>40.85721653</v>
      </c>
      <c r="M63" s="118">
        <v>40.85721652878994</v>
      </c>
      <c r="N63" s="101">
        <f t="shared" si="5"/>
        <v>40.85721653</v>
      </c>
      <c r="O63" s="118">
        <v>50.0</v>
      </c>
      <c r="P63" s="112">
        <f t="shared" si="6"/>
        <v>0.7054238761</v>
      </c>
      <c r="Q63" s="112">
        <f t="shared" si="4"/>
        <v>-1.223774017</v>
      </c>
      <c r="R63" s="115"/>
      <c r="S63" s="115"/>
      <c r="T63" s="123">
        <f t="shared" si="11"/>
        <v>10.91955043</v>
      </c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</row>
    <row r="64" ht="15.75" customHeight="1">
      <c r="A64" s="135">
        <v>161.0</v>
      </c>
      <c r="B64" s="106"/>
      <c r="C64" s="106" t="s">
        <v>617</v>
      </c>
      <c r="D64" s="106" t="s">
        <v>124</v>
      </c>
      <c r="E64" s="107">
        <v>94.108280254777</v>
      </c>
      <c r="F64" s="108"/>
      <c r="G64" s="109"/>
      <c r="H64" s="106"/>
      <c r="I64" s="110">
        <v>6.079800506409453</v>
      </c>
      <c r="J64" s="111"/>
      <c r="K64" s="109">
        <v>15.0</v>
      </c>
      <c r="L64" s="109">
        <f t="shared" si="10"/>
        <v>23.54696611</v>
      </c>
      <c r="M64" s="107">
        <v>23.54696610958723</v>
      </c>
      <c r="N64" s="101">
        <f t="shared" si="5"/>
        <v>23.54696611</v>
      </c>
      <c r="O64" s="107">
        <v>50.0</v>
      </c>
      <c r="P64" s="112">
        <f t="shared" si="6"/>
        <v>1.873204389</v>
      </c>
      <c r="Q64" s="112">
        <f t="shared" si="4"/>
        <v>-2.123415805</v>
      </c>
      <c r="R64" s="106"/>
      <c r="S64" s="106"/>
      <c r="T64" s="113">
        <f t="shared" si="11"/>
        <v>6.079800506</v>
      </c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</row>
    <row r="65" ht="15.75" customHeight="1">
      <c r="A65" s="135">
        <v>161.0</v>
      </c>
      <c r="B65" s="115"/>
      <c r="C65" s="115" t="s">
        <v>618</v>
      </c>
      <c r="D65" s="115" t="s">
        <v>124</v>
      </c>
      <c r="E65" s="118">
        <v>79.936305732484</v>
      </c>
      <c r="F65" s="119"/>
      <c r="G65" s="120"/>
      <c r="H65" s="115"/>
      <c r="I65" s="121">
        <v>10.703195781405148</v>
      </c>
      <c r="J65" s="122"/>
      <c r="K65" s="120">
        <v>14.0</v>
      </c>
      <c r="L65" s="120">
        <f t="shared" si="10"/>
        <v>40.04769156</v>
      </c>
      <c r="M65" s="118">
        <v>40.047691557582255</v>
      </c>
      <c r="N65" s="101">
        <f t="shared" si="5"/>
        <v>40.04769156</v>
      </c>
      <c r="O65" s="118">
        <v>50.0</v>
      </c>
      <c r="P65" s="112">
        <f t="shared" si="6"/>
        <v>0.7475163878</v>
      </c>
      <c r="Q65" s="112">
        <f t="shared" si="4"/>
        <v>-1.248511414</v>
      </c>
      <c r="R65" s="115"/>
      <c r="S65" s="115"/>
      <c r="T65" s="123">
        <f t="shared" si="11"/>
        <v>10.70319578</v>
      </c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</row>
    <row r="66" ht="15.75" customHeight="1">
      <c r="A66" s="135">
        <v>161.0</v>
      </c>
      <c r="B66" s="106"/>
      <c r="C66" s="106" t="s">
        <v>616</v>
      </c>
      <c r="D66" s="106" t="s">
        <v>129</v>
      </c>
      <c r="E66" s="107">
        <v>49.8407643312101</v>
      </c>
      <c r="F66" s="108"/>
      <c r="G66" s="109"/>
      <c r="H66" s="106"/>
      <c r="I66" s="110">
        <v>13.362994328693661</v>
      </c>
      <c r="J66" s="111"/>
      <c r="K66" s="109">
        <v>14.0</v>
      </c>
      <c r="L66" s="109">
        <f t="shared" si="10"/>
        <v>49.99974644</v>
      </c>
      <c r="M66" s="107">
        <v>49.999746439374924</v>
      </c>
      <c r="N66" s="101">
        <f t="shared" si="5"/>
        <v>49.99974644</v>
      </c>
      <c r="O66" s="107">
        <v>50.0</v>
      </c>
      <c r="P66" s="112">
        <f t="shared" si="6"/>
        <v>-0.003184729526</v>
      </c>
      <c r="Q66" s="112">
        <f t="shared" si="4"/>
        <v>-1.000005071</v>
      </c>
      <c r="R66" s="106"/>
      <c r="S66" s="106"/>
      <c r="T66" s="113">
        <f t="shared" si="11"/>
        <v>13.36299433</v>
      </c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</row>
    <row r="67" ht="15.75" customHeight="1">
      <c r="A67" s="135">
        <v>161.0</v>
      </c>
      <c r="B67" s="115"/>
      <c r="C67" s="115" t="s">
        <v>617</v>
      </c>
      <c r="D67" s="115" t="s">
        <v>129</v>
      </c>
      <c r="E67" s="118">
        <v>53.0254777070063</v>
      </c>
      <c r="F67" s="119"/>
      <c r="G67" s="120"/>
      <c r="H67" s="115"/>
      <c r="I67" s="121">
        <v>12.88628853897146</v>
      </c>
      <c r="J67" s="122"/>
      <c r="K67" s="120">
        <v>15.0</v>
      </c>
      <c r="L67" s="120">
        <f t="shared" si="10"/>
        <v>49.90838091</v>
      </c>
      <c r="M67" s="118">
        <v>49.90838090585997</v>
      </c>
      <c r="N67" s="101">
        <f t="shared" si="5"/>
        <v>49.90838091</v>
      </c>
      <c r="O67" s="118">
        <v>50.0</v>
      </c>
      <c r="P67" s="112">
        <f t="shared" si="6"/>
        <v>0.06062063429</v>
      </c>
      <c r="Q67" s="112">
        <f t="shared" si="4"/>
        <v>-1.001835746</v>
      </c>
      <c r="R67" s="115"/>
      <c r="S67" s="115"/>
      <c r="T67" s="123">
        <f t="shared" si="11"/>
        <v>12.88628854</v>
      </c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</row>
    <row r="68" ht="15.75" customHeight="1">
      <c r="A68" s="135">
        <v>161.0</v>
      </c>
      <c r="B68" s="106"/>
      <c r="C68" s="106" t="s">
        <v>618</v>
      </c>
      <c r="D68" s="106" t="s">
        <v>129</v>
      </c>
      <c r="E68" s="107">
        <v>57.484076433121</v>
      </c>
      <c r="F68" s="108"/>
      <c r="G68" s="109"/>
      <c r="H68" s="106"/>
      <c r="I68" s="110">
        <v>13.212517333258539</v>
      </c>
      <c r="J68" s="111"/>
      <c r="K68" s="109">
        <v>14.0</v>
      </c>
      <c r="L68" s="109">
        <f t="shared" si="10"/>
        <v>49.43671308</v>
      </c>
      <c r="M68" s="107">
        <v>49.43671307786555</v>
      </c>
      <c r="N68" s="101">
        <f t="shared" si="5"/>
        <v>49.43671308</v>
      </c>
      <c r="O68" s="107">
        <v>50.0</v>
      </c>
      <c r="P68" s="112">
        <f t="shared" si="6"/>
        <v>0.1513870152</v>
      </c>
      <c r="Q68" s="112">
        <f t="shared" si="4"/>
        <v>-1.011394101</v>
      </c>
      <c r="R68" s="106"/>
      <c r="S68" s="106"/>
      <c r="T68" s="113">
        <f t="shared" si="11"/>
        <v>13.21251733</v>
      </c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</row>
    <row r="69" ht="15.75" customHeight="1">
      <c r="A69" s="135">
        <v>161.0</v>
      </c>
      <c r="B69" s="115"/>
      <c r="C69" s="115" t="s">
        <v>616</v>
      </c>
      <c r="D69" s="115" t="s">
        <v>89</v>
      </c>
      <c r="E69" s="118">
        <v>44.9044585987261</v>
      </c>
      <c r="F69" s="119"/>
      <c r="G69" s="120"/>
      <c r="H69" s="115"/>
      <c r="I69" s="121">
        <v>13.293487819841669</v>
      </c>
      <c r="J69" s="122"/>
      <c r="K69" s="120">
        <v>14.0</v>
      </c>
      <c r="L69" s="120">
        <f t="shared" si="10"/>
        <v>49.7396769</v>
      </c>
      <c r="M69" s="118">
        <v>49.7396768971</v>
      </c>
      <c r="N69" s="101">
        <f t="shared" si="5"/>
        <v>49.7396769</v>
      </c>
      <c r="O69" s="118">
        <v>50.0</v>
      </c>
      <c r="P69" s="112">
        <f t="shared" si="6"/>
        <v>-0.1024441999</v>
      </c>
      <c r="Q69" s="112">
        <f t="shared" si="4"/>
        <v>-1.005233711</v>
      </c>
      <c r="R69" s="115"/>
      <c r="S69" s="115"/>
      <c r="T69" s="123">
        <f t="shared" si="11"/>
        <v>13.29348782</v>
      </c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</row>
    <row r="70" ht="15.75" customHeight="1">
      <c r="A70" s="135">
        <v>161.0</v>
      </c>
      <c r="B70" s="106"/>
      <c r="C70" s="106" t="s">
        <v>617</v>
      </c>
      <c r="D70" s="106" t="s">
        <v>89</v>
      </c>
      <c r="E70" s="107">
        <v>19.2675159235668</v>
      </c>
      <c r="F70" s="108"/>
      <c r="G70" s="109"/>
      <c r="H70" s="106"/>
      <c r="I70" s="110">
        <v>10.1833669039003</v>
      </c>
      <c r="J70" s="111"/>
      <c r="K70" s="109">
        <v>15.0</v>
      </c>
      <c r="L70" s="109">
        <f t="shared" si="10"/>
        <v>39.44001043</v>
      </c>
      <c r="M70" s="107">
        <v>39.44001042712565</v>
      </c>
      <c r="N70" s="101">
        <f t="shared" si="5"/>
        <v>39.44001043</v>
      </c>
      <c r="O70" s="107">
        <v>50.0</v>
      </c>
      <c r="P70" s="112">
        <f t="shared" si="6"/>
        <v>-0.7792209927</v>
      </c>
      <c r="Q70" s="112">
        <f t="shared" si="4"/>
        <v>-1.267748144</v>
      </c>
      <c r="R70" s="106"/>
      <c r="S70" s="106"/>
      <c r="T70" s="113">
        <f t="shared" si="11"/>
        <v>10.1833669</v>
      </c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</row>
    <row r="71" ht="15.75" customHeight="1">
      <c r="A71" s="135">
        <v>161.0</v>
      </c>
      <c r="B71" s="115"/>
      <c r="C71" s="115" t="s">
        <v>618</v>
      </c>
      <c r="D71" s="115" t="s">
        <v>89</v>
      </c>
      <c r="E71" s="118">
        <v>9.23566878980892</v>
      </c>
      <c r="F71" s="119"/>
      <c r="G71" s="120"/>
      <c r="H71" s="115"/>
      <c r="I71" s="121">
        <v>7.7379828535507755</v>
      </c>
      <c r="J71" s="122"/>
      <c r="K71" s="120">
        <v>14.0</v>
      </c>
      <c r="L71" s="120">
        <f t="shared" si="10"/>
        <v>28.9528807</v>
      </c>
      <c r="M71" s="118">
        <v>28.95288070271836</v>
      </c>
      <c r="N71" s="101">
        <f t="shared" si="5"/>
        <v>28.9528807</v>
      </c>
      <c r="O71" s="118">
        <v>50.0</v>
      </c>
      <c r="P71" s="112">
        <f t="shared" si="6"/>
        <v>-1.407954242</v>
      </c>
      <c r="Q71" s="112">
        <f t="shared" si="4"/>
        <v>-1.726943875</v>
      </c>
      <c r="R71" s="115"/>
      <c r="S71" s="115"/>
      <c r="T71" s="123">
        <f t="shared" si="11"/>
        <v>7.737982854</v>
      </c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</row>
    <row r="72" ht="15.75" customHeight="1">
      <c r="A72" s="105">
        <v>100.0</v>
      </c>
      <c r="B72" s="106" t="s">
        <v>619</v>
      </c>
      <c r="C72" s="106" t="s">
        <v>174</v>
      </c>
      <c r="D72" s="106" t="s">
        <v>620</v>
      </c>
      <c r="E72" s="107">
        <v>92.9718875502008</v>
      </c>
      <c r="F72" s="108"/>
      <c r="G72" s="109"/>
      <c r="H72" s="106"/>
      <c r="I72" s="110">
        <v>7.379119642460164</v>
      </c>
      <c r="J72" s="111"/>
      <c r="K72" s="109">
        <v>12.0</v>
      </c>
      <c r="L72" s="109">
        <f t="shared" si="10"/>
        <v>25.56202027</v>
      </c>
      <c r="M72" s="107">
        <v>25.562020271740984</v>
      </c>
      <c r="N72" s="101">
        <f t="shared" si="5"/>
        <v>25.56202027</v>
      </c>
      <c r="O72" s="107">
        <v>50.0</v>
      </c>
      <c r="P72" s="112">
        <f t="shared" si="6"/>
        <v>1.681083384</v>
      </c>
      <c r="Q72" s="112">
        <f t="shared" si="4"/>
        <v>-1.956026929</v>
      </c>
      <c r="R72" s="106"/>
      <c r="S72" s="106"/>
      <c r="T72" s="113">
        <f t="shared" si="11"/>
        <v>7.379119642</v>
      </c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</row>
    <row r="73" ht="15.75" customHeight="1">
      <c r="A73" s="114"/>
      <c r="B73" s="115"/>
      <c r="C73" s="115"/>
      <c r="D73" s="115" t="s">
        <v>621</v>
      </c>
      <c r="E73" s="118">
        <v>24.29718875502</v>
      </c>
      <c r="F73" s="119"/>
      <c r="G73" s="120"/>
      <c r="H73" s="115"/>
      <c r="I73" s="121">
        <v>12.380648522677536</v>
      </c>
      <c r="J73" s="122"/>
      <c r="K73" s="120">
        <v>12.0</v>
      </c>
      <c r="L73" s="120">
        <f t="shared" si="10"/>
        <v>42.88782454</v>
      </c>
      <c r="M73" s="118">
        <v>42.887824543860106</v>
      </c>
      <c r="N73" s="101">
        <f t="shared" si="5"/>
        <v>42.88782454</v>
      </c>
      <c r="O73" s="118">
        <v>50.0</v>
      </c>
      <c r="P73" s="112">
        <f t="shared" si="6"/>
        <v>-0.5993032176</v>
      </c>
      <c r="Q73" s="112">
        <f t="shared" si="4"/>
        <v>-1.16583204</v>
      </c>
      <c r="R73" s="115"/>
      <c r="S73" s="115"/>
      <c r="T73" s="123">
        <f t="shared" si="11"/>
        <v>12.38064852</v>
      </c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</row>
    <row r="74" ht="15.75" customHeight="1">
      <c r="A74" s="105"/>
      <c r="B74" s="106"/>
      <c r="C74" s="106" t="s">
        <v>61</v>
      </c>
      <c r="D74" s="106" t="s">
        <v>622</v>
      </c>
      <c r="E74" s="107">
        <v>94.1767068273092</v>
      </c>
      <c r="F74" s="108"/>
      <c r="G74" s="109"/>
      <c r="H74" s="106"/>
      <c r="I74" s="110">
        <v>6.760291992547193</v>
      </c>
      <c r="J74" s="111"/>
      <c r="K74" s="109">
        <v>12.0</v>
      </c>
      <c r="L74" s="109">
        <f t="shared" si="10"/>
        <v>23.41833841</v>
      </c>
      <c r="M74" s="107">
        <v>23.41833841018556</v>
      </c>
      <c r="N74" s="101">
        <f t="shared" si="5"/>
        <v>23.41833841</v>
      </c>
      <c r="O74" s="107">
        <v>50.0</v>
      </c>
      <c r="P74" s="112">
        <f t="shared" si="6"/>
        <v>1.886415084</v>
      </c>
      <c r="Q74" s="112">
        <f t="shared" si="4"/>
        <v>-2.135078891</v>
      </c>
      <c r="R74" s="106"/>
      <c r="S74" s="106"/>
      <c r="T74" s="113">
        <f t="shared" si="11"/>
        <v>6.760291993</v>
      </c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</row>
    <row r="75" ht="15.75" customHeight="1">
      <c r="A75" s="114"/>
      <c r="B75" s="115"/>
      <c r="C75" s="115"/>
      <c r="D75" s="115" t="s">
        <v>89</v>
      </c>
      <c r="E75" s="118">
        <v>38.152610441767</v>
      </c>
      <c r="F75" s="119"/>
      <c r="G75" s="120"/>
      <c r="H75" s="115"/>
      <c r="I75" s="121">
        <v>14.022717760404221</v>
      </c>
      <c r="J75" s="122"/>
      <c r="K75" s="120">
        <v>12.0</v>
      </c>
      <c r="L75" s="120">
        <f t="shared" si="10"/>
        <v>48.57611924</v>
      </c>
      <c r="M75" s="118">
        <v>48.57611924243714</v>
      </c>
      <c r="N75" s="101">
        <f t="shared" si="5"/>
        <v>48.57611924</v>
      </c>
      <c r="O75" s="118">
        <v>50.0</v>
      </c>
      <c r="P75" s="112">
        <f t="shared" si="6"/>
        <v>-0.2438932904</v>
      </c>
      <c r="Q75" s="112">
        <f t="shared" si="4"/>
        <v>-1.029312361</v>
      </c>
      <c r="R75" s="115"/>
      <c r="S75" s="115"/>
      <c r="T75" s="123">
        <f t="shared" si="11"/>
        <v>14.02271776</v>
      </c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</row>
    <row r="76" ht="15.75" customHeight="1">
      <c r="A76" s="105"/>
      <c r="B76" s="106" t="s">
        <v>623</v>
      </c>
      <c r="C76" s="106" t="s">
        <v>624</v>
      </c>
      <c r="D76" s="106" t="s">
        <v>625</v>
      </c>
      <c r="E76" s="107">
        <v>92.8125</v>
      </c>
      <c r="F76" s="108"/>
      <c r="G76" s="109"/>
      <c r="H76" s="106"/>
      <c r="I76" s="110">
        <v>7.455925181525093</v>
      </c>
      <c r="J76" s="111"/>
      <c r="K76" s="109">
        <v>12.0</v>
      </c>
      <c r="L76" s="109">
        <f t="shared" si="10"/>
        <v>25.82808246</v>
      </c>
      <c r="M76" s="107">
        <v>25.82808246366733</v>
      </c>
      <c r="N76" s="101">
        <f t="shared" si="5"/>
        <v>25.82808246</v>
      </c>
      <c r="O76" s="107">
        <v>50.0</v>
      </c>
      <c r="P76" s="112">
        <f t="shared" si="6"/>
        <v>1.657594986</v>
      </c>
      <c r="Q76" s="112">
        <f t="shared" si="4"/>
        <v>-1.935877356</v>
      </c>
      <c r="R76" s="106"/>
      <c r="S76" s="106"/>
      <c r="T76" s="113">
        <f t="shared" si="11"/>
        <v>7.455925182</v>
      </c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</row>
    <row r="77" ht="15.75" customHeight="1">
      <c r="A77" s="114"/>
      <c r="B77" s="115"/>
      <c r="C77" s="115"/>
      <c r="D77" s="115" t="s">
        <v>626</v>
      </c>
      <c r="E77" s="118">
        <v>34.9999999999999</v>
      </c>
      <c r="F77" s="119"/>
      <c r="G77" s="120"/>
      <c r="H77" s="115"/>
      <c r="I77" s="121">
        <v>13.768926368215245</v>
      </c>
      <c r="J77" s="122"/>
      <c r="K77" s="120">
        <v>12.0</v>
      </c>
      <c r="L77" s="120">
        <f t="shared" si="10"/>
        <v>47.69696007</v>
      </c>
      <c r="M77" s="118">
        <v>47.69696007084725</v>
      </c>
      <c r="N77" s="101">
        <f t="shared" si="5"/>
        <v>47.69696007</v>
      </c>
      <c r="O77" s="118">
        <v>50.0</v>
      </c>
      <c r="P77" s="112">
        <f t="shared" si="6"/>
        <v>-0.314485451</v>
      </c>
      <c r="Q77" s="112">
        <f t="shared" si="4"/>
        <v>-1.048284837</v>
      </c>
      <c r="R77" s="115"/>
      <c r="S77" s="115"/>
      <c r="T77" s="123">
        <f t="shared" si="11"/>
        <v>13.76892637</v>
      </c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</row>
    <row r="78" ht="15.75" customHeight="1">
      <c r="A78" s="105"/>
      <c r="B78" s="106"/>
      <c r="C78" s="106" t="s">
        <v>61</v>
      </c>
      <c r="D78" s="106" t="s">
        <v>622</v>
      </c>
      <c r="E78" s="107">
        <v>85.9375</v>
      </c>
      <c r="F78" s="108"/>
      <c r="G78" s="109"/>
      <c r="H78" s="106"/>
      <c r="I78" s="110">
        <v>10.035337952082132</v>
      </c>
      <c r="J78" s="111"/>
      <c r="K78" s="109">
        <v>12.0</v>
      </c>
      <c r="L78" s="109">
        <f t="shared" si="10"/>
        <v>34.76343041</v>
      </c>
      <c r="M78" s="107">
        <v>34.763430408260916</v>
      </c>
      <c r="N78" s="101">
        <f t="shared" si="5"/>
        <v>34.76343041</v>
      </c>
      <c r="O78" s="107">
        <v>50.0</v>
      </c>
      <c r="P78" s="112">
        <f t="shared" si="6"/>
        <v>1.033773122</v>
      </c>
      <c r="Q78" s="112">
        <f t="shared" si="4"/>
        <v>-1.43829304</v>
      </c>
      <c r="R78" s="106"/>
      <c r="S78" s="106"/>
      <c r="T78" s="113">
        <f t="shared" si="11"/>
        <v>10.03533795</v>
      </c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</row>
    <row r="79" ht="15.75" customHeight="1">
      <c r="A79" s="114"/>
      <c r="B79" s="115"/>
      <c r="C79" s="115"/>
      <c r="D79" s="115" t="s">
        <v>89</v>
      </c>
      <c r="E79" s="118">
        <v>28.125</v>
      </c>
      <c r="F79" s="119"/>
      <c r="G79" s="120"/>
      <c r="H79" s="115"/>
      <c r="I79" s="121">
        <v>12.979099785809492</v>
      </c>
      <c r="J79" s="122"/>
      <c r="K79" s="120">
        <v>12.0</v>
      </c>
      <c r="L79" s="120">
        <f t="shared" si="10"/>
        <v>44.96092053</v>
      </c>
      <c r="M79" s="118">
        <v>44.96092053105674</v>
      </c>
      <c r="N79" s="101">
        <f t="shared" si="5"/>
        <v>44.96092053</v>
      </c>
      <c r="O79" s="118">
        <v>50.0</v>
      </c>
      <c r="P79" s="112">
        <f t="shared" si="6"/>
        <v>-0.4865336328</v>
      </c>
      <c r="Q79" s="112">
        <f t="shared" si="4"/>
        <v>-1.112076875</v>
      </c>
      <c r="R79" s="115"/>
      <c r="S79" s="115"/>
      <c r="T79" s="123">
        <f t="shared" si="11"/>
        <v>12.97909979</v>
      </c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</row>
    <row r="80" ht="15.75" customHeight="1">
      <c r="A80" s="105"/>
      <c r="B80" s="106"/>
      <c r="C80" s="106" t="s">
        <v>627</v>
      </c>
      <c r="D80" s="106" t="s">
        <v>622</v>
      </c>
      <c r="E80" s="107">
        <v>93.125</v>
      </c>
      <c r="F80" s="108"/>
      <c r="G80" s="109"/>
      <c r="H80" s="106"/>
      <c r="I80" s="110">
        <v>7.304304524274254</v>
      </c>
      <c r="J80" s="111"/>
      <c r="K80" s="109">
        <v>12.0</v>
      </c>
      <c r="L80" s="109">
        <f t="shared" si="10"/>
        <v>25.3028531</v>
      </c>
      <c r="M80" s="107">
        <v>25.30285309999645</v>
      </c>
      <c r="N80" s="101">
        <f t="shared" si="5"/>
        <v>25.3028531</v>
      </c>
      <c r="O80" s="107">
        <v>50.0</v>
      </c>
      <c r="P80" s="112">
        <f t="shared" si="6"/>
        <v>1.704353253</v>
      </c>
      <c r="Q80" s="112">
        <f t="shared" si="4"/>
        <v>-1.976061743</v>
      </c>
      <c r="R80" s="106"/>
      <c r="S80" s="106"/>
      <c r="T80" s="113">
        <f t="shared" si="11"/>
        <v>7.304304524</v>
      </c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17">
        <v>92.9718875502008</v>
      </c>
      <c r="AF80" s="38"/>
      <c r="AG80" s="38"/>
      <c r="AH80" s="38"/>
      <c r="AI80" s="38"/>
    </row>
    <row r="81" ht="15.75" customHeight="1">
      <c r="A81" s="114"/>
      <c r="B81" s="115"/>
      <c r="C81" s="115"/>
      <c r="D81" s="115" t="s">
        <v>89</v>
      </c>
      <c r="E81" s="118">
        <v>22.8125</v>
      </c>
      <c r="F81" s="119"/>
      <c r="G81" s="120"/>
      <c r="H81" s="115"/>
      <c r="I81" s="121">
        <v>12.113490564070842</v>
      </c>
      <c r="J81" s="122"/>
      <c r="K81" s="120">
        <v>12.0</v>
      </c>
      <c r="L81" s="120">
        <f t="shared" si="10"/>
        <v>41.96236223</v>
      </c>
      <c r="M81" s="118">
        <v>41.962362227953754</v>
      </c>
      <c r="N81" s="101">
        <f t="shared" si="5"/>
        <v>41.96236223</v>
      </c>
      <c r="O81" s="118">
        <v>50.0</v>
      </c>
      <c r="P81" s="112">
        <f t="shared" si="6"/>
        <v>-0.6479020378</v>
      </c>
      <c r="Q81" s="112">
        <f t="shared" si="4"/>
        <v>-1.191543978</v>
      </c>
      <c r="R81" s="115"/>
      <c r="S81" s="115"/>
      <c r="T81" s="123">
        <f t="shared" si="11"/>
        <v>12.11349056</v>
      </c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17">
        <v>24.29718875502</v>
      </c>
      <c r="AF81" s="38"/>
      <c r="AG81" s="38"/>
      <c r="AH81" s="38"/>
      <c r="AI81" s="38"/>
    </row>
    <row r="82" ht="15.75" customHeight="1">
      <c r="A82" s="105"/>
      <c r="B82" s="106"/>
      <c r="C82" s="106" t="s">
        <v>61</v>
      </c>
      <c r="D82" s="106" t="s">
        <v>622</v>
      </c>
      <c r="E82" s="107">
        <v>89.9999999999999</v>
      </c>
      <c r="F82" s="108"/>
      <c r="G82" s="109"/>
      <c r="H82" s="106"/>
      <c r="I82" s="110">
        <v>8.660254037844425</v>
      </c>
      <c r="J82" s="111"/>
      <c r="K82" s="109">
        <v>12.0</v>
      </c>
      <c r="L82" s="109">
        <f t="shared" si="10"/>
        <v>30</v>
      </c>
      <c r="M82" s="107">
        <v>30.00000000000013</v>
      </c>
      <c r="N82" s="101">
        <f t="shared" si="5"/>
        <v>30</v>
      </c>
      <c r="O82" s="107">
        <v>50.0</v>
      </c>
      <c r="P82" s="112">
        <f t="shared" si="6"/>
        <v>1.333333333</v>
      </c>
      <c r="Q82" s="112">
        <f t="shared" si="4"/>
        <v>-1.666666667</v>
      </c>
      <c r="R82" s="106"/>
      <c r="S82" s="106"/>
      <c r="T82" s="113">
        <f t="shared" si="11"/>
        <v>8.660254038</v>
      </c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17">
        <v>94.1767068273092</v>
      </c>
      <c r="AF82" s="38"/>
      <c r="AG82" s="38"/>
      <c r="AH82" s="38"/>
      <c r="AI82" s="38"/>
    </row>
    <row r="83" ht="15.75" customHeight="1">
      <c r="A83" s="114"/>
      <c r="B83" s="115"/>
      <c r="C83" s="115"/>
      <c r="D83" s="115" t="s">
        <v>89</v>
      </c>
      <c r="E83" s="118">
        <v>9.68749999999999</v>
      </c>
      <c r="F83" s="119"/>
      <c r="G83" s="120"/>
      <c r="H83" s="115"/>
      <c r="I83" s="121">
        <v>8.538649111295841</v>
      </c>
      <c r="J83" s="122"/>
      <c r="K83" s="120">
        <v>12.0</v>
      </c>
      <c r="L83" s="120">
        <f t="shared" si="10"/>
        <v>29.57874818</v>
      </c>
      <c r="M83" s="118">
        <v>29.578748177534475</v>
      </c>
      <c r="N83" s="101">
        <f t="shared" si="5"/>
        <v>29.57874818</v>
      </c>
      <c r="O83" s="118">
        <v>50.0</v>
      </c>
      <c r="P83" s="112">
        <f t="shared" si="6"/>
        <v>-1.362887292</v>
      </c>
      <c r="Q83" s="112">
        <f t="shared" si="4"/>
        <v>-1.690402843</v>
      </c>
      <c r="R83" s="115"/>
      <c r="S83" s="115"/>
      <c r="T83" s="123">
        <f t="shared" si="11"/>
        <v>8.538649111</v>
      </c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17">
        <v>38.152610441767</v>
      </c>
      <c r="AF83" s="38"/>
      <c r="AG83" s="38"/>
      <c r="AH83" s="38"/>
      <c r="AI83" s="38"/>
    </row>
    <row r="84" ht="15.75" customHeight="1">
      <c r="A84" s="105">
        <v>29.0</v>
      </c>
      <c r="B84" s="106" t="s">
        <v>188</v>
      </c>
      <c r="C84" s="106"/>
      <c r="D84" s="106"/>
      <c r="E84" s="107">
        <v>0.593052109181141</v>
      </c>
      <c r="F84" s="108"/>
      <c r="G84" s="109">
        <v>0.647642679900744</v>
      </c>
      <c r="H84" s="106"/>
      <c r="I84" s="110">
        <f t="shared" ref="I84:I92" si="12">G84-E84</f>
        <v>0.05459057072</v>
      </c>
      <c r="J84" s="111"/>
      <c r="K84" s="109">
        <v>19.0</v>
      </c>
      <c r="L84" s="109">
        <f t="shared" si="10"/>
        <v>0.237954781</v>
      </c>
      <c r="M84" s="107">
        <v>0.2379547810369597</v>
      </c>
      <c r="N84" s="101">
        <f t="shared" si="5"/>
        <v>0.237954781</v>
      </c>
      <c r="O84" s="107">
        <v>0.5</v>
      </c>
      <c r="P84" s="112">
        <f t="shared" si="6"/>
        <v>0.3910495464</v>
      </c>
      <c r="Q84" s="112">
        <f t="shared" si="4"/>
        <v>-2.101239562</v>
      </c>
      <c r="R84" s="106"/>
      <c r="S84" s="106"/>
      <c r="T84" s="113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</row>
    <row r="85" ht="15.75" customHeight="1">
      <c r="A85" s="114"/>
      <c r="B85" s="115" t="s">
        <v>628</v>
      </c>
      <c r="C85" s="115"/>
      <c r="D85" s="115"/>
      <c r="E85" s="118">
        <v>0.68944099378882</v>
      </c>
      <c r="F85" s="119"/>
      <c r="G85" s="120">
        <v>0.746894409937888</v>
      </c>
      <c r="H85" s="115"/>
      <c r="I85" s="121">
        <f t="shared" si="12"/>
        <v>0.05745341615</v>
      </c>
      <c r="J85" s="122"/>
      <c r="K85" s="120">
        <v>20.0</v>
      </c>
      <c r="L85" s="120">
        <f t="shared" si="10"/>
        <v>0.2569394881</v>
      </c>
      <c r="M85" s="118">
        <v>0.2569394880978008</v>
      </c>
      <c r="N85" s="101">
        <f t="shared" si="5"/>
        <v>0.2569394881</v>
      </c>
      <c r="O85" s="118">
        <v>0.5</v>
      </c>
      <c r="P85" s="112">
        <f t="shared" si="6"/>
        <v>0.7372980899</v>
      </c>
      <c r="Q85" s="112">
        <f t="shared" si="4"/>
        <v>-1.945983483</v>
      </c>
      <c r="R85" s="115"/>
      <c r="S85" s="115"/>
      <c r="T85" s="123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</row>
    <row r="86" ht="15.75" customHeight="1">
      <c r="A86" s="105"/>
      <c r="B86" s="106" t="s">
        <v>629</v>
      </c>
      <c r="C86" s="106"/>
      <c r="D86" s="106"/>
      <c r="E86" s="107">
        <v>0.723602484472049</v>
      </c>
      <c r="F86" s="108"/>
      <c r="G86" s="109">
        <v>0.77639751552795</v>
      </c>
      <c r="H86" s="106"/>
      <c r="I86" s="110">
        <f t="shared" si="12"/>
        <v>0.05279503106</v>
      </c>
      <c r="J86" s="111"/>
      <c r="K86" s="109">
        <v>20.0</v>
      </c>
      <c r="L86" s="109">
        <f t="shared" si="10"/>
        <v>0.2361065566</v>
      </c>
      <c r="M86" s="107">
        <v>0.23610655663041427</v>
      </c>
      <c r="N86" s="101">
        <f t="shared" si="5"/>
        <v>0.2361065566</v>
      </c>
      <c r="O86" s="107">
        <v>0.5</v>
      </c>
      <c r="P86" s="112">
        <f t="shared" si="6"/>
        <v>0.9470405552</v>
      </c>
      <c r="Q86" s="112">
        <f t="shared" si="4"/>
        <v>-2.117687908</v>
      </c>
      <c r="R86" s="106"/>
      <c r="S86" s="106"/>
      <c r="T86" s="113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</row>
    <row r="87" ht="15.75" customHeight="1">
      <c r="A87" s="114">
        <v>39.0</v>
      </c>
      <c r="B87" s="115" t="s">
        <v>630</v>
      </c>
      <c r="C87" s="115"/>
      <c r="D87" s="115"/>
      <c r="E87" s="115">
        <v>0.55</v>
      </c>
      <c r="F87" s="120"/>
      <c r="G87" s="120">
        <v>0.603636363636363</v>
      </c>
      <c r="H87" s="115"/>
      <c r="I87" s="121">
        <f t="shared" si="12"/>
        <v>0.05363636364</v>
      </c>
      <c r="J87" s="122"/>
      <c r="K87" s="120">
        <v>75.0</v>
      </c>
      <c r="L87" s="120">
        <f t="shared" si="10"/>
        <v>0.4645045348</v>
      </c>
      <c r="M87" s="118">
        <v>0.4645045347571019</v>
      </c>
      <c r="N87" s="101">
        <f t="shared" si="5"/>
        <v>0.4645045348</v>
      </c>
      <c r="O87" s="115">
        <v>0.5</v>
      </c>
      <c r="P87" s="112">
        <f t="shared" si="6"/>
        <v>0.1076415756</v>
      </c>
      <c r="Q87" s="112">
        <f t="shared" si="4"/>
        <v>-1.076415756</v>
      </c>
      <c r="R87" s="115"/>
      <c r="S87" s="115"/>
      <c r="T87" s="123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</row>
    <row r="88" ht="15.75" customHeight="1">
      <c r="A88" s="105">
        <v>49.0</v>
      </c>
      <c r="B88" s="106"/>
      <c r="C88" s="106" t="s">
        <v>631</v>
      </c>
      <c r="D88" s="106"/>
      <c r="E88" s="106">
        <v>0.378181818181818</v>
      </c>
      <c r="F88" s="109"/>
      <c r="G88" s="109">
        <v>0.400681818181818</v>
      </c>
      <c r="I88" s="110">
        <f t="shared" si="12"/>
        <v>0.0225</v>
      </c>
      <c r="J88" s="111"/>
      <c r="K88" s="136">
        <v>20.0</v>
      </c>
      <c r="L88" s="109">
        <f t="shared" si="10"/>
        <v>0.100623059</v>
      </c>
      <c r="M88" s="107">
        <v>0.10062305898749038</v>
      </c>
      <c r="N88" s="101">
        <f t="shared" si="5"/>
        <v>0.100623059</v>
      </c>
      <c r="O88" s="106">
        <v>0.33</v>
      </c>
      <c r="P88" s="112">
        <f t="shared" si="6"/>
        <v>0.4788347588</v>
      </c>
      <c r="Q88" s="112">
        <f t="shared" si="4"/>
        <v>-3.279566367</v>
      </c>
      <c r="R88" s="106"/>
      <c r="S88" s="106"/>
      <c r="T88" s="113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</row>
    <row r="89" ht="15.75" customHeight="1">
      <c r="A89" s="114"/>
      <c r="B89" s="115"/>
      <c r="C89" s="115" t="s">
        <v>632</v>
      </c>
      <c r="D89" s="115"/>
      <c r="E89" s="115">
        <v>0.468181818181818</v>
      </c>
      <c r="F89" s="120"/>
      <c r="G89" s="120">
        <v>0.535681818181818</v>
      </c>
      <c r="I89" s="121">
        <f t="shared" si="12"/>
        <v>0.0675</v>
      </c>
      <c r="J89" s="122"/>
      <c r="K89" s="137">
        <v>18.0</v>
      </c>
      <c r="L89" s="120">
        <f t="shared" si="10"/>
        <v>0.2863782464</v>
      </c>
      <c r="M89" s="118">
        <v>0.286378246380552</v>
      </c>
      <c r="N89" s="101">
        <f t="shared" si="5"/>
        <v>0.2863782464</v>
      </c>
      <c r="O89" s="115">
        <v>0.33</v>
      </c>
      <c r="P89" s="112">
        <f t="shared" si="6"/>
        <v>0.4825150651</v>
      </c>
      <c r="Q89" s="112">
        <f t="shared" si="4"/>
        <v>-1.152322162</v>
      </c>
      <c r="R89" s="115"/>
      <c r="S89" s="115"/>
      <c r="T89" s="123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</row>
    <row r="90" ht="15.75" customHeight="1">
      <c r="A90" s="105"/>
      <c r="B90" s="106"/>
      <c r="C90" s="106" t="s">
        <v>633</v>
      </c>
      <c r="D90" s="106"/>
      <c r="E90" s="106">
        <v>0.607272727272727</v>
      </c>
      <c r="F90" s="109"/>
      <c r="G90" s="109">
        <v>0.674772727272727</v>
      </c>
      <c r="I90" s="110">
        <f t="shared" si="12"/>
        <v>0.0675</v>
      </c>
      <c r="J90" s="111"/>
      <c r="K90" s="136">
        <v>17.0</v>
      </c>
      <c r="L90" s="109">
        <f t="shared" si="10"/>
        <v>0.2783096297</v>
      </c>
      <c r="M90" s="107">
        <v>0.2783096297291921</v>
      </c>
      <c r="N90" s="101">
        <f t="shared" si="5"/>
        <v>0.2783096297</v>
      </c>
      <c r="O90" s="106">
        <v>0.33</v>
      </c>
      <c r="P90" s="112">
        <f t="shared" si="6"/>
        <v>0.9962742847</v>
      </c>
      <c r="Q90" s="112">
        <f t="shared" si="4"/>
        <v>-1.185729722</v>
      </c>
      <c r="R90" s="106"/>
      <c r="S90" s="106"/>
      <c r="T90" s="113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</row>
    <row r="91" ht="15.75" customHeight="1">
      <c r="A91" s="114">
        <v>52.0</v>
      </c>
      <c r="B91" s="115"/>
      <c r="C91" s="115" t="s">
        <v>631</v>
      </c>
      <c r="D91" s="115"/>
      <c r="E91" s="115">
        <v>69.6969696969697</v>
      </c>
      <c r="F91" s="120"/>
      <c r="G91" s="137">
        <v>75.058275058275</v>
      </c>
      <c r="I91" s="121">
        <f t="shared" si="12"/>
        <v>5.361305361</v>
      </c>
      <c r="J91" s="122"/>
      <c r="K91" s="120">
        <v>10.0</v>
      </c>
      <c r="L91" s="120">
        <f t="shared" si="10"/>
        <v>16.95393617</v>
      </c>
      <c r="M91" s="118">
        <v>16.95393617339671</v>
      </c>
      <c r="N91" s="101">
        <f t="shared" si="5"/>
        <v>16.95393617</v>
      </c>
      <c r="O91" s="115">
        <v>50.0</v>
      </c>
      <c r="P91" s="112">
        <f t="shared" si="6"/>
        <v>1.161793314</v>
      </c>
      <c r="Q91" s="112">
        <f t="shared" si="4"/>
        <v>-2.949167644</v>
      </c>
      <c r="R91" s="115"/>
      <c r="S91" s="115"/>
      <c r="T91" s="123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</row>
    <row r="92" ht="15.75" customHeight="1">
      <c r="A92" s="105"/>
      <c r="B92" s="106"/>
      <c r="C92" s="106" t="s">
        <v>250</v>
      </c>
      <c r="D92" s="106"/>
      <c r="E92" s="106">
        <v>30.5361305361305</v>
      </c>
      <c r="F92" s="109"/>
      <c r="G92" s="136">
        <v>34.4988344988345</v>
      </c>
      <c r="I92" s="110">
        <f t="shared" si="12"/>
        <v>3.962703963</v>
      </c>
      <c r="J92" s="111"/>
      <c r="K92" s="109">
        <v>10.0</v>
      </c>
      <c r="L92" s="109">
        <f t="shared" si="10"/>
        <v>12.53117022</v>
      </c>
      <c r="M92" s="107">
        <v>12.531170215119563</v>
      </c>
      <c r="N92" s="101">
        <f t="shared" si="5"/>
        <v>12.53117022</v>
      </c>
      <c r="O92" s="106">
        <v>50.0</v>
      </c>
      <c r="P92" s="112">
        <f t="shared" si="6"/>
        <v>-1.55323638</v>
      </c>
      <c r="Q92" s="112">
        <f t="shared" si="4"/>
        <v>-3.990050342</v>
      </c>
      <c r="R92" s="106"/>
      <c r="S92" s="106"/>
      <c r="T92" s="113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</row>
    <row r="93" ht="15.75" customHeight="1">
      <c r="A93" s="114">
        <v>75.0</v>
      </c>
      <c r="B93" s="115"/>
      <c r="C93" s="115" t="s">
        <v>72</v>
      </c>
      <c r="D93" s="115" t="s">
        <v>634</v>
      </c>
      <c r="E93" s="115">
        <v>0.748520710059171</v>
      </c>
      <c r="F93" s="120"/>
      <c r="G93" s="138"/>
      <c r="H93" s="115"/>
      <c r="I93" s="121">
        <v>0.04624999468</v>
      </c>
      <c r="J93" s="121"/>
      <c r="K93" s="120">
        <v>88.0</v>
      </c>
      <c r="L93" s="120">
        <f t="shared" si="10"/>
        <v>0.4338634079</v>
      </c>
      <c r="M93" s="118">
        <v>0.4338634078776436</v>
      </c>
      <c r="N93" s="101">
        <f t="shared" si="5"/>
        <v>0.4338634079</v>
      </c>
      <c r="O93" s="115">
        <v>0.5</v>
      </c>
      <c r="P93" s="112">
        <f t="shared" si="6"/>
        <v>0.5728086433</v>
      </c>
      <c r="Q93" s="112">
        <f t="shared" si="4"/>
        <v>-1.152436437</v>
      </c>
      <c r="R93" s="115"/>
      <c r="S93" s="115"/>
      <c r="T93" s="123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</row>
    <row r="94" ht="15.75" customHeight="1">
      <c r="A94" s="105"/>
      <c r="B94" s="106"/>
      <c r="C94" s="106" t="s">
        <v>72</v>
      </c>
      <c r="D94" s="106" t="s">
        <v>635</v>
      </c>
      <c r="E94" s="106">
        <v>0.65680473372781</v>
      </c>
      <c r="F94" s="109"/>
      <c r="G94" s="139"/>
      <c r="H94" s="106"/>
      <c r="I94" s="110">
        <v>0.0506112945</v>
      </c>
      <c r="J94" s="110"/>
      <c r="K94" s="109">
        <v>88.0</v>
      </c>
      <c r="L94" s="109">
        <f t="shared" si="10"/>
        <v>0.4747760267</v>
      </c>
      <c r="M94" s="107">
        <v>0.47477602669572977</v>
      </c>
      <c r="N94" s="101">
        <f t="shared" si="5"/>
        <v>0.4747760267</v>
      </c>
      <c r="O94" s="106">
        <v>0.5</v>
      </c>
      <c r="P94" s="112">
        <f t="shared" si="6"/>
        <v>0.3302709592</v>
      </c>
      <c r="Q94" s="112">
        <f t="shared" si="4"/>
        <v>-1.053128153</v>
      </c>
      <c r="R94" s="106"/>
      <c r="S94" s="106"/>
      <c r="T94" s="113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</row>
    <row r="95" ht="15.75" customHeight="1">
      <c r="A95" s="114"/>
      <c r="B95" s="115"/>
      <c r="C95" s="115" t="s">
        <v>72</v>
      </c>
      <c r="D95" s="115" t="s">
        <v>636</v>
      </c>
      <c r="E95" s="115">
        <v>0.556213017751479</v>
      </c>
      <c r="F95" s="120"/>
      <c r="G95" s="138"/>
      <c r="H95" s="115"/>
      <c r="I95" s="121">
        <v>0.05296226107</v>
      </c>
      <c r="J95" s="121"/>
      <c r="K95" s="120">
        <v>88.0</v>
      </c>
      <c r="L95" s="120">
        <f t="shared" si="10"/>
        <v>0.496830048</v>
      </c>
      <c r="M95" s="118">
        <v>0.4968300479972218</v>
      </c>
      <c r="N95" s="101">
        <f t="shared" si="5"/>
        <v>0.496830048</v>
      </c>
      <c r="O95" s="115">
        <v>0.5</v>
      </c>
      <c r="P95" s="112">
        <f t="shared" si="6"/>
        <v>0.1131433535</v>
      </c>
      <c r="Q95" s="112">
        <f t="shared" si="4"/>
        <v>-1.006380355</v>
      </c>
      <c r="R95" s="115"/>
      <c r="S95" s="115"/>
      <c r="T95" s="123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</row>
    <row r="96" ht="15.75" customHeight="1">
      <c r="A96" s="105"/>
      <c r="B96" s="106"/>
      <c r="C96" s="106" t="s">
        <v>72</v>
      </c>
      <c r="D96" s="106" t="s">
        <v>637</v>
      </c>
      <c r="E96" s="106">
        <v>0.565088757396449</v>
      </c>
      <c r="F96" s="109"/>
      <c r="G96" s="139"/>
      <c r="H96" s="106"/>
      <c r="I96" s="110">
        <v>0.05284663205</v>
      </c>
      <c r="J96" s="110"/>
      <c r="K96" s="109">
        <v>88.0</v>
      </c>
      <c r="L96" s="109">
        <f t="shared" si="10"/>
        <v>0.4957453516</v>
      </c>
      <c r="M96" s="107">
        <v>0.49574535164181993</v>
      </c>
      <c r="N96" s="101">
        <f t="shared" si="5"/>
        <v>0.4957453516</v>
      </c>
      <c r="O96" s="106">
        <v>0.5</v>
      </c>
      <c r="P96" s="112">
        <f t="shared" si="6"/>
        <v>0.1312947407</v>
      </c>
      <c r="Q96" s="112">
        <f t="shared" si="4"/>
        <v>-1.008582326</v>
      </c>
      <c r="R96" s="106"/>
      <c r="S96" s="106"/>
      <c r="T96" s="113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</row>
    <row r="97" ht="15.75" customHeight="1">
      <c r="A97" s="114"/>
      <c r="B97" s="115"/>
      <c r="C97" s="115" t="s">
        <v>72</v>
      </c>
      <c r="D97" s="115" t="s">
        <v>638</v>
      </c>
      <c r="E97" s="115">
        <v>0.269230769230769</v>
      </c>
      <c r="F97" s="120"/>
      <c r="G97" s="138"/>
      <c r="H97" s="115"/>
      <c r="I97" s="121">
        <v>0.04728366551</v>
      </c>
      <c r="J97" s="121"/>
      <c r="K97" s="120">
        <v>88.0</v>
      </c>
      <c r="L97" s="120">
        <f t="shared" si="10"/>
        <v>0.4435600998</v>
      </c>
      <c r="M97" s="118">
        <v>0.44356009978064714</v>
      </c>
      <c r="N97" s="101">
        <f t="shared" si="5"/>
        <v>0.4435600998</v>
      </c>
      <c r="O97" s="115">
        <v>0.5</v>
      </c>
      <c r="P97" s="112">
        <f t="shared" si="6"/>
        <v>-0.5202659817</v>
      </c>
      <c r="Q97" s="112">
        <f t="shared" si="4"/>
        <v>-1.12724296</v>
      </c>
      <c r="R97" s="115"/>
      <c r="S97" s="115"/>
      <c r="T97" s="123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</row>
    <row r="98" ht="15.75" customHeight="1">
      <c r="A98" s="105"/>
      <c r="B98" s="106"/>
      <c r="C98" s="106" t="s">
        <v>72</v>
      </c>
      <c r="D98" s="106" t="s">
        <v>639</v>
      </c>
      <c r="E98" s="106">
        <v>0.257396449704142</v>
      </c>
      <c r="F98" s="109"/>
      <c r="G98" s="139"/>
      <c r="H98" s="106"/>
      <c r="I98" s="110">
        <v>0.04660563726</v>
      </c>
      <c r="J98" s="110"/>
      <c r="K98" s="109">
        <v>88.0</v>
      </c>
      <c r="L98" s="109">
        <f t="shared" si="10"/>
        <v>0.437199631</v>
      </c>
      <c r="M98" s="107">
        <v>0.43719963100183606</v>
      </c>
      <c r="N98" s="101">
        <f t="shared" si="5"/>
        <v>0.437199631</v>
      </c>
      <c r="O98" s="106">
        <v>0.5</v>
      </c>
      <c r="P98" s="112">
        <f t="shared" si="6"/>
        <v>-0.5549033739</v>
      </c>
      <c r="Q98" s="112">
        <f t="shared" si="4"/>
        <v>-1.143642319</v>
      </c>
      <c r="R98" s="106"/>
      <c r="S98" s="106"/>
      <c r="T98" s="113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</row>
    <row r="99" ht="15.75" customHeight="1">
      <c r="A99" s="114"/>
      <c r="B99" s="115"/>
      <c r="C99" s="115" t="s">
        <v>178</v>
      </c>
      <c r="D99" s="115" t="s">
        <v>634</v>
      </c>
      <c r="E99" s="115">
        <v>0.639053254437869</v>
      </c>
      <c r="F99" s="120"/>
      <c r="G99" s="138"/>
      <c r="H99" s="115"/>
      <c r="I99" s="121">
        <v>0.07324126941</v>
      </c>
      <c r="J99" s="121"/>
      <c r="K99" s="120">
        <v>43.0</v>
      </c>
      <c r="L99" s="120">
        <f t="shared" si="10"/>
        <v>0.4802751216</v>
      </c>
      <c r="M99" s="118">
        <v>0.4802751215979157</v>
      </c>
      <c r="N99" s="101">
        <f t="shared" si="5"/>
        <v>0.4802751216</v>
      </c>
      <c r="O99" s="115">
        <v>0.5</v>
      </c>
      <c r="P99" s="112">
        <f t="shared" si="6"/>
        <v>0.2895283311</v>
      </c>
      <c r="Q99" s="112">
        <f t="shared" si="4"/>
        <v>-1.041069957</v>
      </c>
      <c r="R99" s="115"/>
      <c r="S99" s="115"/>
      <c r="T99" s="123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</row>
    <row r="100" ht="15.75" customHeight="1">
      <c r="A100" s="105"/>
      <c r="B100" s="106"/>
      <c r="C100" s="106" t="s">
        <v>178</v>
      </c>
      <c r="D100" s="106" t="s">
        <v>635</v>
      </c>
      <c r="E100" s="106">
        <v>0.57396449704142</v>
      </c>
      <c r="F100" s="109"/>
      <c r="G100" s="139"/>
      <c r="H100" s="106"/>
      <c r="I100" s="110">
        <v>0.07541038932</v>
      </c>
      <c r="J100" s="110"/>
      <c r="K100" s="109">
        <v>43.0</v>
      </c>
      <c r="L100" s="109">
        <f t="shared" si="10"/>
        <v>0.4944989921</v>
      </c>
      <c r="M100" s="107">
        <v>0.4944989920595801</v>
      </c>
      <c r="N100" s="101">
        <f t="shared" si="5"/>
        <v>0.4944989921</v>
      </c>
      <c r="O100" s="106">
        <v>0.5</v>
      </c>
      <c r="P100" s="112">
        <f t="shared" si="6"/>
        <v>0.1495746164</v>
      </c>
      <c r="Q100" s="112">
        <f t="shared" si="4"/>
        <v>-1.011124407</v>
      </c>
      <c r="R100" s="106"/>
      <c r="S100" s="106"/>
      <c r="T100" s="113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</row>
    <row r="101" ht="15.75" customHeight="1">
      <c r="A101" s="114"/>
      <c r="B101" s="115"/>
      <c r="C101" s="115" t="s">
        <v>178</v>
      </c>
      <c r="D101" s="115" t="s">
        <v>636</v>
      </c>
      <c r="E101" s="115">
        <v>0.497041420118343</v>
      </c>
      <c r="F101" s="120"/>
      <c r="G101" s="138"/>
      <c r="H101" s="115"/>
      <c r="I101" s="121">
        <v>0.0762479503</v>
      </c>
      <c r="J101" s="121"/>
      <c r="K101" s="120">
        <v>43.0</v>
      </c>
      <c r="L101" s="120">
        <f t="shared" si="10"/>
        <v>0.4999912467</v>
      </c>
      <c r="M101" s="118">
        <v>0.4999912466962843</v>
      </c>
      <c r="N101" s="101">
        <f t="shared" si="5"/>
        <v>0.4999912467</v>
      </c>
      <c r="O101" s="115">
        <v>0.5</v>
      </c>
      <c r="P101" s="112">
        <f t="shared" si="6"/>
        <v>-0.005917263355</v>
      </c>
      <c r="Q101" s="112">
        <f t="shared" si="4"/>
        <v>-1.000017507</v>
      </c>
      <c r="R101" s="115"/>
      <c r="S101" s="115"/>
      <c r="T101" s="123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</row>
    <row r="102" ht="15.75" customHeight="1">
      <c r="A102" s="105"/>
      <c r="B102" s="106"/>
      <c r="C102" s="106" t="s">
        <v>178</v>
      </c>
      <c r="D102" s="106" t="s">
        <v>637</v>
      </c>
      <c r="E102" s="106">
        <v>0.378698224852071</v>
      </c>
      <c r="F102" s="109"/>
      <c r="G102" s="139"/>
      <c r="H102" s="106"/>
      <c r="I102" s="110">
        <v>0.07397137714</v>
      </c>
      <c r="J102" s="110"/>
      <c r="K102" s="109">
        <v>43.0</v>
      </c>
      <c r="L102" s="109">
        <f t="shared" si="10"/>
        <v>0.4850627582</v>
      </c>
      <c r="M102" s="107">
        <v>0.48506275815350836</v>
      </c>
      <c r="N102" s="101">
        <f t="shared" si="5"/>
        <v>0.4850627582</v>
      </c>
      <c r="O102" s="106">
        <v>0.5</v>
      </c>
      <c r="P102" s="112">
        <f t="shared" si="6"/>
        <v>-0.2500743937</v>
      </c>
      <c r="Q102" s="112">
        <f t="shared" si="4"/>
        <v>-1.030794452</v>
      </c>
      <c r="R102" s="106"/>
      <c r="S102" s="106"/>
      <c r="T102" s="113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</row>
    <row r="103" ht="15.75" customHeight="1">
      <c r="A103" s="114"/>
      <c r="B103" s="115"/>
      <c r="C103" s="115" t="s">
        <v>178</v>
      </c>
      <c r="D103" s="115" t="s">
        <v>638</v>
      </c>
      <c r="E103" s="115">
        <v>0.30473372781065</v>
      </c>
      <c r="F103" s="120"/>
      <c r="G103" s="138"/>
      <c r="H103" s="115"/>
      <c r="I103" s="121">
        <v>0.06635556198</v>
      </c>
      <c r="J103" s="121"/>
      <c r="K103" s="120">
        <v>43.0</v>
      </c>
      <c r="L103" s="120">
        <f t="shared" si="10"/>
        <v>0.4351225184</v>
      </c>
      <c r="M103" s="118">
        <v>0.43512251842936117</v>
      </c>
      <c r="N103" s="101">
        <f t="shared" si="5"/>
        <v>0.4351225184</v>
      </c>
      <c r="O103" s="115">
        <v>0.5</v>
      </c>
      <c r="P103" s="112">
        <f t="shared" si="6"/>
        <v>-0.4487615876</v>
      </c>
      <c r="Q103" s="112">
        <f t="shared" si="4"/>
        <v>-1.149101641</v>
      </c>
      <c r="R103" s="115"/>
      <c r="S103" s="115"/>
      <c r="T103" s="123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</row>
    <row r="104" ht="15.75" customHeight="1">
      <c r="A104" s="105"/>
      <c r="B104" s="106"/>
      <c r="C104" s="106" t="s">
        <v>178</v>
      </c>
      <c r="D104" s="106" t="s">
        <v>639</v>
      </c>
      <c r="E104" s="106">
        <v>0.352071005917159</v>
      </c>
      <c r="F104" s="109"/>
      <c r="G104" s="139"/>
      <c r="H104" s="106"/>
      <c r="I104" s="110">
        <v>0.07283575226</v>
      </c>
      <c r="J104" s="110"/>
      <c r="K104" s="109">
        <v>43.0</v>
      </c>
      <c r="L104" s="109">
        <f t="shared" si="10"/>
        <v>0.4776159678</v>
      </c>
      <c r="M104" s="107">
        <v>0.4776159678162405</v>
      </c>
      <c r="N104" s="101">
        <f t="shared" si="5"/>
        <v>0.4776159678</v>
      </c>
      <c r="O104" s="106">
        <v>0.5</v>
      </c>
      <c r="P104" s="112">
        <f t="shared" si="6"/>
        <v>-0.3097237196</v>
      </c>
      <c r="Q104" s="112">
        <f t="shared" si="4"/>
        <v>-1.046866172</v>
      </c>
      <c r="R104" s="106"/>
      <c r="S104" s="106"/>
      <c r="T104" s="113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</row>
    <row r="105" ht="15.75" customHeight="1">
      <c r="A105" s="114"/>
      <c r="B105" s="115"/>
      <c r="C105" s="115" t="s">
        <v>161</v>
      </c>
      <c r="D105" s="115" t="s">
        <v>634</v>
      </c>
      <c r="E105" s="115">
        <v>0.715976331360946</v>
      </c>
      <c r="F105" s="120"/>
      <c r="G105" s="138"/>
      <c r="H105" s="115"/>
      <c r="I105" s="121">
        <v>0.0513903099</v>
      </c>
      <c r="J105" s="121"/>
      <c r="K105" s="120">
        <v>77.0</v>
      </c>
      <c r="L105" s="120">
        <f t="shared" si="10"/>
        <v>0.4509481392</v>
      </c>
      <c r="M105" s="118">
        <v>0.45094813922954485</v>
      </c>
      <c r="N105" s="101">
        <f t="shared" si="5"/>
        <v>0.4509481392</v>
      </c>
      <c r="O105" s="115">
        <v>0.5</v>
      </c>
      <c r="P105" s="112">
        <f t="shared" si="6"/>
        <v>0.4789382915</v>
      </c>
      <c r="Q105" s="112">
        <f t="shared" si="4"/>
        <v>-1.108774949</v>
      </c>
      <c r="R105" s="115"/>
      <c r="S105" s="115"/>
      <c r="T105" s="123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</row>
    <row r="106" ht="15.75" customHeight="1">
      <c r="A106" s="105"/>
      <c r="B106" s="106"/>
      <c r="C106" s="106" t="s">
        <v>161</v>
      </c>
      <c r="D106" s="106" t="s">
        <v>635</v>
      </c>
      <c r="E106" s="106">
        <v>0.701183431952662</v>
      </c>
      <c r="F106" s="109"/>
      <c r="G106" s="139"/>
      <c r="H106" s="106"/>
      <c r="I106" s="110">
        <v>0.05216422951</v>
      </c>
      <c r="J106" s="110"/>
      <c r="K106" s="109">
        <v>77.0</v>
      </c>
      <c r="L106" s="109">
        <f t="shared" si="10"/>
        <v>0.4577392562</v>
      </c>
      <c r="M106" s="107">
        <v>0.45773925624599926</v>
      </c>
      <c r="N106" s="101">
        <f t="shared" si="5"/>
        <v>0.4577392562</v>
      </c>
      <c r="O106" s="106">
        <v>0.5</v>
      </c>
      <c r="P106" s="112">
        <f t="shared" si="6"/>
        <v>0.4395153555</v>
      </c>
      <c r="Q106" s="112">
        <f t="shared" si="4"/>
        <v>-1.092324928</v>
      </c>
      <c r="R106" s="106"/>
      <c r="S106" s="106"/>
      <c r="T106" s="113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</row>
    <row r="107" ht="15.75" customHeight="1">
      <c r="A107" s="114"/>
      <c r="B107" s="115"/>
      <c r="C107" s="115" t="s">
        <v>161</v>
      </c>
      <c r="D107" s="115" t="s">
        <v>636</v>
      </c>
      <c r="E107" s="115">
        <v>0.514792899408284</v>
      </c>
      <c r="F107" s="120"/>
      <c r="G107" s="138"/>
      <c r="H107" s="115"/>
      <c r="I107" s="121">
        <v>0.05695534479</v>
      </c>
      <c r="J107" s="121"/>
      <c r="K107" s="120">
        <v>77.0</v>
      </c>
      <c r="L107" s="120">
        <f t="shared" si="10"/>
        <v>0.4997811222</v>
      </c>
      <c r="M107" s="118">
        <v>0.4997811222038895</v>
      </c>
      <c r="N107" s="101">
        <f t="shared" si="5"/>
        <v>0.4997811222</v>
      </c>
      <c r="O107" s="115">
        <v>0.5</v>
      </c>
      <c r="P107" s="112">
        <f t="shared" si="6"/>
        <v>0.02959875584</v>
      </c>
      <c r="Q107" s="112">
        <f t="shared" si="4"/>
        <v>-1.000437947</v>
      </c>
      <c r="R107" s="115"/>
      <c r="S107" s="115"/>
      <c r="T107" s="123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</row>
    <row r="108" ht="15.75" customHeight="1">
      <c r="A108" s="105"/>
      <c r="B108" s="106"/>
      <c r="C108" s="106" t="s">
        <v>161</v>
      </c>
      <c r="D108" s="106" t="s">
        <v>637</v>
      </c>
      <c r="E108" s="106">
        <v>0.464497041420118</v>
      </c>
      <c r="F108" s="109"/>
      <c r="G108" s="139"/>
      <c r="H108" s="106"/>
      <c r="I108" s="110">
        <v>0.05683646396</v>
      </c>
      <c r="J108" s="110"/>
      <c r="K108" s="109">
        <v>77.0</v>
      </c>
      <c r="L108" s="109">
        <f t="shared" si="10"/>
        <v>0.4987379472</v>
      </c>
      <c r="M108" s="107">
        <v>0.49873794715429587</v>
      </c>
      <c r="N108" s="101">
        <f t="shared" si="5"/>
        <v>0.4987379472</v>
      </c>
      <c r="O108" s="106">
        <v>0.5</v>
      </c>
      <c r="P108" s="112">
        <f t="shared" si="6"/>
        <v>-0.07118559713</v>
      </c>
      <c r="Q108" s="112">
        <f t="shared" si="4"/>
        <v>-1.002530493</v>
      </c>
      <c r="R108" s="106"/>
      <c r="S108" s="106"/>
      <c r="T108" s="113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</row>
    <row r="109" ht="15.75" customHeight="1">
      <c r="A109" s="114"/>
      <c r="B109" s="115"/>
      <c r="C109" s="115" t="s">
        <v>161</v>
      </c>
      <c r="D109" s="115" t="s">
        <v>638</v>
      </c>
      <c r="E109" s="115">
        <v>0.30473372781065</v>
      </c>
      <c r="F109" s="120"/>
      <c r="G109" s="138"/>
      <c r="H109" s="115"/>
      <c r="I109" s="121">
        <v>0.05245543352</v>
      </c>
      <c r="J109" s="121"/>
      <c r="K109" s="120">
        <v>77.0</v>
      </c>
      <c r="L109" s="120">
        <f t="shared" si="10"/>
        <v>0.4602945611</v>
      </c>
      <c r="M109" s="118">
        <v>0.460294561063215</v>
      </c>
      <c r="N109" s="101">
        <f t="shared" si="5"/>
        <v>0.4602945611</v>
      </c>
      <c r="O109" s="115">
        <v>0.5</v>
      </c>
      <c r="P109" s="112">
        <f t="shared" si="6"/>
        <v>-0.4242202466</v>
      </c>
      <c r="Q109" s="112">
        <f t="shared" si="4"/>
        <v>-1.086260934</v>
      </c>
      <c r="R109" s="115"/>
      <c r="S109" s="115"/>
      <c r="T109" s="123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</row>
    <row r="110" ht="15.75" customHeight="1">
      <c r="A110" s="105"/>
      <c r="B110" s="106"/>
      <c r="C110" s="106" t="s">
        <v>161</v>
      </c>
      <c r="D110" s="106" t="s">
        <v>639</v>
      </c>
      <c r="E110" s="106">
        <v>0.30473372781065</v>
      </c>
      <c r="F110" s="109"/>
      <c r="G110" s="139"/>
      <c r="H110" s="106"/>
      <c r="I110" s="110">
        <v>0.05245543352</v>
      </c>
      <c r="J110" s="110"/>
      <c r="K110" s="109">
        <v>77.0</v>
      </c>
      <c r="L110" s="109">
        <f t="shared" si="10"/>
        <v>0.4602945611</v>
      </c>
      <c r="M110" s="107">
        <v>0.460294561063215</v>
      </c>
      <c r="N110" s="101">
        <f t="shared" si="5"/>
        <v>0.4602945611</v>
      </c>
      <c r="O110" s="106">
        <v>0.5</v>
      </c>
      <c r="P110" s="112">
        <f t="shared" si="6"/>
        <v>-0.4242202466</v>
      </c>
      <c r="Q110" s="112">
        <f t="shared" si="4"/>
        <v>-1.086260934</v>
      </c>
      <c r="R110" s="106"/>
      <c r="S110" s="106"/>
      <c r="T110" s="113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</row>
    <row r="111" ht="15.75" customHeight="1">
      <c r="A111" s="114"/>
      <c r="B111" s="115" t="s">
        <v>640</v>
      </c>
      <c r="C111" s="115" t="s">
        <v>72</v>
      </c>
      <c r="D111" s="115" t="s">
        <v>634</v>
      </c>
      <c r="E111" s="115">
        <v>0.759541984732824</v>
      </c>
      <c r="F111" s="120"/>
      <c r="G111" s="138"/>
      <c r="H111" s="115"/>
      <c r="I111" s="121">
        <v>0.03678143233</v>
      </c>
      <c r="J111" s="121"/>
      <c r="K111" s="120">
        <v>135.0</v>
      </c>
      <c r="L111" s="120">
        <f t="shared" si="10"/>
        <v>0.4273616246</v>
      </c>
      <c r="M111" s="118">
        <v>0.4273616245912352</v>
      </c>
      <c r="N111" s="101">
        <f t="shared" si="5"/>
        <v>0.4273616246</v>
      </c>
      <c r="O111" s="115">
        <v>0.5</v>
      </c>
      <c r="P111" s="112">
        <f t="shared" si="6"/>
        <v>0.6073123318</v>
      </c>
      <c r="Q111" s="112">
        <f t="shared" si="4"/>
        <v>-1.169969345</v>
      </c>
      <c r="R111" s="115"/>
      <c r="S111" s="115"/>
      <c r="T111" s="123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</row>
    <row r="112" ht="15.75" customHeight="1">
      <c r="A112" s="105"/>
      <c r="B112" s="106"/>
      <c r="C112" s="106" t="s">
        <v>72</v>
      </c>
      <c r="D112" s="106" t="s">
        <v>635</v>
      </c>
      <c r="E112" s="106">
        <v>0.809160305343511</v>
      </c>
      <c r="F112" s="109"/>
      <c r="G112" s="139"/>
      <c r="H112" s="106"/>
      <c r="I112" s="110">
        <v>0.0338208686</v>
      </c>
      <c r="J112" s="110"/>
      <c r="K112" s="109">
        <v>135.0</v>
      </c>
      <c r="L112" s="109">
        <f t="shared" si="10"/>
        <v>0.3929629825</v>
      </c>
      <c r="M112" s="107">
        <v>0.39296298252620804</v>
      </c>
      <c r="N112" s="101">
        <f t="shared" si="5"/>
        <v>0.3929629825</v>
      </c>
      <c r="O112" s="106">
        <v>0.5</v>
      </c>
      <c r="P112" s="112">
        <f t="shared" si="6"/>
        <v>0.7867415484</v>
      </c>
      <c r="Q112" s="112">
        <f t="shared" si="4"/>
        <v>-1.27238448</v>
      </c>
      <c r="R112" s="106"/>
      <c r="S112" s="106"/>
      <c r="T112" s="113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</row>
    <row r="113" ht="15.75" customHeight="1">
      <c r="A113" s="114"/>
      <c r="B113" s="115"/>
      <c r="C113" s="115" t="s">
        <v>72</v>
      </c>
      <c r="D113" s="115" t="s">
        <v>636</v>
      </c>
      <c r="E113" s="115">
        <v>0.595419847328244</v>
      </c>
      <c r="F113" s="120"/>
      <c r="G113" s="138"/>
      <c r="H113" s="115"/>
      <c r="I113" s="121">
        <v>0.04224225134</v>
      </c>
      <c r="J113" s="121"/>
      <c r="K113" s="120">
        <v>135.0</v>
      </c>
      <c r="L113" s="120">
        <f t="shared" si="10"/>
        <v>0.4908106078</v>
      </c>
      <c r="M113" s="118">
        <v>0.4908106078383838</v>
      </c>
      <c r="N113" s="101">
        <f t="shared" si="5"/>
        <v>0.4908106078</v>
      </c>
      <c r="O113" s="115">
        <v>0.5</v>
      </c>
      <c r="P113" s="112">
        <f t="shared" si="6"/>
        <v>0.1944127649</v>
      </c>
      <c r="Q113" s="112">
        <f t="shared" si="4"/>
        <v>-1.018722888</v>
      </c>
      <c r="R113" s="115"/>
      <c r="S113" s="115"/>
      <c r="T113" s="123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</row>
    <row r="114" ht="15.75" customHeight="1">
      <c r="A114" s="105"/>
      <c r="B114" s="106"/>
      <c r="C114" s="106" t="s">
        <v>72</v>
      </c>
      <c r="D114" s="106" t="s">
        <v>637</v>
      </c>
      <c r="E114" s="106">
        <v>0.576335877862595</v>
      </c>
      <c r="F114" s="109"/>
      <c r="G114" s="139"/>
      <c r="H114" s="106"/>
      <c r="I114" s="110">
        <v>0.04252866865</v>
      </c>
      <c r="J114" s="110"/>
      <c r="K114" s="109">
        <v>135.0</v>
      </c>
      <c r="L114" s="109">
        <f t="shared" si="10"/>
        <v>0.4941384763</v>
      </c>
      <c r="M114" s="107">
        <v>0.49413847625347035</v>
      </c>
      <c r="N114" s="101">
        <f t="shared" si="5"/>
        <v>0.4941384763</v>
      </c>
      <c r="O114" s="106">
        <v>0.5</v>
      </c>
      <c r="P114" s="112">
        <f t="shared" si="6"/>
        <v>0.1544827645</v>
      </c>
      <c r="Q114" s="112">
        <f t="shared" si="4"/>
        <v>-1.011862108</v>
      </c>
      <c r="R114" s="106"/>
      <c r="S114" s="106"/>
      <c r="T114" s="113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</row>
    <row r="115" ht="15.75" customHeight="1">
      <c r="A115" s="114"/>
      <c r="B115" s="115"/>
      <c r="C115" s="115" t="s">
        <v>72</v>
      </c>
      <c r="D115" s="115" t="s">
        <v>638</v>
      </c>
      <c r="E115" s="115">
        <v>0.583969465648855</v>
      </c>
      <c r="F115" s="120"/>
      <c r="G115" s="138"/>
      <c r="H115" s="115"/>
      <c r="I115" s="121">
        <v>0.04242196573</v>
      </c>
      <c r="J115" s="121"/>
      <c r="K115" s="120">
        <v>135.0</v>
      </c>
      <c r="L115" s="120">
        <f t="shared" si="10"/>
        <v>0.4928987004</v>
      </c>
      <c r="M115" s="118">
        <v>0.4928987003570152</v>
      </c>
      <c r="N115" s="101">
        <f t="shared" si="5"/>
        <v>0.4928987004</v>
      </c>
      <c r="O115" s="115">
        <v>0.5</v>
      </c>
      <c r="P115" s="112">
        <f t="shared" si="6"/>
        <v>0.1703584643</v>
      </c>
      <c r="Q115" s="112">
        <f t="shared" si="4"/>
        <v>-1.014407219</v>
      </c>
      <c r="R115" s="115"/>
      <c r="S115" s="115"/>
      <c r="T115" s="123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</row>
    <row r="116" ht="15.75" customHeight="1">
      <c r="A116" s="105"/>
      <c r="B116" s="106"/>
      <c r="C116" s="106" t="s">
        <v>72</v>
      </c>
      <c r="D116" s="106" t="s">
        <v>639</v>
      </c>
      <c r="E116" s="106">
        <v>0.461832061068702</v>
      </c>
      <c r="F116" s="109"/>
      <c r="G116" s="139"/>
      <c r="H116" s="106"/>
      <c r="I116" s="110">
        <v>0.04290758445</v>
      </c>
      <c r="J116" s="110"/>
      <c r="K116" s="109">
        <v>135.0</v>
      </c>
      <c r="L116" s="109">
        <f t="shared" si="10"/>
        <v>0.49854108</v>
      </c>
      <c r="M116" s="107">
        <v>0.49854108000251496</v>
      </c>
      <c r="N116" s="101">
        <f t="shared" si="5"/>
        <v>0.49854108</v>
      </c>
      <c r="O116" s="106">
        <v>0.5</v>
      </c>
      <c r="P116" s="112">
        <f t="shared" si="6"/>
        <v>-0.07655926555</v>
      </c>
      <c r="Q116" s="112">
        <f t="shared" si="4"/>
        <v>-1.002926379</v>
      </c>
      <c r="R116" s="106"/>
      <c r="S116" s="106"/>
      <c r="T116" s="113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</row>
    <row r="117" ht="15.75" customHeight="1">
      <c r="A117" s="114">
        <v>91.0</v>
      </c>
      <c r="B117" s="115"/>
      <c r="C117" s="115" t="s">
        <v>67</v>
      </c>
      <c r="D117" s="115" t="s">
        <v>641</v>
      </c>
      <c r="E117" s="115">
        <v>2.40229885057471</v>
      </c>
      <c r="F117" s="120"/>
      <c r="G117" s="137">
        <v>2.77011494252873</v>
      </c>
      <c r="I117" s="121">
        <f t="shared" ref="I117:I128" si="13">G117-E117</f>
        <v>0.367816092</v>
      </c>
      <c r="J117" s="121"/>
      <c r="K117" s="120">
        <v>12.0</v>
      </c>
      <c r="L117" s="120">
        <f t="shared" si="10"/>
        <v>1.274152318</v>
      </c>
      <c r="M117" s="118">
        <v>1.2741523182115786</v>
      </c>
      <c r="N117" s="101">
        <f t="shared" si="5"/>
        <v>1.274152318</v>
      </c>
      <c r="O117" s="115">
        <v>2.0</v>
      </c>
      <c r="P117" s="112">
        <f t="shared" si="6"/>
        <v>0.3157384285</v>
      </c>
      <c r="Q117" s="112">
        <f t="shared" si="4"/>
        <v>-1.569671044</v>
      </c>
      <c r="R117" s="115"/>
      <c r="S117" s="115"/>
      <c r="T117" s="123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</row>
    <row r="118" ht="15.75" customHeight="1">
      <c r="A118" s="105"/>
      <c r="B118" s="106"/>
      <c r="C118" s="106" t="s">
        <v>642</v>
      </c>
      <c r="D118" s="106"/>
      <c r="E118" s="106">
        <v>1.25287356321839</v>
      </c>
      <c r="F118" s="109"/>
      <c r="G118" s="136">
        <v>1.60919540229885</v>
      </c>
      <c r="I118" s="110">
        <f t="shared" si="13"/>
        <v>0.3563218391</v>
      </c>
      <c r="J118" s="110"/>
      <c r="K118" s="109">
        <v>12.0</v>
      </c>
      <c r="L118" s="109">
        <f t="shared" si="10"/>
        <v>1.234335058</v>
      </c>
      <c r="M118" s="107">
        <v>1.2343350582674761</v>
      </c>
      <c r="N118" s="101">
        <f t="shared" si="5"/>
        <v>1.234335058</v>
      </c>
      <c r="O118" s="106">
        <v>2.0</v>
      </c>
      <c r="P118" s="112">
        <f t="shared" si="6"/>
        <v>-0.6052865725</v>
      </c>
      <c r="Q118" s="112">
        <f t="shared" si="4"/>
        <v>-1.620305594</v>
      </c>
      <c r="R118" s="106"/>
      <c r="S118" s="106"/>
      <c r="T118" s="113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</row>
    <row r="119" ht="15.75" customHeight="1">
      <c r="A119" s="114"/>
      <c r="B119" s="115"/>
      <c r="C119" s="115" t="s">
        <v>89</v>
      </c>
      <c r="D119" s="115"/>
      <c r="E119" s="115">
        <v>2.16091954022988</v>
      </c>
      <c r="F119" s="120"/>
      <c r="G119" s="137">
        <v>2.48275862068965</v>
      </c>
      <c r="I119" s="121">
        <f t="shared" si="13"/>
        <v>0.3218390805</v>
      </c>
      <c r="J119" s="121"/>
      <c r="K119" s="120">
        <v>12.0</v>
      </c>
      <c r="L119" s="120">
        <f t="shared" si="10"/>
        <v>1.114883278</v>
      </c>
      <c r="M119" s="118">
        <v>1.114883278435138</v>
      </c>
      <c r="N119" s="101">
        <f t="shared" si="5"/>
        <v>1.114883278</v>
      </c>
      <c r="O119" s="115">
        <v>2.0</v>
      </c>
      <c r="P119" s="112">
        <f t="shared" si="6"/>
        <v>0.1443375673</v>
      </c>
      <c r="Q119" s="112">
        <f t="shared" si="4"/>
        <v>-1.793909765</v>
      </c>
      <c r="R119" s="115"/>
      <c r="S119" s="115"/>
      <c r="T119" s="123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</row>
    <row r="120" ht="15.75" customHeight="1">
      <c r="A120" s="105"/>
      <c r="B120" s="106"/>
      <c r="C120" s="106" t="s">
        <v>67</v>
      </c>
      <c r="D120" s="106" t="s">
        <v>643</v>
      </c>
      <c r="E120" s="106">
        <v>2.68965517241379</v>
      </c>
      <c r="F120" s="109"/>
      <c r="G120" s="136">
        <v>3.05747126436781</v>
      </c>
      <c r="I120" s="110">
        <f t="shared" si="13"/>
        <v>0.367816092</v>
      </c>
      <c r="J120" s="110"/>
      <c r="K120" s="109">
        <v>10.0</v>
      </c>
      <c r="L120" s="109">
        <f t="shared" si="10"/>
        <v>1.163136611</v>
      </c>
      <c r="M120" s="107">
        <v>1.1631366106366354</v>
      </c>
      <c r="N120" s="101">
        <f t="shared" si="5"/>
        <v>1.163136611</v>
      </c>
      <c r="O120" s="106">
        <v>2.0</v>
      </c>
      <c r="P120" s="112">
        <f t="shared" si="6"/>
        <v>0.5929270613</v>
      </c>
      <c r="Q120" s="112">
        <f t="shared" si="4"/>
        <v>-1.719488478</v>
      </c>
      <c r="R120" s="106"/>
      <c r="S120" s="106"/>
      <c r="T120" s="113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</row>
    <row r="121" ht="15.75" customHeight="1">
      <c r="A121" s="114"/>
      <c r="B121" s="115"/>
      <c r="C121" s="115" t="s">
        <v>642</v>
      </c>
      <c r="D121" s="115"/>
      <c r="E121" s="115">
        <v>2.10344827586206</v>
      </c>
      <c r="F121" s="120"/>
      <c r="G121" s="137">
        <v>2.47126436781609</v>
      </c>
      <c r="I121" s="121">
        <f t="shared" si="13"/>
        <v>0.367816092</v>
      </c>
      <c r="J121" s="121"/>
      <c r="K121" s="120">
        <v>10.0</v>
      </c>
      <c r="L121" s="120">
        <f t="shared" si="10"/>
        <v>1.163136611</v>
      </c>
      <c r="M121" s="118">
        <v>1.1631366106366678</v>
      </c>
      <c r="N121" s="101">
        <f t="shared" si="5"/>
        <v>1.163136611</v>
      </c>
      <c r="O121" s="115">
        <v>2.0</v>
      </c>
      <c r="P121" s="112">
        <f t="shared" si="6"/>
        <v>0.08893905919</v>
      </c>
      <c r="Q121" s="112">
        <f t="shared" si="4"/>
        <v>-1.719488478</v>
      </c>
      <c r="R121" s="115"/>
      <c r="S121" s="115"/>
      <c r="T121" s="123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</row>
    <row r="122" ht="15.75" customHeight="1">
      <c r="A122" s="105"/>
      <c r="B122" s="106"/>
      <c r="C122" s="106" t="s">
        <v>89</v>
      </c>
      <c r="D122" s="106"/>
      <c r="E122" s="106">
        <v>1.89655172413793</v>
      </c>
      <c r="F122" s="109"/>
      <c r="G122" s="136">
        <v>2.32183908045977</v>
      </c>
      <c r="I122" s="110">
        <f t="shared" si="13"/>
        <v>0.4252873563</v>
      </c>
      <c r="J122" s="110"/>
      <c r="K122" s="109">
        <v>10.0</v>
      </c>
      <c r="L122" s="109">
        <f t="shared" si="10"/>
        <v>1.344876706</v>
      </c>
      <c r="M122" s="107">
        <v>1.3448767060486249</v>
      </c>
      <c r="N122" s="101">
        <f t="shared" si="5"/>
        <v>1.344876706</v>
      </c>
      <c r="O122" s="106">
        <v>2.0</v>
      </c>
      <c r="P122" s="112">
        <f t="shared" si="6"/>
        <v>-0.07692026741</v>
      </c>
      <c r="Q122" s="112">
        <f t="shared" si="4"/>
        <v>-1.48712517</v>
      </c>
      <c r="R122" s="106"/>
      <c r="S122" s="106"/>
      <c r="T122" s="113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</row>
    <row r="123" ht="15.75" customHeight="1">
      <c r="A123" s="114"/>
      <c r="B123" s="115"/>
      <c r="C123" s="115" t="s">
        <v>67</v>
      </c>
      <c r="D123" s="115" t="s">
        <v>644</v>
      </c>
      <c r="E123" s="115">
        <v>3.06896551724137</v>
      </c>
      <c r="F123" s="120"/>
      <c r="G123" s="137">
        <v>3.40229885057471</v>
      </c>
      <c r="I123" s="121">
        <f t="shared" si="13"/>
        <v>0.3333333333</v>
      </c>
      <c r="J123" s="121"/>
      <c r="K123" s="120">
        <v>13.0</v>
      </c>
      <c r="L123" s="120">
        <f t="shared" si="10"/>
        <v>1.201850425</v>
      </c>
      <c r="M123" s="118">
        <v>1.201850425154686</v>
      </c>
      <c r="N123" s="101">
        <f t="shared" si="5"/>
        <v>1.201850425</v>
      </c>
      <c r="O123" s="115">
        <v>2.0</v>
      </c>
      <c r="P123" s="112">
        <f t="shared" si="6"/>
        <v>0.8894330733</v>
      </c>
      <c r="Q123" s="112">
        <f t="shared" si="4"/>
        <v>-1.664100589</v>
      </c>
      <c r="R123" s="115"/>
      <c r="S123" s="115"/>
      <c r="T123" s="123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</row>
    <row r="124" ht="15.75" customHeight="1">
      <c r="A124" s="105"/>
      <c r="B124" s="106"/>
      <c r="C124" s="106" t="s">
        <v>642</v>
      </c>
      <c r="D124" s="106"/>
      <c r="E124" s="106">
        <v>1.77011494252873</v>
      </c>
      <c r="F124" s="109"/>
      <c r="G124" s="136">
        <v>2.11494252873563</v>
      </c>
      <c r="I124" s="110">
        <f t="shared" si="13"/>
        <v>0.3448275862</v>
      </c>
      <c r="J124" s="110"/>
      <c r="K124" s="109">
        <v>13.0</v>
      </c>
      <c r="L124" s="109">
        <f t="shared" si="10"/>
        <v>1.243293543</v>
      </c>
      <c r="M124" s="107">
        <v>1.2432935432634573</v>
      </c>
      <c r="N124" s="101">
        <f t="shared" si="5"/>
        <v>1.243293543</v>
      </c>
      <c r="O124" s="106">
        <v>2.0</v>
      </c>
      <c r="P124" s="112">
        <f t="shared" si="6"/>
        <v>-0.1849000654</v>
      </c>
      <c r="Q124" s="112">
        <f t="shared" si="4"/>
        <v>-1.608630569</v>
      </c>
      <c r="R124" s="106"/>
      <c r="S124" s="106"/>
      <c r="T124" s="113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</row>
    <row r="125" ht="15.75" customHeight="1">
      <c r="A125" s="114"/>
      <c r="B125" s="115"/>
      <c r="C125" s="115" t="s">
        <v>89</v>
      </c>
      <c r="D125" s="115"/>
      <c r="E125" s="115">
        <v>2.08045977011494</v>
      </c>
      <c r="F125" s="120"/>
      <c r="G125" s="137">
        <v>2.40229885057471</v>
      </c>
      <c r="I125" s="121">
        <f t="shared" si="13"/>
        <v>0.3218390805</v>
      </c>
      <c r="J125" s="121"/>
      <c r="K125" s="120">
        <v>13.0</v>
      </c>
      <c r="L125" s="120">
        <f t="shared" si="10"/>
        <v>1.160407307</v>
      </c>
      <c r="M125" s="118">
        <v>1.1604073070458802</v>
      </c>
      <c r="N125" s="101">
        <f t="shared" si="5"/>
        <v>1.160407307</v>
      </c>
      <c r="O125" s="115">
        <v>2.0</v>
      </c>
      <c r="P125" s="112">
        <f t="shared" si="6"/>
        <v>0.06933752453</v>
      </c>
      <c r="Q125" s="112">
        <f t="shared" si="4"/>
        <v>-1.723532753</v>
      </c>
      <c r="R125" s="115"/>
      <c r="S125" s="115"/>
      <c r="T125" s="123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</row>
    <row r="126" ht="15.75" customHeight="1">
      <c r="A126" s="105"/>
      <c r="B126" s="106"/>
      <c r="C126" s="106" t="s">
        <v>67</v>
      </c>
      <c r="D126" s="106" t="s">
        <v>645</v>
      </c>
      <c r="E126" s="106">
        <v>3.12643678160919</v>
      </c>
      <c r="F126" s="109"/>
      <c r="G126" s="136">
        <v>3.29885057471264</v>
      </c>
      <c r="I126" s="110">
        <f t="shared" si="13"/>
        <v>0.1724137931</v>
      </c>
      <c r="J126" s="110"/>
      <c r="K126" s="109">
        <v>23.0</v>
      </c>
      <c r="L126" s="109">
        <f t="shared" si="10"/>
        <v>0.826867504</v>
      </c>
      <c r="M126" s="107">
        <v>0.8268675040194434</v>
      </c>
      <c r="N126" s="101">
        <f t="shared" si="5"/>
        <v>0.826867504</v>
      </c>
      <c r="O126" s="106">
        <v>2.0</v>
      </c>
      <c r="P126" s="112">
        <f t="shared" si="6"/>
        <v>1.362294172</v>
      </c>
      <c r="Q126" s="112">
        <f t="shared" si="4"/>
        <v>-2.418767203</v>
      </c>
      <c r="R126" s="106"/>
      <c r="S126" s="106"/>
      <c r="T126" s="113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</row>
    <row r="127" ht="15.75" customHeight="1">
      <c r="A127" s="114"/>
      <c r="B127" s="115"/>
      <c r="C127" s="115" t="s">
        <v>642</v>
      </c>
      <c r="D127" s="115"/>
      <c r="E127" s="115">
        <v>2.17241379310344</v>
      </c>
      <c r="F127" s="120"/>
      <c r="G127" s="137">
        <v>2.39080459770114</v>
      </c>
      <c r="I127" s="121">
        <f t="shared" si="13"/>
        <v>0.2183908046</v>
      </c>
      <c r="J127" s="121"/>
      <c r="K127" s="120">
        <v>23.0</v>
      </c>
      <c r="L127" s="120">
        <f t="shared" si="10"/>
        <v>1.047365505</v>
      </c>
      <c r="M127" s="118">
        <v>1.0473655050912773</v>
      </c>
      <c r="N127" s="101">
        <f t="shared" si="5"/>
        <v>1.047365505</v>
      </c>
      <c r="O127" s="115">
        <v>2.0</v>
      </c>
      <c r="P127" s="112">
        <f t="shared" si="6"/>
        <v>0.1646166427</v>
      </c>
      <c r="Q127" s="112">
        <f t="shared" si="4"/>
        <v>-1.909553055</v>
      </c>
      <c r="R127" s="115"/>
      <c r="S127" s="115"/>
      <c r="T127" s="123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</row>
    <row r="128" ht="15.75" customHeight="1">
      <c r="A128" s="105"/>
      <c r="B128" s="106"/>
      <c r="C128" s="106" t="s">
        <v>89</v>
      </c>
      <c r="D128" s="106"/>
      <c r="E128" s="106">
        <v>2.04597701149425</v>
      </c>
      <c r="F128" s="109"/>
      <c r="G128" s="136">
        <v>2.29885057471264</v>
      </c>
      <c r="I128" s="110">
        <f t="shared" si="13"/>
        <v>0.2528735632</v>
      </c>
      <c r="J128" s="110"/>
      <c r="K128" s="109">
        <v>23.0</v>
      </c>
      <c r="L128" s="109">
        <f t="shared" si="10"/>
        <v>1.212739006</v>
      </c>
      <c r="M128" s="107">
        <v>1.2127390058951657</v>
      </c>
      <c r="N128" s="101">
        <f t="shared" si="5"/>
        <v>1.212739006</v>
      </c>
      <c r="O128" s="106">
        <v>2.0</v>
      </c>
      <c r="P128" s="112">
        <f t="shared" si="6"/>
        <v>0.03791171165</v>
      </c>
      <c r="Q128" s="112">
        <f t="shared" si="4"/>
        <v>-1.649159457</v>
      </c>
      <c r="R128" s="106"/>
      <c r="S128" s="106"/>
      <c r="T128" s="113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</row>
    <row r="129" ht="15.75" customHeight="1">
      <c r="A129" s="114">
        <v>92.0</v>
      </c>
      <c r="B129" s="115"/>
      <c r="C129" s="115" t="s">
        <v>612</v>
      </c>
      <c r="D129" s="115" t="s">
        <v>646</v>
      </c>
      <c r="E129" s="115">
        <v>0.370967741935483</v>
      </c>
      <c r="F129" s="120"/>
      <c r="G129" s="120"/>
      <c r="H129" s="115"/>
      <c r="I129" s="121">
        <v>0.0986</v>
      </c>
      <c r="J129" s="121">
        <v>0.0675</v>
      </c>
      <c r="K129" s="120">
        <v>24.0</v>
      </c>
      <c r="L129" s="120">
        <f t="shared" si="10"/>
        <v>0.4830393773</v>
      </c>
      <c r="M129" s="118">
        <f t="shared" ref="M129:M140" si="14"> J129 * sqrt(K129)</f>
        <v>0.3306811153</v>
      </c>
      <c r="N129" s="101">
        <f t="shared" si="5"/>
        <v>0.4139305739</v>
      </c>
      <c r="O129" s="115">
        <v>0.875</v>
      </c>
      <c r="P129" s="112">
        <f t="shared" si="6"/>
        <v>-1.217673421</v>
      </c>
      <c r="Q129" s="112">
        <f t="shared" si="4"/>
        <v>-2.113881059</v>
      </c>
      <c r="R129" s="115"/>
      <c r="S129" s="115"/>
      <c r="T129" s="123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</row>
    <row r="130" ht="15.75" customHeight="1">
      <c r="A130" s="105">
        <v>92.0</v>
      </c>
      <c r="B130" s="106"/>
      <c r="C130" s="106" t="s">
        <v>612</v>
      </c>
      <c r="D130" s="106" t="s">
        <v>647</v>
      </c>
      <c r="E130" s="106">
        <v>0.370967741935483</v>
      </c>
      <c r="F130" s="109"/>
      <c r="G130" s="109"/>
      <c r="H130" s="106"/>
      <c r="I130" s="110">
        <v>0.0986</v>
      </c>
      <c r="J130" s="110">
        <v>0.0793</v>
      </c>
      <c r="K130" s="109">
        <v>24.0</v>
      </c>
      <c r="L130" s="109">
        <f t="shared" si="10"/>
        <v>0.4830393773</v>
      </c>
      <c r="M130" s="107">
        <f t="shared" si="14"/>
        <v>0.3884890732</v>
      </c>
      <c r="N130" s="101">
        <f t="shared" si="5"/>
        <v>0.4383211152</v>
      </c>
      <c r="O130" s="106">
        <v>0.185483870967741</v>
      </c>
      <c r="P130" s="112">
        <f t="shared" si="6"/>
        <v>0.4231689156</v>
      </c>
      <c r="Q130" s="112">
        <f t="shared" si="4"/>
        <v>-0.4231689156</v>
      </c>
      <c r="R130" s="106"/>
      <c r="S130" s="106"/>
      <c r="T130" s="113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</row>
    <row r="131" ht="15.75" customHeight="1">
      <c r="A131" s="114">
        <v>92.0</v>
      </c>
      <c r="B131" s="115"/>
      <c r="C131" s="115" t="s">
        <v>648</v>
      </c>
      <c r="D131" s="115" t="s">
        <v>649</v>
      </c>
      <c r="E131" s="115">
        <v>0.316037735849056</v>
      </c>
      <c r="F131" s="120"/>
      <c r="G131" s="120"/>
      <c r="H131" s="115"/>
      <c r="I131" s="121">
        <v>0.0949</v>
      </c>
      <c r="J131" s="121">
        <v>0.0876</v>
      </c>
      <c r="K131" s="120">
        <v>24.0</v>
      </c>
      <c r="L131" s="120">
        <f t="shared" si="10"/>
        <v>0.4649131532</v>
      </c>
      <c r="M131" s="118">
        <f t="shared" si="14"/>
        <v>0.4291506029</v>
      </c>
      <c r="N131" s="101">
        <f t="shared" si="5"/>
        <v>0.4473893606</v>
      </c>
      <c r="O131" s="115">
        <v>0.756281407035175</v>
      </c>
      <c r="P131" s="112">
        <f t="shared" si="6"/>
        <v>-0.98402803</v>
      </c>
      <c r="Q131" s="112">
        <f t="shared" si="4"/>
        <v>-1.690432258</v>
      </c>
      <c r="R131" s="115"/>
      <c r="S131" s="115"/>
      <c r="T131" s="123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</row>
    <row r="132" ht="15.75" customHeight="1">
      <c r="A132" s="105">
        <v>92.0</v>
      </c>
      <c r="B132" s="106"/>
      <c r="C132" s="106" t="s">
        <v>648</v>
      </c>
      <c r="D132" s="106"/>
      <c r="E132" s="106">
        <v>0.316037735849056</v>
      </c>
      <c r="F132" s="109"/>
      <c r="G132" s="109"/>
      <c r="H132" s="106"/>
      <c r="I132" s="110">
        <v>0.0949</v>
      </c>
      <c r="J132" s="110">
        <v>0.088</v>
      </c>
      <c r="K132" s="109">
        <v>24.0</v>
      </c>
      <c r="L132" s="109">
        <f t="shared" si="10"/>
        <v>0.4649131532</v>
      </c>
      <c r="M132" s="107">
        <f t="shared" si="14"/>
        <v>0.4311101947</v>
      </c>
      <c r="N132" s="101">
        <f t="shared" si="5"/>
        <v>0.4483303693</v>
      </c>
      <c r="O132" s="106">
        <v>0.251256281407035</v>
      </c>
      <c r="P132" s="112">
        <f t="shared" si="6"/>
        <v>0.1444949057</v>
      </c>
      <c r="Q132" s="112">
        <f t="shared" si="4"/>
        <v>-0.5604266377</v>
      </c>
      <c r="R132" s="106"/>
      <c r="S132" s="106"/>
      <c r="T132" s="113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</row>
    <row r="133" ht="15.75" customHeight="1">
      <c r="A133" s="114">
        <v>92.0</v>
      </c>
      <c r="B133" s="115"/>
      <c r="C133" s="115" t="s">
        <v>648</v>
      </c>
      <c r="D133" s="115" t="s">
        <v>650</v>
      </c>
      <c r="E133" s="115">
        <v>0.259433962264151</v>
      </c>
      <c r="F133" s="120"/>
      <c r="G133" s="120"/>
      <c r="H133" s="115"/>
      <c r="I133" s="121">
        <v>0.0949</v>
      </c>
      <c r="J133" s="121">
        <v>0.064</v>
      </c>
      <c r="K133" s="120">
        <v>24.0</v>
      </c>
      <c r="L133" s="120">
        <f t="shared" si="10"/>
        <v>0.4649131532</v>
      </c>
      <c r="M133" s="118">
        <f t="shared" si="14"/>
        <v>0.3135346871</v>
      </c>
      <c r="N133" s="101">
        <f t="shared" si="5"/>
        <v>0.3965149682</v>
      </c>
      <c r="O133" s="115">
        <v>0.889447236180904</v>
      </c>
      <c r="P133" s="112">
        <f t="shared" si="6"/>
        <v>-1.588876397</v>
      </c>
      <c r="Q133" s="112">
        <f t="shared" si="4"/>
        <v>-2.243161816</v>
      </c>
      <c r="R133" s="115"/>
      <c r="S133" s="115"/>
      <c r="T133" s="123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</row>
    <row r="134" ht="15.75" customHeight="1">
      <c r="A134" s="105">
        <v>92.0</v>
      </c>
      <c r="B134" s="106"/>
      <c r="C134" s="106" t="s">
        <v>648</v>
      </c>
      <c r="D134" s="106"/>
      <c r="E134" s="106">
        <v>0.259433962264151</v>
      </c>
      <c r="F134" s="109"/>
      <c r="G134" s="109"/>
      <c r="H134" s="106"/>
      <c r="I134" s="110">
        <v>0.0949</v>
      </c>
      <c r="J134" s="110">
        <v>0.081</v>
      </c>
      <c r="K134" s="109">
        <v>24.0</v>
      </c>
      <c r="L134" s="109">
        <f t="shared" si="10"/>
        <v>0.4649131532</v>
      </c>
      <c r="M134" s="107">
        <f t="shared" si="14"/>
        <v>0.3968173383</v>
      </c>
      <c r="N134" s="101">
        <f t="shared" si="5"/>
        <v>0.4322084219</v>
      </c>
      <c r="O134" s="106">
        <v>0.195979899497487</v>
      </c>
      <c r="P134" s="112">
        <f t="shared" si="6"/>
        <v>0.1468135731</v>
      </c>
      <c r="Q134" s="112">
        <f t="shared" si="4"/>
        <v>-0.4534384097</v>
      </c>
      <c r="R134" s="106"/>
      <c r="S134" s="106"/>
      <c r="T134" s="113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</row>
    <row r="135" ht="15.75" customHeight="1">
      <c r="A135" s="114">
        <v>92.0</v>
      </c>
      <c r="B135" s="115"/>
      <c r="C135" s="115" t="s">
        <v>640</v>
      </c>
      <c r="D135" s="115" t="s">
        <v>651</v>
      </c>
      <c r="E135" s="115">
        <v>0.815618221258134</v>
      </c>
      <c r="F135" s="120"/>
      <c r="G135" s="120"/>
      <c r="H135" s="115"/>
      <c r="I135" s="121">
        <v>0.08658</v>
      </c>
      <c r="J135" s="121">
        <v>0.0878</v>
      </c>
      <c r="K135" s="120">
        <v>20.0</v>
      </c>
      <c r="L135" s="120">
        <f t="shared" si="10"/>
        <v>0.387197531</v>
      </c>
      <c r="M135" s="118">
        <f t="shared" si="14"/>
        <v>0.3926535368</v>
      </c>
      <c r="N135" s="101">
        <f t="shared" si="5"/>
        <v>0.3899350766</v>
      </c>
      <c r="O135" s="115">
        <v>0.190889370932754</v>
      </c>
      <c r="P135" s="112">
        <f t="shared" si="6"/>
        <v>1.602135555</v>
      </c>
      <c r="Q135" s="112">
        <f t="shared" si="4"/>
        <v>-0.4895414195</v>
      </c>
      <c r="R135" s="115"/>
      <c r="S135" s="115"/>
      <c r="T135" s="123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</row>
    <row r="136" ht="15.75" customHeight="1">
      <c r="A136" s="105">
        <v>92.0</v>
      </c>
      <c r="B136" s="106"/>
      <c r="C136" s="106" t="s">
        <v>640</v>
      </c>
      <c r="D136" s="106"/>
      <c r="E136" s="106">
        <v>0.815618221258134</v>
      </c>
      <c r="F136" s="109"/>
      <c r="G136" s="109"/>
      <c r="H136" s="106"/>
      <c r="I136" s="110">
        <v>0.08658</v>
      </c>
      <c r="J136" s="110">
        <v>0.0568</v>
      </c>
      <c r="K136" s="109">
        <v>20.0</v>
      </c>
      <c r="L136" s="109">
        <f t="shared" si="10"/>
        <v>0.387197531</v>
      </c>
      <c r="M136" s="107">
        <f t="shared" si="14"/>
        <v>0.2540173222</v>
      </c>
      <c r="N136" s="101">
        <f t="shared" si="5"/>
        <v>0.3274497885</v>
      </c>
      <c r="O136" s="106">
        <v>0.0694143167028199</v>
      </c>
      <c r="P136" s="112">
        <f t="shared" si="6"/>
        <v>2.27883459</v>
      </c>
      <c r="Q136" s="112">
        <f t="shared" si="4"/>
        <v>-0.211984613</v>
      </c>
      <c r="R136" s="106"/>
      <c r="S136" s="106"/>
      <c r="T136" s="113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</row>
    <row r="137" ht="15.75" customHeight="1">
      <c r="A137" s="114">
        <v>92.0</v>
      </c>
      <c r="B137" s="115"/>
      <c r="C137" s="115" t="s">
        <v>652</v>
      </c>
      <c r="D137" s="115" t="s">
        <v>653</v>
      </c>
      <c r="E137" s="115">
        <v>0.884498480243161</v>
      </c>
      <c r="F137" s="120"/>
      <c r="G137" s="120"/>
      <c r="H137" s="115"/>
      <c r="I137" s="121">
        <v>0.08124</v>
      </c>
      <c r="J137" s="121">
        <f>sqrt(0.3191*(1-0.3191)/16)</f>
        <v>0.1165319672</v>
      </c>
      <c r="K137" s="120">
        <v>16.0</v>
      </c>
      <c r="L137" s="120">
        <f t="shared" si="10"/>
        <v>0.32496</v>
      </c>
      <c r="M137" s="118">
        <f t="shared" si="14"/>
        <v>0.4661278687</v>
      </c>
      <c r="N137" s="101">
        <f t="shared" si="5"/>
        <v>0.4017923541</v>
      </c>
      <c r="O137" s="115">
        <v>0.319148936170212</v>
      </c>
      <c r="P137" s="112">
        <f t="shared" si="6"/>
        <v>1.407068946</v>
      </c>
      <c r="Q137" s="112">
        <f t="shared" si="4"/>
        <v>-0.7943131145</v>
      </c>
      <c r="R137" s="115"/>
      <c r="S137" s="115"/>
      <c r="T137" s="123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</row>
    <row r="138" ht="15.75" customHeight="1">
      <c r="A138" s="105">
        <v>92.0</v>
      </c>
      <c r="B138" s="106"/>
      <c r="C138" s="140" t="s">
        <v>652</v>
      </c>
      <c r="D138" s="106"/>
      <c r="E138" s="106">
        <v>0.884498480243161</v>
      </c>
      <c r="F138" s="109"/>
      <c r="G138" s="109"/>
      <c r="H138" s="106"/>
      <c r="I138" s="110">
        <v>0.08124</v>
      </c>
      <c r="J138" s="110">
        <f>sqrt(0.194528875379939*(1-0.194528875379939)/16)</f>
        <v>0.09895939572</v>
      </c>
      <c r="K138" s="109">
        <v>16.0</v>
      </c>
      <c r="L138" s="109">
        <f t="shared" si="10"/>
        <v>0.32496</v>
      </c>
      <c r="M138" s="107">
        <f t="shared" si="14"/>
        <v>0.3958375829</v>
      </c>
      <c r="N138" s="101">
        <f t="shared" si="5"/>
        <v>0.3621369863</v>
      </c>
      <c r="O138" s="106">
        <v>0.194528875379939</v>
      </c>
      <c r="P138" s="112">
        <f t="shared" si="6"/>
        <v>1.9052724</v>
      </c>
      <c r="Q138" s="112">
        <f t="shared" si="4"/>
        <v>-0.537169311</v>
      </c>
      <c r="R138" s="106"/>
      <c r="S138" s="106"/>
      <c r="T138" s="113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</row>
    <row r="139" ht="15.75" customHeight="1">
      <c r="A139" s="114">
        <v>92.0</v>
      </c>
      <c r="B139" s="115"/>
      <c r="C139" s="140" t="s">
        <v>652</v>
      </c>
      <c r="D139" s="115" t="s">
        <v>654</v>
      </c>
      <c r="E139" s="115">
        <v>0.887537993920972</v>
      </c>
      <c r="F139" s="120"/>
      <c r="G139" s="120"/>
      <c r="H139" s="115"/>
      <c r="I139" s="121">
        <v>0.0795</v>
      </c>
      <c r="J139" s="121">
        <f>sqrt(0.325227963525836*(1-0.325227963525836)/16)</f>
        <v>0.1171149903</v>
      </c>
      <c r="K139" s="120">
        <v>16.0</v>
      </c>
      <c r="L139" s="120">
        <f t="shared" si="10"/>
        <v>0.318</v>
      </c>
      <c r="M139" s="118">
        <f t="shared" si="14"/>
        <v>0.4684599612</v>
      </c>
      <c r="N139" s="101">
        <f t="shared" si="5"/>
        <v>0.4003615461</v>
      </c>
      <c r="O139" s="115">
        <v>0.325227963525836</v>
      </c>
      <c r="P139" s="112">
        <f t="shared" si="6"/>
        <v>1.404505592</v>
      </c>
      <c r="Q139" s="112">
        <f t="shared" si="4"/>
        <v>-0.8123356667</v>
      </c>
      <c r="R139" s="115"/>
      <c r="S139" s="115"/>
      <c r="T139" s="123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</row>
    <row r="140" ht="15.75" customHeight="1">
      <c r="A140" s="105">
        <v>92.0</v>
      </c>
      <c r="B140" s="106"/>
      <c r="C140" s="140" t="s">
        <v>652</v>
      </c>
      <c r="D140" s="106"/>
      <c r="E140" s="106">
        <v>0.887537993920972</v>
      </c>
      <c r="F140" s="109"/>
      <c r="G140" s="109"/>
      <c r="H140" s="106"/>
      <c r="I140" s="110">
        <v>0.0795</v>
      </c>
      <c r="J140" s="110">
        <f>sqrt(0.261398176291793*(1-0.261398176291793)/16)</f>
        <v>0.1098490924</v>
      </c>
      <c r="K140" s="109">
        <v>16.0</v>
      </c>
      <c r="L140" s="109">
        <f t="shared" si="10"/>
        <v>0.318</v>
      </c>
      <c r="M140" s="107">
        <f t="shared" si="14"/>
        <v>0.4393963697</v>
      </c>
      <c r="N140" s="101">
        <f t="shared" si="5"/>
        <v>0.383531726</v>
      </c>
      <c r="O140" s="106">
        <v>0.261398176291793</v>
      </c>
      <c r="P140" s="112">
        <f t="shared" si="6"/>
        <v>1.632563293</v>
      </c>
      <c r="Q140" s="112">
        <f t="shared" si="4"/>
        <v>-0.6815555495</v>
      </c>
      <c r="R140" s="106"/>
      <c r="S140" s="106"/>
      <c r="T140" s="113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</row>
    <row r="141" ht="15.75" customHeight="1">
      <c r="A141" s="114">
        <v>94.0</v>
      </c>
      <c r="B141" s="115"/>
      <c r="C141" s="115" t="s">
        <v>166</v>
      </c>
      <c r="D141" s="115" t="s">
        <v>655</v>
      </c>
      <c r="E141" s="115">
        <v>0.318407960199004</v>
      </c>
      <c r="F141" s="120"/>
      <c r="G141" s="120"/>
      <c r="H141" s="115"/>
      <c r="I141" s="121">
        <v>0.1647</v>
      </c>
      <c r="J141" s="121"/>
      <c r="K141" s="120">
        <v>8.0</v>
      </c>
      <c r="L141" s="120">
        <f t="shared" si="10"/>
        <v>0.4658419474</v>
      </c>
      <c r="M141" s="118">
        <v>0.46584194744569757</v>
      </c>
      <c r="N141" s="101">
        <f t="shared" si="5"/>
        <v>0.4658419474</v>
      </c>
      <c r="O141" s="115">
        <v>0.4</v>
      </c>
      <c r="P141" s="112">
        <f t="shared" si="6"/>
        <v>-0.1751496194</v>
      </c>
      <c r="Q141" s="112">
        <f t="shared" si="4"/>
        <v>-0.8586603293</v>
      </c>
      <c r="R141" s="115"/>
      <c r="S141" s="115"/>
      <c r="T141" s="123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</row>
    <row r="142" ht="15.75" customHeight="1">
      <c r="A142" s="105">
        <v>94.0</v>
      </c>
      <c r="B142" s="106"/>
      <c r="C142" s="106" t="s">
        <v>167</v>
      </c>
      <c r="D142" s="106"/>
      <c r="E142" s="106">
        <v>0.440298507462686</v>
      </c>
      <c r="F142" s="109"/>
      <c r="G142" s="109"/>
      <c r="H142" s="106"/>
      <c r="I142" s="110">
        <v>0.175</v>
      </c>
      <c r="J142" s="110"/>
      <c r="K142" s="109">
        <v>8.0</v>
      </c>
      <c r="L142" s="109">
        <f t="shared" si="10"/>
        <v>0.4949747468</v>
      </c>
      <c r="M142" s="107">
        <v>0.4949747468305833</v>
      </c>
      <c r="N142" s="101">
        <f t="shared" si="5"/>
        <v>0.4949747468</v>
      </c>
      <c r="O142" s="106">
        <v>0.4</v>
      </c>
      <c r="P142" s="112">
        <f t="shared" si="6"/>
        <v>0.08141527971</v>
      </c>
      <c r="Q142" s="112">
        <f t="shared" si="4"/>
        <v>-0.8081220356</v>
      </c>
      <c r="R142" s="106"/>
      <c r="S142" s="106"/>
      <c r="T142" s="113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</row>
    <row r="143" ht="15.75" customHeight="1">
      <c r="A143" s="114">
        <v>94.0</v>
      </c>
      <c r="B143" s="115"/>
      <c r="C143" s="115" t="s">
        <v>312</v>
      </c>
      <c r="D143" s="115"/>
      <c r="E143" s="115">
        <v>0.920398009950248</v>
      </c>
      <c r="F143" s="120"/>
      <c r="G143" s="120"/>
      <c r="H143" s="115"/>
      <c r="I143" s="121">
        <v>0.0957</v>
      </c>
      <c r="J143" s="121"/>
      <c r="K143" s="120">
        <v>8.0</v>
      </c>
      <c r="L143" s="120">
        <f t="shared" si="10"/>
        <v>0.2706804758</v>
      </c>
      <c r="M143" s="118">
        <v>0.27068047583821037</v>
      </c>
      <c r="N143" s="101">
        <f t="shared" si="5"/>
        <v>0.2706804758</v>
      </c>
      <c r="O143" s="115">
        <v>0.4</v>
      </c>
      <c r="P143" s="112">
        <f t="shared" si="6"/>
        <v>1.922554659</v>
      </c>
      <c r="Q143" s="112">
        <f t="shared" si="4"/>
        <v>-1.477757118</v>
      </c>
      <c r="R143" s="115"/>
      <c r="S143" s="115"/>
      <c r="T143" s="123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</row>
    <row r="144" ht="15.75" customHeight="1">
      <c r="A144" s="105">
        <v>94.0</v>
      </c>
      <c r="B144" s="106"/>
      <c r="C144" s="106" t="s">
        <v>166</v>
      </c>
      <c r="D144" s="106" t="s">
        <v>85</v>
      </c>
      <c r="E144" s="106">
        <v>0.0</v>
      </c>
      <c r="F144" s="109"/>
      <c r="G144" s="109">
        <v>0.2</v>
      </c>
      <c r="H144" s="106"/>
      <c r="I144" s="110">
        <f t="shared" ref="I144:I236" si="15">G144-E144</f>
        <v>0.2</v>
      </c>
      <c r="J144" s="110"/>
      <c r="K144" s="109">
        <v>8.0</v>
      </c>
      <c r="L144" s="109">
        <f t="shared" si="10"/>
        <v>0.5656854249</v>
      </c>
      <c r="M144" s="107">
        <v>0.5656854249492381</v>
      </c>
      <c r="N144" s="101">
        <f t="shared" si="5"/>
        <v>0.5656854249</v>
      </c>
      <c r="O144" s="106">
        <v>0.4</v>
      </c>
      <c r="P144" s="112">
        <f t="shared" si="6"/>
        <v>-0.7071067812</v>
      </c>
      <c r="Q144" s="112">
        <f t="shared" si="4"/>
        <v>-0.7071067812</v>
      </c>
      <c r="R144" s="106"/>
      <c r="S144" s="106"/>
      <c r="T144" s="113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</row>
    <row r="145" ht="15.75" customHeight="1">
      <c r="A145" s="114">
        <v>94.0</v>
      </c>
      <c r="B145" s="115"/>
      <c r="C145" s="115" t="s">
        <v>167</v>
      </c>
      <c r="D145" s="115"/>
      <c r="E145" s="115">
        <v>0.342629482071713</v>
      </c>
      <c r="F145" s="120"/>
      <c r="G145" s="120">
        <v>0.50199203187251</v>
      </c>
      <c r="H145" s="115"/>
      <c r="I145" s="121">
        <f t="shared" si="15"/>
        <v>0.1593625498</v>
      </c>
      <c r="J145" s="121"/>
      <c r="K145" s="120">
        <v>8.0</v>
      </c>
      <c r="L145" s="120">
        <f t="shared" si="10"/>
        <v>0.4507453585</v>
      </c>
      <c r="M145" s="118">
        <v>0.4507453585252897</v>
      </c>
      <c r="N145" s="101">
        <f t="shared" si="5"/>
        <v>0.4507453585</v>
      </c>
      <c r="O145" s="115">
        <v>0.4</v>
      </c>
      <c r="P145" s="112">
        <f t="shared" si="6"/>
        <v>-0.1272792206</v>
      </c>
      <c r="Q145" s="112">
        <f t="shared" si="4"/>
        <v>-0.8874190104</v>
      </c>
      <c r="R145" s="115"/>
      <c r="S145" s="115"/>
      <c r="T145" s="123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</row>
    <row r="146" ht="15.75" customHeight="1">
      <c r="A146" s="105">
        <v>94.0</v>
      </c>
      <c r="B146" s="106"/>
      <c r="C146" s="106" t="s">
        <v>312</v>
      </c>
      <c r="D146" s="106"/>
      <c r="E146" s="106">
        <v>1.37051792828685</v>
      </c>
      <c r="F146" s="109"/>
      <c r="G146" s="109">
        <v>1.68924302788844</v>
      </c>
      <c r="H146" s="106"/>
      <c r="I146" s="110">
        <f t="shared" si="15"/>
        <v>0.3187250996</v>
      </c>
      <c r="J146" s="110"/>
      <c r="K146" s="109">
        <v>8.0</v>
      </c>
      <c r="L146" s="109">
        <f t="shared" si="10"/>
        <v>0.9014907171</v>
      </c>
      <c r="M146" s="107">
        <v>0.9014907170505684</v>
      </c>
      <c r="N146" s="101">
        <f t="shared" si="5"/>
        <v>0.9014907171</v>
      </c>
      <c r="O146" s="106">
        <v>0.4</v>
      </c>
      <c r="P146" s="112">
        <f t="shared" si="6"/>
        <v>1.076570074</v>
      </c>
      <c r="Q146" s="112">
        <f t="shared" si="4"/>
        <v>-0.4437095052</v>
      </c>
      <c r="R146" s="106"/>
      <c r="S146" s="106"/>
      <c r="T146" s="113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</row>
    <row r="147" ht="15.75" customHeight="1">
      <c r="A147" s="114">
        <v>94.0</v>
      </c>
      <c r="B147" s="115"/>
      <c r="C147" s="115" t="s">
        <v>166</v>
      </c>
      <c r="D147" s="115" t="s">
        <v>313</v>
      </c>
      <c r="E147" s="115">
        <v>1.07344632768361</v>
      </c>
      <c r="F147" s="120"/>
      <c r="G147" s="120">
        <v>1.37853107344632</v>
      </c>
      <c r="H147" s="115"/>
      <c r="I147" s="121">
        <f t="shared" si="15"/>
        <v>0.3050847458</v>
      </c>
      <c r="J147" s="121"/>
      <c r="K147" s="120">
        <v>8.0</v>
      </c>
      <c r="L147" s="120">
        <f t="shared" si="10"/>
        <v>0.8629099703</v>
      </c>
      <c r="M147" s="118">
        <v>0.8629099702615448</v>
      </c>
      <c r="N147" s="101">
        <f t="shared" si="5"/>
        <v>0.8629099703</v>
      </c>
      <c r="O147" s="115"/>
      <c r="P147" s="112">
        <f t="shared" si="6"/>
        <v>1.243984152</v>
      </c>
      <c r="Q147" s="112">
        <f t="shared" si="4"/>
        <v>0</v>
      </c>
      <c r="R147" s="115"/>
      <c r="S147" s="115"/>
      <c r="T147" s="123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</row>
    <row r="148" ht="15.75" customHeight="1">
      <c r="A148" s="105">
        <v>94.0</v>
      </c>
      <c r="B148" s="106"/>
      <c r="C148" s="106" t="s">
        <v>167</v>
      </c>
      <c r="D148" s="106"/>
      <c r="E148" s="106">
        <v>1.45762711864406</v>
      </c>
      <c r="F148" s="109"/>
      <c r="G148" s="109">
        <v>1.81920903954802</v>
      </c>
      <c r="H148" s="106"/>
      <c r="I148" s="110">
        <f t="shared" si="15"/>
        <v>0.3615819209</v>
      </c>
      <c r="J148" s="110"/>
      <c r="K148" s="109">
        <v>8.0</v>
      </c>
      <c r="L148" s="109">
        <f t="shared" si="10"/>
        <v>1.022708113</v>
      </c>
      <c r="M148" s="107">
        <v>1.0227081129025923</v>
      </c>
      <c r="N148" s="101">
        <f t="shared" si="5"/>
        <v>1.022708113</v>
      </c>
      <c r="O148" s="106"/>
      <c r="P148" s="112">
        <f t="shared" si="6"/>
        <v>1.425262106</v>
      </c>
      <c r="Q148" s="112">
        <f t="shared" si="4"/>
        <v>0</v>
      </c>
      <c r="R148" s="106"/>
      <c r="S148" s="106"/>
      <c r="T148" s="113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</row>
    <row r="149" ht="15.75" customHeight="1">
      <c r="A149" s="114">
        <v>94.0</v>
      </c>
      <c r="B149" s="115"/>
      <c r="C149" s="115" t="s">
        <v>312</v>
      </c>
      <c r="D149" s="115"/>
      <c r="E149" s="115">
        <v>2.954802259887</v>
      </c>
      <c r="F149" s="120"/>
      <c r="G149" s="120">
        <v>3.28813559322033</v>
      </c>
      <c r="H149" s="115"/>
      <c r="I149" s="121">
        <f t="shared" si="15"/>
        <v>0.3333333333</v>
      </c>
      <c r="J149" s="121"/>
      <c r="K149" s="120">
        <v>8.0</v>
      </c>
      <c r="L149" s="120">
        <f t="shared" si="10"/>
        <v>0.9428090416</v>
      </c>
      <c r="M149" s="118">
        <v>0.942809041582055</v>
      </c>
      <c r="N149" s="101">
        <f t="shared" si="5"/>
        <v>0.9428090416</v>
      </c>
      <c r="O149" s="115"/>
      <c r="P149" s="112">
        <f t="shared" si="6"/>
        <v>3.134041073</v>
      </c>
      <c r="Q149" s="112">
        <f t="shared" si="4"/>
        <v>0</v>
      </c>
      <c r="R149" s="115"/>
      <c r="S149" s="115"/>
      <c r="T149" s="123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</row>
    <row r="150" ht="15.75" customHeight="1">
      <c r="A150" s="105">
        <v>102.0</v>
      </c>
      <c r="B150" s="106" t="s">
        <v>656</v>
      </c>
      <c r="C150" s="106" t="s">
        <v>327</v>
      </c>
      <c r="D150" s="106" t="s">
        <v>67</v>
      </c>
      <c r="E150" s="106">
        <v>0.6656</v>
      </c>
      <c r="F150" s="109"/>
      <c r="G150" s="109">
        <v>0.7664</v>
      </c>
      <c r="H150" s="106"/>
      <c r="I150" s="110">
        <f t="shared" si="15"/>
        <v>0.1008</v>
      </c>
      <c r="J150" s="110"/>
      <c r="K150" s="109">
        <v>10.0</v>
      </c>
      <c r="L150" s="109">
        <f t="shared" si="10"/>
        <v>0.3187575881</v>
      </c>
      <c r="M150" s="107">
        <v>0.3187575881449727</v>
      </c>
      <c r="N150" s="101">
        <f t="shared" si="5"/>
        <v>0.3187575881</v>
      </c>
      <c r="O150" s="106">
        <v>0.5</v>
      </c>
      <c r="P150" s="112">
        <f t="shared" si="6"/>
        <v>0.5195170442</v>
      </c>
      <c r="Q150" s="112">
        <f t="shared" si="4"/>
        <v>-1.568590109</v>
      </c>
      <c r="R150" s="106"/>
      <c r="S150" s="106"/>
      <c r="T150" s="113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</row>
    <row r="151" ht="15.75" customHeight="1">
      <c r="A151" s="114">
        <v>102.0</v>
      </c>
      <c r="B151" s="115"/>
      <c r="C151" s="115"/>
      <c r="D151" s="115" t="s">
        <v>89</v>
      </c>
      <c r="E151" s="115">
        <v>0.734399999999999</v>
      </c>
      <c r="F151" s="120"/>
      <c r="G151" s="120">
        <v>0.816</v>
      </c>
      <c r="H151" s="115"/>
      <c r="I151" s="121">
        <f t="shared" si="15"/>
        <v>0.0816</v>
      </c>
      <c r="J151" s="121"/>
      <c r="K151" s="120">
        <v>10.0</v>
      </c>
      <c r="L151" s="120">
        <f t="shared" si="10"/>
        <v>0.2580418571</v>
      </c>
      <c r="M151" s="118">
        <v>0.2580418570697426</v>
      </c>
      <c r="N151" s="101">
        <f t="shared" si="5"/>
        <v>0.2580418571</v>
      </c>
      <c r="O151" s="115">
        <v>0.5</v>
      </c>
      <c r="P151" s="112">
        <f t="shared" si="6"/>
        <v>0.9083797592</v>
      </c>
      <c r="Q151" s="112">
        <f t="shared" si="4"/>
        <v>-1.937670135</v>
      </c>
      <c r="R151" s="115"/>
      <c r="S151" s="115"/>
      <c r="T151" s="123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</row>
    <row r="152" ht="15.75" customHeight="1">
      <c r="A152" s="105">
        <v>102.0</v>
      </c>
      <c r="B152" s="106"/>
      <c r="C152" s="106" t="s">
        <v>328</v>
      </c>
      <c r="D152" s="106" t="s">
        <v>67</v>
      </c>
      <c r="E152" s="106">
        <v>0.396799999999999</v>
      </c>
      <c r="F152" s="109"/>
      <c r="G152" s="109">
        <v>0.5056</v>
      </c>
      <c r="H152" s="106"/>
      <c r="I152" s="110">
        <f t="shared" si="15"/>
        <v>0.1088</v>
      </c>
      <c r="J152" s="110"/>
      <c r="K152" s="109">
        <v>10.0</v>
      </c>
      <c r="L152" s="109">
        <f t="shared" si="10"/>
        <v>0.3440558094</v>
      </c>
      <c r="M152" s="107">
        <v>0.3440558094263231</v>
      </c>
      <c r="N152" s="101">
        <f t="shared" si="5"/>
        <v>0.3440558094</v>
      </c>
      <c r="O152" s="106">
        <v>0.5</v>
      </c>
      <c r="P152" s="112">
        <f t="shared" si="6"/>
        <v>-0.2999513369</v>
      </c>
      <c r="Q152" s="112">
        <f t="shared" si="4"/>
        <v>-1.453252601</v>
      </c>
      <c r="R152" s="106"/>
      <c r="S152" s="106"/>
      <c r="T152" s="113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</row>
    <row r="153" ht="15.75" customHeight="1">
      <c r="A153" s="114">
        <v>102.0</v>
      </c>
      <c r="B153" s="115"/>
      <c r="C153" s="115"/>
      <c r="D153" s="115" t="s">
        <v>89</v>
      </c>
      <c r="E153" s="115">
        <v>0.496</v>
      </c>
      <c r="F153" s="120"/>
      <c r="G153" s="120">
        <v>0.5568</v>
      </c>
      <c r="H153" s="115"/>
      <c r="I153" s="121">
        <f t="shared" si="15"/>
        <v>0.0608</v>
      </c>
      <c r="J153" s="121"/>
      <c r="K153" s="120">
        <v>10.0</v>
      </c>
      <c r="L153" s="120">
        <f t="shared" si="10"/>
        <v>0.1922664817</v>
      </c>
      <c r="M153" s="118">
        <v>0.19226648173823738</v>
      </c>
      <c r="N153" s="101">
        <f t="shared" si="5"/>
        <v>0.1922664817</v>
      </c>
      <c r="O153" s="115">
        <v>0.5</v>
      </c>
      <c r="P153" s="112">
        <f t="shared" si="6"/>
        <v>-0.02080445829</v>
      </c>
      <c r="Q153" s="112">
        <f t="shared" si="4"/>
        <v>-2.600557286</v>
      </c>
      <c r="R153" s="115"/>
      <c r="S153" s="115"/>
      <c r="T153" s="123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</row>
    <row r="154" ht="15.75" customHeight="1">
      <c r="A154" s="105">
        <v>102.0</v>
      </c>
      <c r="B154" s="106"/>
      <c r="C154" s="106" t="s">
        <v>336</v>
      </c>
      <c r="D154" s="106" t="s">
        <v>67</v>
      </c>
      <c r="E154" s="106">
        <v>0.4736</v>
      </c>
      <c r="F154" s="109"/>
      <c r="G154" s="109">
        <v>0.5696</v>
      </c>
      <c r="H154" s="106"/>
      <c r="I154" s="110">
        <f t="shared" si="15"/>
        <v>0.096</v>
      </c>
      <c r="J154" s="110"/>
      <c r="K154" s="109">
        <v>10.0</v>
      </c>
      <c r="L154" s="109">
        <f t="shared" si="10"/>
        <v>0.3035786554</v>
      </c>
      <c r="M154" s="107">
        <v>0.30357865537616435</v>
      </c>
      <c r="N154" s="101">
        <f t="shared" si="5"/>
        <v>0.3035786554</v>
      </c>
      <c r="O154" s="106">
        <v>0.5</v>
      </c>
      <c r="P154" s="112">
        <f t="shared" si="6"/>
        <v>-0.08696263565</v>
      </c>
      <c r="Q154" s="112">
        <f t="shared" si="4"/>
        <v>-1.647019615</v>
      </c>
      <c r="R154" s="106"/>
      <c r="S154" s="106"/>
      <c r="T154" s="113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</row>
    <row r="155" ht="15.75" customHeight="1">
      <c r="A155" s="114">
        <v>102.0</v>
      </c>
      <c r="B155" s="115"/>
      <c r="C155" s="115" t="s">
        <v>336</v>
      </c>
      <c r="D155" s="115" t="s">
        <v>89</v>
      </c>
      <c r="E155" s="115">
        <v>0.5408</v>
      </c>
      <c r="F155" s="120"/>
      <c r="G155" s="120">
        <v>0.6288</v>
      </c>
      <c r="H155" s="115"/>
      <c r="I155" s="121">
        <f t="shared" si="15"/>
        <v>0.088</v>
      </c>
      <c r="J155" s="121"/>
      <c r="K155" s="120">
        <v>10.0</v>
      </c>
      <c r="L155" s="120">
        <f t="shared" si="10"/>
        <v>0.2782804341</v>
      </c>
      <c r="M155" s="118">
        <v>0.2782804340948176</v>
      </c>
      <c r="N155" s="101">
        <f t="shared" si="5"/>
        <v>0.2782804341</v>
      </c>
      <c r="O155" s="115">
        <v>0.5</v>
      </c>
      <c r="P155" s="112">
        <f t="shared" si="6"/>
        <v>0.1466146915</v>
      </c>
      <c r="Q155" s="112">
        <f t="shared" si="4"/>
        <v>-1.796748671</v>
      </c>
      <c r="R155" s="115"/>
      <c r="S155" s="115"/>
      <c r="T155" s="123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</row>
    <row r="156" ht="15.75" customHeight="1">
      <c r="A156" s="105">
        <v>116.0</v>
      </c>
      <c r="B156" s="106" t="s">
        <v>657</v>
      </c>
      <c r="C156" s="106" t="s">
        <v>166</v>
      </c>
      <c r="D156" s="106"/>
      <c r="E156" s="106">
        <v>0.441247002398081</v>
      </c>
      <c r="F156" s="109"/>
      <c r="G156" s="109">
        <v>0.541966426858513</v>
      </c>
      <c r="H156" s="106"/>
      <c r="I156" s="110">
        <f t="shared" si="15"/>
        <v>0.1007194245</v>
      </c>
      <c r="J156" s="110"/>
      <c r="K156" s="109">
        <v>13.0</v>
      </c>
      <c r="L156" s="109">
        <f t="shared" si="10"/>
        <v>0.3631490493</v>
      </c>
      <c r="M156" s="107">
        <v>0.3631490493273096</v>
      </c>
      <c r="N156" s="101">
        <f t="shared" si="5"/>
        <v>0.3631490493</v>
      </c>
      <c r="O156" s="106">
        <v>0.33</v>
      </c>
      <c r="P156" s="112">
        <f t="shared" si="6"/>
        <v>0.3063397869</v>
      </c>
      <c r="Q156" s="112">
        <f t="shared" si="4"/>
        <v>-0.9087177857</v>
      </c>
      <c r="R156" s="106"/>
      <c r="S156" s="106"/>
      <c r="T156" s="113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</row>
    <row r="157" ht="15.75" customHeight="1">
      <c r="A157" s="114"/>
      <c r="B157" s="115"/>
      <c r="C157" s="115" t="s">
        <v>658</v>
      </c>
      <c r="D157" s="115"/>
      <c r="E157" s="115">
        <v>0.610711430855315</v>
      </c>
      <c r="F157" s="120"/>
      <c r="G157" s="120">
        <v>0.799360511590727</v>
      </c>
      <c r="H157" s="115"/>
      <c r="I157" s="121">
        <f t="shared" si="15"/>
        <v>0.1886490807</v>
      </c>
      <c r="J157" s="121"/>
      <c r="K157" s="120">
        <v>9.0</v>
      </c>
      <c r="L157" s="120">
        <f t="shared" si="10"/>
        <v>0.5659472422</v>
      </c>
      <c r="M157" s="118">
        <v>0.5659472422062359</v>
      </c>
      <c r="N157" s="101">
        <f t="shared" si="5"/>
        <v>0.5659472422</v>
      </c>
      <c r="O157" s="115">
        <v>0.33</v>
      </c>
      <c r="P157" s="112">
        <f t="shared" si="6"/>
        <v>0.4960028249</v>
      </c>
      <c r="Q157" s="112">
        <f t="shared" si="4"/>
        <v>-0.5830932203</v>
      </c>
      <c r="R157" s="115"/>
      <c r="S157" s="115"/>
      <c r="T157" s="123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</row>
    <row r="158" ht="15.75" customHeight="1">
      <c r="A158" s="105"/>
      <c r="B158" s="106"/>
      <c r="C158" s="106" t="s">
        <v>659</v>
      </c>
      <c r="D158" s="106"/>
      <c r="E158" s="106">
        <v>0.729016786570743</v>
      </c>
      <c r="F158" s="109"/>
      <c r="G158" s="109">
        <v>0.810551558752997</v>
      </c>
      <c r="H158" s="106"/>
      <c r="I158" s="110">
        <f t="shared" si="15"/>
        <v>0.08153477218</v>
      </c>
      <c r="J158" s="110"/>
      <c r="K158" s="109">
        <v>11.0</v>
      </c>
      <c r="L158" s="109">
        <f t="shared" si="10"/>
        <v>0.2704202467</v>
      </c>
      <c r="M158" s="107">
        <v>0.2704202466956435</v>
      </c>
      <c r="N158" s="101">
        <f t="shared" si="5"/>
        <v>0.2704202467</v>
      </c>
      <c r="O158" s="106">
        <v>0.33</v>
      </c>
      <c r="P158" s="112">
        <f t="shared" si="6"/>
        <v>1.475543312</v>
      </c>
      <c r="Q158" s="112">
        <f t="shared" si="4"/>
        <v>-1.220322827</v>
      </c>
      <c r="R158" s="106"/>
      <c r="S158" s="106"/>
      <c r="T158" s="113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</row>
    <row r="159" ht="15.75" customHeight="1">
      <c r="A159" s="114"/>
      <c r="B159" s="115"/>
      <c r="C159" s="115" t="s">
        <v>353</v>
      </c>
      <c r="D159" s="115"/>
      <c r="E159" s="115">
        <v>0.78017585931255</v>
      </c>
      <c r="F159" s="120"/>
      <c r="G159" s="120">
        <v>0.876099120703437</v>
      </c>
      <c r="H159" s="115"/>
      <c r="I159" s="121">
        <f t="shared" si="15"/>
        <v>0.09592326139</v>
      </c>
      <c r="J159" s="121"/>
      <c r="K159" s="120">
        <v>7.0</v>
      </c>
      <c r="L159" s="120">
        <f t="shared" si="10"/>
        <v>0.2537890946</v>
      </c>
      <c r="M159" s="118">
        <v>0.25378909458653076</v>
      </c>
      <c r="N159" s="101">
        <f t="shared" si="5"/>
        <v>0.2537890946</v>
      </c>
      <c r="O159" s="115">
        <v>0.33</v>
      </c>
      <c r="P159" s="112">
        <f t="shared" si="6"/>
        <v>1.773818769</v>
      </c>
      <c r="Q159" s="112">
        <f t="shared" si="4"/>
        <v>-1.300292278</v>
      </c>
      <c r="R159" s="115"/>
      <c r="S159" s="115"/>
      <c r="T159" s="123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</row>
    <row r="160" ht="15.75" customHeight="1">
      <c r="A160" s="105">
        <v>115.0</v>
      </c>
      <c r="B160" s="106" t="s">
        <v>660</v>
      </c>
      <c r="C160" s="106" t="s">
        <v>446</v>
      </c>
      <c r="D160" s="106" t="s">
        <v>661</v>
      </c>
      <c r="E160" s="106">
        <v>0.779376498800959</v>
      </c>
      <c r="F160" s="109"/>
      <c r="G160" s="109">
        <v>0.882494004796163</v>
      </c>
      <c r="H160" s="106"/>
      <c r="I160" s="110">
        <f t="shared" si="15"/>
        <v>0.103117506</v>
      </c>
      <c r="J160" s="110">
        <v>0.105603448275861</v>
      </c>
      <c r="K160" s="109">
        <v>16.0</v>
      </c>
      <c r="L160" s="109">
        <f t="shared" si="10"/>
        <v>0.412470024</v>
      </c>
      <c r="M160" s="107">
        <f t="shared" ref="M160:M194" si="16">J160 * sqrt(K160)</f>
        <v>0.4224137931</v>
      </c>
      <c r="N160" s="110">
        <f t="shared" si="5"/>
        <v>0.417471516</v>
      </c>
      <c r="O160" s="106">
        <v>0.0599520383693042</v>
      </c>
      <c r="P160" s="112">
        <f t="shared" si="6"/>
        <v>1.723289932</v>
      </c>
      <c r="Q160" s="112">
        <f t="shared" si="4"/>
        <v>-0.1436074943</v>
      </c>
      <c r="R160" s="106"/>
      <c r="S160" s="106"/>
      <c r="T160" s="113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</row>
    <row r="161" ht="15.75" customHeight="1">
      <c r="A161" s="114"/>
      <c r="B161" s="115" t="s">
        <v>660</v>
      </c>
      <c r="C161" s="115" t="s">
        <v>447</v>
      </c>
      <c r="D161" s="115" t="s">
        <v>661</v>
      </c>
      <c r="E161" s="115">
        <v>0.779376498800959</v>
      </c>
      <c r="F161" s="120"/>
      <c r="G161" s="120">
        <v>0.882494004796163</v>
      </c>
      <c r="H161" s="115"/>
      <c r="I161" s="121">
        <f t="shared" si="15"/>
        <v>0.103117506</v>
      </c>
      <c r="J161" s="121">
        <v>0.439655172413793</v>
      </c>
      <c r="K161" s="120">
        <v>16.0</v>
      </c>
      <c r="L161" s="120">
        <f t="shared" si="10"/>
        <v>0.412470024</v>
      </c>
      <c r="M161" s="118">
        <f t="shared" si="16"/>
        <v>1.75862069</v>
      </c>
      <c r="N161" s="121">
        <f t="shared" si="5"/>
        <v>1.277278014</v>
      </c>
      <c r="O161" s="115">
        <v>0.340527577937649</v>
      </c>
      <c r="P161" s="112">
        <f t="shared" si="6"/>
        <v>0.3435813629</v>
      </c>
      <c r="Q161" s="112">
        <f t="shared" si="4"/>
        <v>-0.2666041176</v>
      </c>
      <c r="R161" s="115"/>
      <c r="S161" s="115"/>
      <c r="T161" s="123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</row>
    <row r="162" ht="15.75" customHeight="1">
      <c r="A162" s="105"/>
      <c r="B162" s="106" t="s">
        <v>660</v>
      </c>
      <c r="C162" s="106" t="s">
        <v>446</v>
      </c>
      <c r="D162" s="106" t="s">
        <v>662</v>
      </c>
      <c r="E162" s="106">
        <v>0.623501199040767</v>
      </c>
      <c r="F162" s="109"/>
      <c r="G162" s="109">
        <v>0.729016786570743</v>
      </c>
      <c r="H162" s="106"/>
      <c r="I162" s="110">
        <f t="shared" si="15"/>
        <v>0.1055155875</v>
      </c>
      <c r="J162" s="110">
        <v>0.161637931034482</v>
      </c>
      <c r="K162" s="109">
        <v>16.0</v>
      </c>
      <c r="L162" s="109">
        <f t="shared" si="10"/>
        <v>0.4220623501</v>
      </c>
      <c r="M162" s="107">
        <f t="shared" si="16"/>
        <v>0.6465517241</v>
      </c>
      <c r="N162" s="110">
        <f t="shared" si="5"/>
        <v>0.5459696692</v>
      </c>
      <c r="O162" s="106">
        <v>0.0935251798561148</v>
      </c>
      <c r="P162" s="112">
        <f t="shared" si="6"/>
        <v>0.9707059734</v>
      </c>
      <c r="Q162" s="112">
        <f t="shared" si="4"/>
        <v>-0.1713010541</v>
      </c>
      <c r="R162" s="106"/>
      <c r="S162" s="106"/>
      <c r="T162" s="113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</row>
    <row r="163" ht="15.75" customHeight="1">
      <c r="A163" s="114"/>
      <c r="B163" s="115" t="s">
        <v>660</v>
      </c>
      <c r="C163" s="115" t="s">
        <v>447</v>
      </c>
      <c r="D163" s="115" t="s">
        <v>662</v>
      </c>
      <c r="E163" s="115">
        <v>0.623501199040767</v>
      </c>
      <c r="F163" s="120"/>
      <c r="G163" s="120">
        <v>0.729016786570743</v>
      </c>
      <c r="H163" s="115"/>
      <c r="I163" s="121">
        <f t="shared" si="15"/>
        <v>0.1055155875</v>
      </c>
      <c r="J163" s="121">
        <v>0.519396551724137</v>
      </c>
      <c r="K163" s="120">
        <v>16.0</v>
      </c>
      <c r="L163" s="120">
        <f t="shared" si="10"/>
        <v>0.4220623501</v>
      </c>
      <c r="M163" s="118">
        <f t="shared" si="16"/>
        <v>2.077586207</v>
      </c>
      <c r="N163" s="121">
        <f t="shared" si="5"/>
        <v>1.499083232</v>
      </c>
      <c r="O163" s="115">
        <v>0.402877697841726</v>
      </c>
      <c r="P163" s="112">
        <f t="shared" si="6"/>
        <v>0.1471722827</v>
      </c>
      <c r="Q163" s="112">
        <f t="shared" si="4"/>
        <v>-0.2687493857</v>
      </c>
      <c r="R163" s="115"/>
      <c r="S163" s="115"/>
      <c r="T163" s="123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</row>
    <row r="164" ht="15.75" customHeight="1">
      <c r="A164" s="105"/>
      <c r="B164" s="106" t="s">
        <v>660</v>
      </c>
      <c r="C164" s="106" t="s">
        <v>446</v>
      </c>
      <c r="D164" s="106" t="s">
        <v>663</v>
      </c>
      <c r="E164" s="106">
        <v>0.839328537170263</v>
      </c>
      <c r="F164" s="109"/>
      <c r="G164" s="109">
        <v>0.90167865707434</v>
      </c>
      <c r="H164" s="106"/>
      <c r="I164" s="110">
        <f t="shared" si="15"/>
        <v>0.0623501199</v>
      </c>
      <c r="J164" s="110">
        <v>0.409482758620689</v>
      </c>
      <c r="K164" s="109">
        <v>16.0</v>
      </c>
      <c r="L164" s="109">
        <f t="shared" si="10"/>
        <v>0.2494004796</v>
      </c>
      <c r="M164" s="107">
        <f t="shared" si="16"/>
        <v>1.637931034</v>
      </c>
      <c r="N164" s="110">
        <f t="shared" si="5"/>
        <v>1.171541436</v>
      </c>
      <c r="O164" s="106">
        <v>0.309352517985611</v>
      </c>
      <c r="P164" s="112">
        <f t="shared" si="6"/>
        <v>0.4523749676</v>
      </c>
      <c r="Q164" s="112">
        <f t="shared" si="4"/>
        <v>-0.2640559766</v>
      </c>
      <c r="R164" s="106"/>
      <c r="S164" s="106"/>
      <c r="T164" s="113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</row>
    <row r="165" ht="15.75" customHeight="1">
      <c r="A165" s="114"/>
      <c r="B165" s="115" t="s">
        <v>660</v>
      </c>
      <c r="C165" s="115" t="s">
        <v>447</v>
      </c>
      <c r="D165" s="115" t="s">
        <v>663</v>
      </c>
      <c r="E165" s="115">
        <v>0.839328537170263</v>
      </c>
      <c r="F165" s="120"/>
      <c r="G165" s="120">
        <v>0.90167865707434</v>
      </c>
      <c r="H165" s="115"/>
      <c r="I165" s="121">
        <f t="shared" si="15"/>
        <v>0.0623501199</v>
      </c>
      <c r="J165" s="121">
        <v>0.390086206896551</v>
      </c>
      <c r="K165" s="120">
        <v>16.0</v>
      </c>
      <c r="L165" s="120">
        <f t="shared" si="10"/>
        <v>0.2494004796</v>
      </c>
      <c r="M165" s="118">
        <f t="shared" si="16"/>
        <v>1.560344828</v>
      </c>
      <c r="N165" s="121">
        <f t="shared" si="5"/>
        <v>1.117335353</v>
      </c>
      <c r="O165" s="115">
        <v>0.278177458033573</v>
      </c>
      <c r="P165" s="112">
        <f t="shared" si="6"/>
        <v>0.5022226119</v>
      </c>
      <c r="Q165" s="112">
        <f t="shared" si="4"/>
        <v>-0.2489650555</v>
      </c>
      <c r="R165" s="115"/>
      <c r="S165" s="115"/>
      <c r="T165" s="123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</row>
    <row r="166" ht="15.75" customHeight="1">
      <c r="A166" s="105"/>
      <c r="B166" s="106" t="s">
        <v>660</v>
      </c>
      <c r="C166" s="106" t="s">
        <v>446</v>
      </c>
      <c r="D166" s="106" t="s">
        <v>664</v>
      </c>
      <c r="E166" s="106">
        <v>0.899280575539568</v>
      </c>
      <c r="F166" s="109"/>
      <c r="G166" s="109">
        <v>0.949640287769784</v>
      </c>
      <c r="H166" s="106"/>
      <c r="I166" s="110">
        <f t="shared" si="15"/>
        <v>0.05035971223</v>
      </c>
      <c r="J166" s="110">
        <v>0.247844827586206</v>
      </c>
      <c r="K166" s="109">
        <v>16.0</v>
      </c>
      <c r="L166" s="109">
        <f t="shared" si="10"/>
        <v>0.2014388489</v>
      </c>
      <c r="M166" s="107">
        <f t="shared" si="16"/>
        <v>0.9913793103</v>
      </c>
      <c r="N166" s="110">
        <f t="shared" si="5"/>
        <v>0.7153357767</v>
      </c>
      <c r="O166" s="106">
        <v>0.184652278177457</v>
      </c>
      <c r="P166" s="112">
        <f t="shared" si="6"/>
        <v>0.9990109829</v>
      </c>
      <c r="Q166" s="112">
        <f t="shared" si="4"/>
        <v>-0.2581337103</v>
      </c>
      <c r="R166" s="106"/>
      <c r="S166" s="106"/>
      <c r="T166" s="113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</row>
    <row r="167" ht="15.75" customHeight="1">
      <c r="A167" s="114"/>
      <c r="B167" s="115" t="s">
        <v>660</v>
      </c>
      <c r="C167" s="115" t="s">
        <v>447</v>
      </c>
      <c r="D167" s="115" t="s">
        <v>664</v>
      </c>
      <c r="E167" s="115">
        <v>0.899280575539568</v>
      </c>
      <c r="F167" s="120"/>
      <c r="G167" s="120">
        <v>0.949640287769784</v>
      </c>
      <c r="H167" s="115"/>
      <c r="I167" s="121">
        <f t="shared" si="15"/>
        <v>0.05035971223</v>
      </c>
      <c r="J167" s="121">
        <v>0.178879310344827</v>
      </c>
      <c r="K167" s="120">
        <v>16.0</v>
      </c>
      <c r="L167" s="120">
        <f t="shared" si="10"/>
        <v>0.2014388489</v>
      </c>
      <c r="M167" s="118">
        <f t="shared" si="16"/>
        <v>0.7155172414</v>
      </c>
      <c r="N167" s="121">
        <f t="shared" si="5"/>
        <v>0.5256151313</v>
      </c>
      <c r="O167" s="115">
        <v>0.122302158273381</v>
      </c>
      <c r="P167" s="112">
        <f t="shared" si="6"/>
        <v>1.478226883</v>
      </c>
      <c r="Q167" s="112">
        <f t="shared" si="4"/>
        <v>-0.2326838612</v>
      </c>
      <c r="R167" s="115"/>
      <c r="S167" s="115"/>
      <c r="T167" s="123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</row>
    <row r="168" ht="15.75" customHeight="1">
      <c r="A168" s="105"/>
      <c r="B168" s="106">
        <v>2.0</v>
      </c>
      <c r="C168" s="106" t="s">
        <v>446</v>
      </c>
      <c r="D168" s="106" t="s">
        <v>661</v>
      </c>
      <c r="E168" s="106">
        <v>0.592326139088729</v>
      </c>
      <c r="F168" s="109"/>
      <c r="G168" s="109">
        <v>0.705035971223021</v>
      </c>
      <c r="H168" s="106"/>
      <c r="I168" s="110">
        <f t="shared" si="15"/>
        <v>0.1127098321</v>
      </c>
      <c r="J168" s="110">
        <v>0.419354838709677</v>
      </c>
      <c r="K168" s="109">
        <v>16.0</v>
      </c>
      <c r="L168" s="109">
        <f t="shared" si="10"/>
        <v>0.4508393285</v>
      </c>
      <c r="M168" s="107">
        <f t="shared" si="16"/>
        <v>1.677419355</v>
      </c>
      <c r="N168" s="110">
        <f t="shared" si="5"/>
        <v>1.228208409</v>
      </c>
      <c r="O168" s="106">
        <v>0.122302158273381</v>
      </c>
      <c r="P168" s="112">
        <f t="shared" si="6"/>
        <v>0.3826907366</v>
      </c>
      <c r="Q168" s="112">
        <f t="shared" si="4"/>
        <v>-0.09957769168</v>
      </c>
      <c r="R168" s="106"/>
      <c r="S168" s="106"/>
      <c r="T168" s="113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</row>
    <row r="169" ht="15.75" customHeight="1">
      <c r="A169" s="114"/>
      <c r="B169" s="115">
        <v>2.0</v>
      </c>
      <c r="C169" s="115" t="s">
        <v>447</v>
      </c>
      <c r="D169" s="115" t="s">
        <v>661</v>
      </c>
      <c r="E169" s="115">
        <v>0.592326139088729</v>
      </c>
      <c r="F169" s="120"/>
      <c r="G169" s="120">
        <v>0.705035971223021</v>
      </c>
      <c r="H169" s="115"/>
      <c r="I169" s="121">
        <f t="shared" si="15"/>
        <v>0.1127098321</v>
      </c>
      <c r="J169" s="121">
        <v>0.636559139784946</v>
      </c>
      <c r="K169" s="120">
        <v>16.0</v>
      </c>
      <c r="L169" s="120">
        <f t="shared" si="10"/>
        <v>0.4508393285</v>
      </c>
      <c r="M169" s="118">
        <f t="shared" si="16"/>
        <v>2.546236559</v>
      </c>
      <c r="N169" s="121">
        <f t="shared" si="5"/>
        <v>1.828466122</v>
      </c>
      <c r="O169" s="115">
        <v>0.122302158273381</v>
      </c>
      <c r="P169" s="112">
        <f t="shared" si="6"/>
        <v>0.2570591685</v>
      </c>
      <c r="Q169" s="112">
        <f t="shared" si="4"/>
        <v>-0.06688784486</v>
      </c>
      <c r="R169" s="115"/>
      <c r="S169" s="115"/>
      <c r="T169" s="123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</row>
    <row r="170" ht="15.75" customHeight="1">
      <c r="A170" s="105"/>
      <c r="B170" s="106">
        <v>2.0</v>
      </c>
      <c r="C170" s="106" t="s">
        <v>446</v>
      </c>
      <c r="D170" s="106" t="s">
        <v>662</v>
      </c>
      <c r="E170" s="106">
        <v>0.625899280575539</v>
      </c>
      <c r="F170" s="109"/>
      <c r="G170" s="109">
        <v>0.741007194244604</v>
      </c>
      <c r="H170" s="106"/>
      <c r="I170" s="110">
        <f t="shared" si="15"/>
        <v>0.1151079137</v>
      </c>
      <c r="J170" s="110">
        <v>0.438709677419354</v>
      </c>
      <c r="K170" s="109">
        <v>16.0</v>
      </c>
      <c r="L170" s="109">
        <f t="shared" si="10"/>
        <v>0.4604316547</v>
      </c>
      <c r="M170" s="107">
        <f t="shared" si="16"/>
        <v>1.75483871</v>
      </c>
      <c r="N170" s="110">
        <f t="shared" si="5"/>
        <v>1.282859346</v>
      </c>
      <c r="O170" s="106">
        <v>0.122302158273381</v>
      </c>
      <c r="P170" s="112">
        <f t="shared" si="6"/>
        <v>0.3925583297</v>
      </c>
      <c r="Q170" s="112">
        <f t="shared" si="4"/>
        <v>-0.09533559436</v>
      </c>
      <c r="R170" s="106"/>
      <c r="S170" s="106"/>
      <c r="T170" s="113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</row>
    <row r="171" ht="15.75" customHeight="1">
      <c r="A171" s="114"/>
      <c r="B171" s="115">
        <v>2.0</v>
      </c>
      <c r="C171" s="115" t="s">
        <v>447</v>
      </c>
      <c r="D171" s="115" t="s">
        <v>662</v>
      </c>
      <c r="E171" s="115">
        <v>0.625899280575539</v>
      </c>
      <c r="F171" s="120"/>
      <c r="G171" s="120">
        <v>0.741007194244604</v>
      </c>
      <c r="H171" s="115"/>
      <c r="I171" s="121">
        <f t="shared" si="15"/>
        <v>0.1151079137</v>
      </c>
      <c r="J171" s="121">
        <v>0.50752688172043</v>
      </c>
      <c r="K171" s="120">
        <v>16.0</v>
      </c>
      <c r="L171" s="120">
        <f t="shared" si="10"/>
        <v>0.4604316547</v>
      </c>
      <c r="M171" s="118">
        <f t="shared" si="16"/>
        <v>2.030107527</v>
      </c>
      <c r="N171" s="121">
        <f t="shared" si="5"/>
        <v>1.471960237</v>
      </c>
      <c r="O171" s="115">
        <v>0.122302158273381</v>
      </c>
      <c r="P171" s="112">
        <f t="shared" si="6"/>
        <v>0.3421268521</v>
      </c>
      <c r="Q171" s="112">
        <f t="shared" si="4"/>
        <v>-0.08308794979</v>
      </c>
      <c r="R171" s="115"/>
      <c r="S171" s="115"/>
      <c r="T171" s="123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</row>
    <row r="172" ht="15.75" customHeight="1">
      <c r="A172" s="105"/>
      <c r="B172" s="106">
        <v>2.0</v>
      </c>
      <c r="C172" s="106" t="s">
        <v>446</v>
      </c>
      <c r="D172" s="106" t="s">
        <v>663</v>
      </c>
      <c r="E172" s="106">
        <v>0.685851318944844</v>
      </c>
      <c r="F172" s="109"/>
      <c r="G172" s="109">
        <v>0.79136690647482</v>
      </c>
      <c r="H172" s="106"/>
      <c r="I172" s="110">
        <f t="shared" si="15"/>
        <v>0.1055155875</v>
      </c>
      <c r="J172" s="110">
        <v>0.481720430107526</v>
      </c>
      <c r="K172" s="109">
        <v>16.0</v>
      </c>
      <c r="L172" s="109">
        <f t="shared" si="10"/>
        <v>0.4220623501</v>
      </c>
      <c r="M172" s="107">
        <f t="shared" si="16"/>
        <v>1.92688172</v>
      </c>
      <c r="N172" s="110">
        <f t="shared" si="5"/>
        <v>1.39481357</v>
      </c>
      <c r="O172" s="106">
        <v>0.122302158273381</v>
      </c>
      <c r="P172" s="112">
        <f t="shared" si="6"/>
        <v>0.4040318883</v>
      </c>
      <c r="Q172" s="112">
        <f t="shared" si="4"/>
        <v>-0.08768351619</v>
      </c>
      <c r="R172" s="106"/>
      <c r="S172" s="106"/>
      <c r="T172" s="113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</row>
    <row r="173" ht="15.75" customHeight="1">
      <c r="A173" s="114"/>
      <c r="B173" s="115">
        <v>2.0</v>
      </c>
      <c r="C173" s="115" t="s">
        <v>447</v>
      </c>
      <c r="D173" s="115" t="s">
        <v>663</v>
      </c>
      <c r="E173" s="115">
        <v>0.685851318944844</v>
      </c>
      <c r="F173" s="120"/>
      <c r="G173" s="120">
        <v>0.79136690647482</v>
      </c>
      <c r="H173" s="115"/>
      <c r="I173" s="121">
        <f t="shared" si="15"/>
        <v>0.1055155875</v>
      </c>
      <c r="J173" s="121">
        <v>0.41505376344086</v>
      </c>
      <c r="K173" s="120">
        <v>16.0</v>
      </c>
      <c r="L173" s="120">
        <f t="shared" si="10"/>
        <v>0.4220623501</v>
      </c>
      <c r="M173" s="118">
        <f t="shared" si="16"/>
        <v>1.660215054</v>
      </c>
      <c r="N173" s="121">
        <f t="shared" si="5"/>
        <v>1.211290769</v>
      </c>
      <c r="O173" s="115">
        <v>0.122302158273381</v>
      </c>
      <c r="P173" s="112">
        <f t="shared" si="6"/>
        <v>0.4652468055</v>
      </c>
      <c r="Q173" s="112">
        <f t="shared" si="4"/>
        <v>-0.1009684557</v>
      </c>
      <c r="R173" s="115"/>
      <c r="S173" s="115"/>
      <c r="T173" s="123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</row>
    <row r="174" ht="15.75" customHeight="1">
      <c r="A174" s="105"/>
      <c r="B174" s="106">
        <v>2.0</v>
      </c>
      <c r="C174" s="106" t="s">
        <v>446</v>
      </c>
      <c r="D174" s="106" t="s">
        <v>664</v>
      </c>
      <c r="E174" s="106">
        <v>0.810551558752997</v>
      </c>
      <c r="F174" s="109"/>
      <c r="G174" s="109">
        <v>0.904076738609112</v>
      </c>
      <c r="H174" s="106"/>
      <c r="I174" s="110">
        <f t="shared" si="15"/>
        <v>0.09352517986</v>
      </c>
      <c r="J174" s="110">
        <v>0.387096774193548</v>
      </c>
      <c r="K174" s="109">
        <v>16.0</v>
      </c>
      <c r="L174" s="109">
        <f t="shared" si="10"/>
        <v>0.3741007194</v>
      </c>
      <c r="M174" s="107">
        <f t="shared" si="16"/>
        <v>1.548387097</v>
      </c>
      <c r="N174" s="110">
        <f t="shared" si="5"/>
        <v>1.126377812</v>
      </c>
      <c r="O174" s="106">
        <v>0.122302158273381</v>
      </c>
      <c r="P174" s="112">
        <f t="shared" si="6"/>
        <v>0.6110289046</v>
      </c>
      <c r="Q174" s="112">
        <f t="shared" si="4"/>
        <v>-0.1085800492</v>
      </c>
      <c r="R174" s="106"/>
      <c r="S174" s="106"/>
      <c r="T174" s="113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</row>
    <row r="175" ht="15.75" customHeight="1">
      <c r="A175" s="114"/>
      <c r="B175" s="115">
        <v>2.0</v>
      </c>
      <c r="C175" s="115" t="s">
        <v>447</v>
      </c>
      <c r="D175" s="115" t="s">
        <v>664</v>
      </c>
      <c r="E175" s="115">
        <v>0.810551558752997</v>
      </c>
      <c r="F175" s="120"/>
      <c r="G175" s="120">
        <v>0.904076738609112</v>
      </c>
      <c r="H175" s="115"/>
      <c r="I175" s="121">
        <f t="shared" si="15"/>
        <v>0.09352517986</v>
      </c>
      <c r="J175" s="121">
        <v>0.524731182795699</v>
      </c>
      <c r="K175" s="120">
        <v>16.0</v>
      </c>
      <c r="L175" s="120">
        <f t="shared" si="10"/>
        <v>0.3741007194</v>
      </c>
      <c r="M175" s="118">
        <f t="shared" si="16"/>
        <v>2.098924731</v>
      </c>
      <c r="N175" s="121">
        <f t="shared" si="5"/>
        <v>1.50755371</v>
      </c>
      <c r="O175" s="115">
        <v>0.122302158273381</v>
      </c>
      <c r="P175" s="112">
        <f t="shared" si="6"/>
        <v>0.4565339172</v>
      </c>
      <c r="Q175" s="112">
        <f t="shared" si="4"/>
        <v>-0.08112623616</v>
      </c>
      <c r="R175" s="115"/>
      <c r="S175" s="115"/>
      <c r="T175" s="123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</row>
    <row r="176" ht="15.75" customHeight="1">
      <c r="A176" s="105"/>
      <c r="B176" s="106">
        <v>4.0</v>
      </c>
      <c r="C176" s="106" t="s">
        <v>446</v>
      </c>
      <c r="D176" s="106" t="s">
        <v>661</v>
      </c>
      <c r="E176" s="106">
        <v>0.438848920863309</v>
      </c>
      <c r="F176" s="109"/>
      <c r="G176" s="109">
        <v>0.568345323741007</v>
      </c>
      <c r="H176" s="106"/>
      <c r="I176" s="110">
        <f t="shared" si="15"/>
        <v>0.1294964029</v>
      </c>
      <c r="J176" s="110">
        <v>0.0603448275862069</v>
      </c>
      <c r="K176" s="109">
        <v>16.0</v>
      </c>
      <c r="L176" s="109">
        <f t="shared" si="10"/>
        <v>0.5179856115</v>
      </c>
      <c r="M176" s="107">
        <f t="shared" si="16"/>
        <v>0.2413793103</v>
      </c>
      <c r="N176" s="110">
        <f t="shared" si="5"/>
        <v>0.4040872834</v>
      </c>
      <c r="O176" s="106">
        <v>0.0335731414868105</v>
      </c>
      <c r="P176" s="112">
        <f t="shared" si="6"/>
        <v>1.002941186</v>
      </c>
      <c r="Q176" s="112">
        <f t="shared" si="4"/>
        <v>-0.08308388526</v>
      </c>
      <c r="R176" s="106"/>
      <c r="S176" s="106"/>
      <c r="T176" s="113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</row>
    <row r="177" ht="15.75" customHeight="1">
      <c r="A177" s="114"/>
      <c r="B177" s="115">
        <v>4.0</v>
      </c>
      <c r="C177" s="115" t="s">
        <v>447</v>
      </c>
      <c r="D177" s="115" t="s">
        <v>661</v>
      </c>
      <c r="E177" s="115">
        <v>0.438848920863309</v>
      </c>
      <c r="F177" s="120"/>
      <c r="G177" s="120">
        <v>0.568345323741007</v>
      </c>
      <c r="H177" s="115"/>
      <c r="I177" s="121">
        <f t="shared" si="15"/>
        <v>0.1294964029</v>
      </c>
      <c r="J177" s="121">
        <v>0.27801724137931</v>
      </c>
      <c r="K177" s="120">
        <v>16.0</v>
      </c>
      <c r="L177" s="120">
        <f t="shared" si="10"/>
        <v>0.5179856115</v>
      </c>
      <c r="M177" s="118">
        <f t="shared" si="16"/>
        <v>1.112068966</v>
      </c>
      <c r="N177" s="121">
        <f t="shared" si="5"/>
        <v>0.8674694455</v>
      </c>
      <c r="O177" s="115">
        <v>0.191846522781774</v>
      </c>
      <c r="P177" s="112">
        <f t="shared" si="6"/>
        <v>0.284739018</v>
      </c>
      <c r="Q177" s="112">
        <f t="shared" si="4"/>
        <v>-0.2211565189</v>
      </c>
      <c r="R177" s="115"/>
      <c r="S177" s="115"/>
      <c r="T177" s="123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</row>
    <row r="178" ht="15.75" customHeight="1">
      <c r="A178" s="105"/>
      <c r="B178" s="106">
        <v>4.0</v>
      </c>
      <c r="C178" s="106" t="s">
        <v>446</v>
      </c>
      <c r="D178" s="106" t="s">
        <v>662</v>
      </c>
      <c r="E178" s="106">
        <v>0.529976019184652</v>
      </c>
      <c r="F178" s="109"/>
      <c r="G178" s="109">
        <v>0.647482014388489</v>
      </c>
      <c r="H178" s="106"/>
      <c r="I178" s="110">
        <f t="shared" si="15"/>
        <v>0.1175059952</v>
      </c>
      <c r="J178" s="110">
        <v>0.0603448275862069</v>
      </c>
      <c r="K178" s="109">
        <v>16.0</v>
      </c>
      <c r="L178" s="109">
        <f t="shared" si="10"/>
        <v>0.4700239808</v>
      </c>
      <c r="M178" s="107">
        <f t="shared" si="16"/>
        <v>0.2413793103</v>
      </c>
      <c r="N178" s="110">
        <f t="shared" si="5"/>
        <v>0.3736218101</v>
      </c>
      <c r="O178" s="106">
        <v>0.0335731414868105</v>
      </c>
      <c r="P178" s="112">
        <f t="shared" si="6"/>
        <v>1.32862393</v>
      </c>
      <c r="Q178" s="112">
        <f t="shared" si="4"/>
        <v>-0.08985862328</v>
      </c>
      <c r="R178" s="106"/>
      <c r="S178" s="106"/>
      <c r="T178" s="113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</row>
    <row r="179" ht="15.75" customHeight="1">
      <c r="A179" s="114"/>
      <c r="B179" s="115">
        <v>4.0</v>
      </c>
      <c r="C179" s="115" t="s">
        <v>447</v>
      </c>
      <c r="D179" s="115" t="s">
        <v>662</v>
      </c>
      <c r="E179" s="115">
        <v>0.529976019184652</v>
      </c>
      <c r="F179" s="120"/>
      <c r="G179" s="120">
        <v>0.647482014388489</v>
      </c>
      <c r="H179" s="115"/>
      <c r="I179" s="121">
        <f t="shared" si="15"/>
        <v>0.1175059952</v>
      </c>
      <c r="J179" s="121">
        <v>0.247844827586206</v>
      </c>
      <c r="K179" s="120">
        <v>16.0</v>
      </c>
      <c r="L179" s="120">
        <f t="shared" si="10"/>
        <v>0.4700239808</v>
      </c>
      <c r="M179" s="118">
        <f t="shared" si="16"/>
        <v>0.9913793103</v>
      </c>
      <c r="N179" s="121">
        <f t="shared" si="5"/>
        <v>0.7758077982</v>
      </c>
      <c r="O179" s="115">
        <v>0.160671462829736</v>
      </c>
      <c r="P179" s="120">
        <f t="shared" si="6"/>
        <v>0.4760258368</v>
      </c>
      <c r="Q179" s="120">
        <f t="shared" si="4"/>
        <v>-0.2071021498</v>
      </c>
      <c r="R179" s="115"/>
      <c r="S179" s="115"/>
      <c r="T179" s="123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</row>
    <row r="180" ht="15.75" customHeight="1">
      <c r="A180" s="105"/>
      <c r="B180" s="106">
        <v>4.0</v>
      </c>
      <c r="C180" s="106" t="s">
        <v>446</v>
      </c>
      <c r="D180" s="106" t="s">
        <v>663</v>
      </c>
      <c r="E180" s="106">
        <v>0.815347721822542</v>
      </c>
      <c r="F180" s="109"/>
      <c r="G180" s="109">
        <v>0.90167865707434</v>
      </c>
      <c r="H180" s="106"/>
      <c r="I180" s="110">
        <f t="shared" si="15"/>
        <v>0.08633093525</v>
      </c>
      <c r="J180" s="110">
        <v>0.105603448275862</v>
      </c>
      <c r="K180" s="109">
        <v>16.0</v>
      </c>
      <c r="L180" s="109">
        <f t="shared" si="10"/>
        <v>0.345323741</v>
      </c>
      <c r="M180" s="107">
        <f t="shared" si="16"/>
        <v>0.4224137931</v>
      </c>
      <c r="N180" s="110">
        <f t="shared" si="5"/>
        <v>0.3857991049</v>
      </c>
      <c r="O180" s="106">
        <v>0.0623501199040767</v>
      </c>
      <c r="P180" s="109">
        <f t="shared" si="6"/>
        <v>1.951786804</v>
      </c>
      <c r="Q180" s="109">
        <f t="shared" si="4"/>
        <v>-0.1616129201</v>
      </c>
      <c r="R180" s="106"/>
      <c r="S180" s="106"/>
      <c r="T180" s="113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</row>
    <row r="181" ht="15.75" customHeight="1">
      <c r="A181" s="114"/>
      <c r="B181" s="115">
        <v>4.0</v>
      </c>
      <c r="C181" s="115" t="s">
        <v>447</v>
      </c>
      <c r="D181" s="115" t="s">
        <v>663</v>
      </c>
      <c r="E181" s="115">
        <v>0.815347721822542</v>
      </c>
      <c r="F181" s="120"/>
      <c r="G181" s="120">
        <v>0.90167865707434</v>
      </c>
      <c r="H181" s="115"/>
      <c r="I181" s="121">
        <f t="shared" si="15"/>
        <v>0.08633093525</v>
      </c>
      <c r="J181" s="121">
        <v>0.0603448275862069</v>
      </c>
      <c r="K181" s="120">
        <v>16.0</v>
      </c>
      <c r="L181" s="120">
        <f t="shared" si="10"/>
        <v>0.345323741</v>
      </c>
      <c r="M181" s="118">
        <f t="shared" si="16"/>
        <v>0.2413793103</v>
      </c>
      <c r="N181" s="121">
        <f t="shared" si="5"/>
        <v>0.2979198362</v>
      </c>
      <c r="O181" s="115">
        <v>0.0335731414868105</v>
      </c>
      <c r="P181" s="120">
        <f t="shared" si="6"/>
        <v>2.624110534</v>
      </c>
      <c r="Q181" s="120">
        <f t="shared" si="4"/>
        <v>-0.1126918634</v>
      </c>
      <c r="R181" s="115"/>
      <c r="S181" s="115"/>
      <c r="T181" s="123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</row>
    <row r="182" ht="15.75" customHeight="1">
      <c r="A182" s="105"/>
      <c r="B182" s="106">
        <v>4.0</v>
      </c>
      <c r="C182" s="106" t="s">
        <v>446</v>
      </c>
      <c r="D182" s="106" t="s">
        <v>664</v>
      </c>
      <c r="E182" s="106">
        <v>0.661870503597122</v>
      </c>
      <c r="F182" s="109"/>
      <c r="G182" s="109">
        <v>0.767386091127098</v>
      </c>
      <c r="H182" s="106"/>
      <c r="I182" s="110">
        <f t="shared" si="15"/>
        <v>0.1055155875</v>
      </c>
      <c r="J182" s="110">
        <v>0.247844827586206</v>
      </c>
      <c r="K182" s="109">
        <v>16.0</v>
      </c>
      <c r="L182" s="109">
        <f t="shared" si="10"/>
        <v>0.4220623501</v>
      </c>
      <c r="M182" s="107">
        <f t="shared" si="16"/>
        <v>0.9913793103</v>
      </c>
      <c r="N182" s="110">
        <f t="shared" si="5"/>
        <v>0.7618955192</v>
      </c>
      <c r="O182" s="106">
        <v>0.160671462829736</v>
      </c>
      <c r="P182" s="109">
        <f t="shared" si="6"/>
        <v>0.6578317212</v>
      </c>
      <c r="Q182" s="109">
        <f t="shared" si="4"/>
        <v>-0.2108838532</v>
      </c>
      <c r="R182" s="106"/>
      <c r="S182" s="106"/>
      <c r="T182" s="113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</row>
    <row r="183" ht="15.75" customHeight="1">
      <c r="A183" s="114"/>
      <c r="B183" s="115">
        <v>4.0</v>
      </c>
      <c r="C183" s="115" t="s">
        <v>447</v>
      </c>
      <c r="D183" s="115" t="s">
        <v>664</v>
      </c>
      <c r="E183" s="115">
        <v>0.661870503597122</v>
      </c>
      <c r="F183" s="120"/>
      <c r="G183" s="120">
        <v>0.767386091127098</v>
      </c>
      <c r="H183" s="115"/>
      <c r="I183" s="121">
        <f t="shared" si="15"/>
        <v>0.1055155875</v>
      </c>
      <c r="J183" s="121">
        <v>0.27801724137931</v>
      </c>
      <c r="K183" s="120">
        <v>16.0</v>
      </c>
      <c r="L183" s="120">
        <f t="shared" si="10"/>
        <v>0.4220623501</v>
      </c>
      <c r="M183" s="118">
        <f t="shared" si="16"/>
        <v>1.112068966</v>
      </c>
      <c r="N183" s="121">
        <f t="shared" si="5"/>
        <v>0.8410808556</v>
      </c>
      <c r="O183" s="115">
        <v>0.191846522781774</v>
      </c>
      <c r="P183" s="120">
        <f t="shared" si="6"/>
        <v>0.5588332889</v>
      </c>
      <c r="Q183" s="120">
        <f t="shared" si="4"/>
        <v>-0.22809522</v>
      </c>
      <c r="R183" s="115"/>
      <c r="S183" s="115"/>
      <c r="T183" s="123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</row>
    <row r="184" ht="15.75" customHeight="1">
      <c r="A184" s="134" t="s">
        <v>665</v>
      </c>
      <c r="B184" s="106">
        <v>3.0</v>
      </c>
      <c r="C184" s="106" t="s">
        <v>446</v>
      </c>
      <c r="D184" s="106" t="s">
        <v>661</v>
      </c>
      <c r="E184" s="106">
        <v>0.665829145728643</v>
      </c>
      <c r="F184" s="109"/>
      <c r="G184" s="109">
        <v>0.766331658291457</v>
      </c>
      <c r="H184" s="106"/>
      <c r="I184" s="110">
        <f t="shared" si="15"/>
        <v>0.1005025126</v>
      </c>
      <c r="J184" s="110">
        <v>0.243243243243243</v>
      </c>
      <c r="K184" s="109">
        <v>24.0</v>
      </c>
      <c r="L184" s="109">
        <f t="shared" si="10"/>
        <v>0.4923597473</v>
      </c>
      <c r="M184" s="107">
        <f t="shared" si="16"/>
        <v>1.191643659</v>
      </c>
      <c r="N184" s="110">
        <f t="shared" si="5"/>
        <v>0.9117106805</v>
      </c>
      <c r="O184" s="106">
        <v>0.168341708542713</v>
      </c>
      <c r="P184" s="109">
        <f t="shared" si="6"/>
        <v>0.5456637153</v>
      </c>
      <c r="Q184" s="109">
        <f t="shared" si="4"/>
        <v>-0.1846437824</v>
      </c>
      <c r="R184" s="106"/>
      <c r="S184" s="106"/>
      <c r="T184" s="113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</row>
    <row r="185" ht="15.75" customHeight="1">
      <c r="A185" s="114"/>
      <c r="B185" s="115">
        <v>3.0</v>
      </c>
      <c r="C185" s="115" t="s">
        <v>447</v>
      </c>
      <c r="D185" s="115" t="s">
        <v>661</v>
      </c>
      <c r="E185" s="115">
        <v>0.665829145728643</v>
      </c>
      <c r="F185" s="120"/>
      <c r="G185" s="120">
        <v>0.766331658291457</v>
      </c>
      <c r="H185" s="115"/>
      <c r="I185" s="121">
        <f t="shared" si="15"/>
        <v>0.1005025126</v>
      </c>
      <c r="J185" s="121">
        <v>0.333333333333333</v>
      </c>
      <c r="K185" s="120">
        <v>24.0</v>
      </c>
      <c r="L185" s="120">
        <f t="shared" si="10"/>
        <v>0.4923597473</v>
      </c>
      <c r="M185" s="118">
        <f t="shared" si="16"/>
        <v>1.632993162</v>
      </c>
      <c r="N185" s="121">
        <f t="shared" si="5"/>
        <v>1.206044109</v>
      </c>
      <c r="O185" s="115">
        <v>0.253768844221105</v>
      </c>
      <c r="P185" s="120">
        <f t="shared" si="6"/>
        <v>0.3416627123</v>
      </c>
      <c r="Q185" s="120">
        <f t="shared" si="4"/>
        <v>-0.2104142313</v>
      </c>
      <c r="R185" s="115"/>
      <c r="S185" s="115"/>
      <c r="T185" s="123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</row>
    <row r="186" ht="15.75" customHeight="1">
      <c r="A186" s="105"/>
      <c r="B186" s="106">
        <v>3.0</v>
      </c>
      <c r="C186" s="106" t="s">
        <v>446</v>
      </c>
      <c r="D186" s="106" t="s">
        <v>662</v>
      </c>
      <c r="E186" s="106">
        <v>0.623115577889447</v>
      </c>
      <c r="F186" s="109"/>
      <c r="G186" s="109">
        <v>0.71608040201005</v>
      </c>
      <c r="H186" s="106"/>
      <c r="I186" s="110">
        <f t="shared" si="15"/>
        <v>0.09296482412</v>
      </c>
      <c r="J186" s="110">
        <v>0.1509009009009</v>
      </c>
      <c r="K186" s="109">
        <v>24.0</v>
      </c>
      <c r="L186" s="109">
        <f t="shared" si="10"/>
        <v>0.4554327662</v>
      </c>
      <c r="M186" s="107">
        <f t="shared" si="16"/>
        <v>0.7392604179</v>
      </c>
      <c r="N186" s="110">
        <f t="shared" si="5"/>
        <v>0.613972707</v>
      </c>
      <c r="O186" s="106">
        <v>0.105527638190954</v>
      </c>
      <c r="P186" s="109">
        <f t="shared" si="6"/>
        <v>0.8430145734</v>
      </c>
      <c r="Q186" s="109">
        <f t="shared" si="4"/>
        <v>-0.1718767577</v>
      </c>
      <c r="R186" s="106"/>
      <c r="S186" s="106"/>
      <c r="T186" s="113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</row>
    <row r="187" ht="15.75" customHeight="1">
      <c r="A187" s="114"/>
      <c r="B187" s="115">
        <v>3.0</v>
      </c>
      <c r="C187" s="115" t="s">
        <v>447</v>
      </c>
      <c r="D187" s="115" t="s">
        <v>662</v>
      </c>
      <c r="E187" s="115">
        <v>0.623115577889447</v>
      </c>
      <c r="F187" s="120"/>
      <c r="G187" s="120">
        <v>0.71608040201005</v>
      </c>
      <c r="H187" s="115"/>
      <c r="I187" s="121">
        <f t="shared" si="15"/>
        <v>0.09296482412</v>
      </c>
      <c r="J187" s="121">
        <v>0.31081081081081</v>
      </c>
      <c r="K187" s="120">
        <v>24.0</v>
      </c>
      <c r="L187" s="120">
        <f t="shared" si="10"/>
        <v>0.4554327662</v>
      </c>
      <c r="M187" s="118">
        <f t="shared" si="16"/>
        <v>1.522655786</v>
      </c>
      <c r="N187" s="121">
        <f t="shared" si="5"/>
        <v>1.123810404</v>
      </c>
      <c r="O187" s="115">
        <v>0.228643216080402</v>
      </c>
      <c r="P187" s="120">
        <f t="shared" si="6"/>
        <v>0.3510132674</v>
      </c>
      <c r="Q187" s="120">
        <f t="shared" si="4"/>
        <v>-0.2034535499</v>
      </c>
      <c r="R187" s="115"/>
      <c r="S187" s="115"/>
      <c r="T187" s="123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</row>
    <row r="188" ht="15.75" customHeight="1">
      <c r="A188" s="105"/>
      <c r="B188" s="106"/>
      <c r="C188" s="106" t="s">
        <v>446</v>
      </c>
      <c r="D188" s="106" t="s">
        <v>663</v>
      </c>
      <c r="E188" s="106">
        <v>0.728643216080402</v>
      </c>
      <c r="F188" s="109"/>
      <c r="G188" s="109">
        <v>0.814070351758794</v>
      </c>
      <c r="H188" s="106"/>
      <c r="I188" s="110">
        <f t="shared" si="15"/>
        <v>0.08542713568</v>
      </c>
      <c r="J188" s="110">
        <v>0.193693693693693</v>
      </c>
      <c r="K188" s="109">
        <v>24.0</v>
      </c>
      <c r="L188" s="109">
        <f t="shared" si="10"/>
        <v>0.4185057852</v>
      </c>
      <c r="M188" s="107">
        <f t="shared" si="16"/>
        <v>0.9489014319</v>
      </c>
      <c r="N188" s="110">
        <f t="shared" si="5"/>
        <v>0.7333351961</v>
      </c>
      <c r="O188" s="106">
        <v>0.123115577889447</v>
      </c>
      <c r="P188" s="109">
        <f t="shared" si="6"/>
        <v>0.8257174092</v>
      </c>
      <c r="Q188" s="109">
        <f t="shared" si="4"/>
        <v>-0.1678844525</v>
      </c>
      <c r="R188" s="106"/>
      <c r="S188" s="106"/>
      <c r="T188" s="113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</row>
    <row r="189" ht="15.75" customHeight="1">
      <c r="A189" s="114"/>
      <c r="B189" s="115"/>
      <c r="C189" s="115" t="s">
        <v>447</v>
      </c>
      <c r="D189" s="115" t="s">
        <v>663</v>
      </c>
      <c r="E189" s="115">
        <v>0.728643216080402</v>
      </c>
      <c r="F189" s="120"/>
      <c r="G189" s="120">
        <v>0.814070351758794</v>
      </c>
      <c r="H189" s="115"/>
      <c r="I189" s="121">
        <f t="shared" si="15"/>
        <v>0.08542713568</v>
      </c>
      <c r="J189" s="121">
        <v>0.218468468468468</v>
      </c>
      <c r="K189" s="120">
        <v>24.0</v>
      </c>
      <c r="L189" s="120">
        <f t="shared" si="10"/>
        <v>0.4185057852</v>
      </c>
      <c r="M189" s="118">
        <f t="shared" si="16"/>
        <v>1.070272545</v>
      </c>
      <c r="N189" s="121">
        <f t="shared" si="5"/>
        <v>0.8125978136</v>
      </c>
      <c r="O189" s="115">
        <v>0.14824120603015</v>
      </c>
      <c r="P189" s="120">
        <f t="shared" si="6"/>
        <v>0.7142549492</v>
      </c>
      <c r="Q189" s="120">
        <f t="shared" si="4"/>
        <v>-0.1824287532</v>
      </c>
      <c r="R189" s="115"/>
      <c r="S189" s="115"/>
      <c r="T189" s="123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</row>
    <row r="190" ht="15.75" customHeight="1">
      <c r="A190" s="105"/>
      <c r="B190" s="106"/>
      <c r="C190" s="106" t="s">
        <v>446</v>
      </c>
      <c r="D190" s="106" t="s">
        <v>664</v>
      </c>
      <c r="E190" s="106">
        <v>0.711055276381909</v>
      </c>
      <c r="F190" s="109"/>
      <c r="G190" s="109">
        <v>0.79145728643216</v>
      </c>
      <c r="H190" s="106"/>
      <c r="I190" s="110">
        <f t="shared" si="15"/>
        <v>0.08040201005</v>
      </c>
      <c r="J190" s="110">
        <v>0.193693693693693</v>
      </c>
      <c r="K190" s="109">
        <v>24.0</v>
      </c>
      <c r="L190" s="109">
        <f t="shared" si="10"/>
        <v>0.3938877978</v>
      </c>
      <c r="M190" s="107">
        <f t="shared" si="16"/>
        <v>0.9489014319</v>
      </c>
      <c r="N190" s="110">
        <f t="shared" si="5"/>
        <v>0.7264852114</v>
      </c>
      <c r="O190" s="106">
        <v>0.120603015075376</v>
      </c>
      <c r="P190" s="109">
        <f t="shared" si="6"/>
        <v>0.812751935</v>
      </c>
      <c r="Q190" s="109">
        <f t="shared" si="4"/>
        <v>-0.1660089059</v>
      </c>
      <c r="R190" s="106"/>
      <c r="S190" s="106"/>
      <c r="T190" s="113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</row>
    <row r="191" ht="15.75" customHeight="1">
      <c r="A191" s="114"/>
      <c r="B191" s="115"/>
      <c r="C191" s="115" t="s">
        <v>447</v>
      </c>
      <c r="D191" s="115" t="s">
        <v>664</v>
      </c>
      <c r="E191" s="115">
        <v>0.711055276381909</v>
      </c>
      <c r="F191" s="120"/>
      <c r="G191" s="120">
        <v>0.79145728643216</v>
      </c>
      <c r="H191" s="115"/>
      <c r="I191" s="121">
        <f t="shared" si="15"/>
        <v>0.08040201005</v>
      </c>
      <c r="J191" s="121">
        <v>0.279279279279279</v>
      </c>
      <c r="K191" s="120">
        <v>24.0</v>
      </c>
      <c r="L191" s="120">
        <f t="shared" si="10"/>
        <v>0.3938877978</v>
      </c>
      <c r="M191" s="118">
        <f t="shared" si="16"/>
        <v>1.36818346</v>
      </c>
      <c r="N191" s="121">
        <f t="shared" si="5"/>
        <v>1.006745642</v>
      </c>
      <c r="O191" s="115">
        <v>0.211055276381909</v>
      </c>
      <c r="P191" s="120">
        <f t="shared" si="6"/>
        <v>0.4966497782</v>
      </c>
      <c r="Q191" s="120">
        <f t="shared" si="4"/>
        <v>-0.2096411124</v>
      </c>
      <c r="R191" s="115"/>
      <c r="S191" s="115"/>
      <c r="T191" s="123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</row>
    <row r="192" ht="15.75" customHeight="1">
      <c r="A192" s="105">
        <v>147.0</v>
      </c>
      <c r="B192" s="106"/>
      <c r="C192" s="106" t="s">
        <v>666</v>
      </c>
      <c r="D192" s="106"/>
      <c r="E192" s="106">
        <v>55.3322259136212</v>
      </c>
      <c r="F192" s="109"/>
      <c r="G192" s="136">
        <v>57.2757475083056</v>
      </c>
      <c r="I192" s="110">
        <f t="shared" si="15"/>
        <v>1.943521595</v>
      </c>
      <c r="J192" s="110">
        <v>1.9435215946843982</v>
      </c>
      <c r="K192" s="136">
        <v>24.0</v>
      </c>
      <c r="L192" s="109">
        <f t="shared" si="10"/>
        <v>9.521272422</v>
      </c>
      <c r="M192" s="107">
        <f t="shared" si="16"/>
        <v>9.521272422</v>
      </c>
      <c r="N192" s="110">
        <f t="shared" si="5"/>
        <v>9.521272422</v>
      </c>
      <c r="O192" s="106">
        <v>50.0</v>
      </c>
      <c r="P192" s="109">
        <f t="shared" si="6"/>
        <v>0.5600329113</v>
      </c>
      <c r="Q192" s="109">
        <f t="shared" si="4"/>
        <v>-5.25139895</v>
      </c>
      <c r="R192" s="106"/>
      <c r="S192" s="106"/>
      <c r="T192" s="113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</row>
    <row r="193" ht="15.75" customHeight="1">
      <c r="A193" s="114"/>
      <c r="B193" s="115"/>
      <c r="C193" s="115" t="s">
        <v>667</v>
      </c>
      <c r="D193" s="115"/>
      <c r="E193" s="115">
        <v>56.1794019933554</v>
      </c>
      <c r="F193" s="120"/>
      <c r="G193" s="137">
        <v>59.1196013289036</v>
      </c>
      <c r="I193" s="121">
        <f t="shared" si="15"/>
        <v>2.940199336</v>
      </c>
      <c r="J193" s="121">
        <v>2.9401993355482006</v>
      </c>
      <c r="K193" s="137">
        <v>24.0</v>
      </c>
      <c r="L193" s="120">
        <f t="shared" si="10"/>
        <v>14.40397623</v>
      </c>
      <c r="M193" s="118">
        <f t="shared" si="16"/>
        <v>14.40397623</v>
      </c>
      <c r="N193" s="121">
        <f t="shared" si="5"/>
        <v>14.40397623</v>
      </c>
      <c r="O193" s="115">
        <v>50.0</v>
      </c>
      <c r="P193" s="120">
        <f t="shared" si="6"/>
        <v>0.4290066781</v>
      </c>
      <c r="Q193" s="120">
        <f t="shared" si="4"/>
        <v>-3.471263713</v>
      </c>
      <c r="R193" s="115"/>
      <c r="S193" s="115"/>
      <c r="T193" s="123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</row>
    <row r="194" ht="15.75" customHeight="1">
      <c r="A194" s="105"/>
      <c r="B194" s="106"/>
      <c r="C194" s="106" t="s">
        <v>668</v>
      </c>
      <c r="D194" s="106"/>
      <c r="E194" s="106">
        <v>54.0365448504983</v>
      </c>
      <c r="F194" s="109"/>
      <c r="G194" s="136">
        <v>56.1295681063122</v>
      </c>
      <c r="I194" s="110">
        <f t="shared" si="15"/>
        <v>2.093023256</v>
      </c>
      <c r="J194" s="110">
        <v>2.093023255813897</v>
      </c>
      <c r="K194" s="136">
        <v>24.0</v>
      </c>
      <c r="L194" s="109">
        <f t="shared" si="10"/>
        <v>10.25367799</v>
      </c>
      <c r="M194" s="107">
        <f t="shared" si="16"/>
        <v>10.25367799</v>
      </c>
      <c r="N194" s="110">
        <f t="shared" si="5"/>
        <v>10.25367799</v>
      </c>
      <c r="O194" s="106">
        <v>50.0</v>
      </c>
      <c r="P194" s="109">
        <f t="shared" si="6"/>
        <v>0.3936679944</v>
      </c>
      <c r="Q194" s="109">
        <f t="shared" si="4"/>
        <v>-4.876299025</v>
      </c>
      <c r="R194" s="106"/>
      <c r="S194" s="106"/>
      <c r="T194" s="113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</row>
    <row r="195" ht="15.75" customHeight="1">
      <c r="A195" s="141">
        <v>61.0</v>
      </c>
      <c r="B195" s="117" t="s">
        <v>612</v>
      </c>
      <c r="C195" s="117" t="s">
        <v>669</v>
      </c>
      <c r="D195" s="117" t="s">
        <v>670</v>
      </c>
      <c r="E195" s="142">
        <v>0.401026392961876</v>
      </c>
      <c r="F195" s="143">
        <f t="shared" ref="F195:F206" si="17"> 1-E:E</f>
        <v>0.598973607</v>
      </c>
      <c r="G195" s="144">
        <v>0.508064516129032</v>
      </c>
      <c r="H195" s="115"/>
      <c r="I195" s="121">
        <f t="shared" si="15"/>
        <v>0.1070381232</v>
      </c>
      <c r="J195" s="121">
        <v>0.10703812316715605</v>
      </c>
      <c r="K195" s="144">
        <v>12.0</v>
      </c>
      <c r="L195" s="120">
        <f t="shared" si="10"/>
        <v>0.3707909353</v>
      </c>
      <c r="M195" s="120">
        <v>0.3707909353446592</v>
      </c>
      <c r="N195" s="121">
        <f t="shared" si="5"/>
        <v>0.3707909353</v>
      </c>
      <c r="O195" s="117">
        <v>0.5</v>
      </c>
      <c r="P195" s="120">
        <f t="shared" si="6"/>
        <v>-0.2669256382</v>
      </c>
      <c r="Q195" s="120">
        <f t="shared" si="4"/>
        <v>0.2669256382</v>
      </c>
      <c r="R195" s="115"/>
      <c r="S195" s="115"/>
      <c r="T195" s="123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</row>
    <row r="196" ht="15.75" customHeight="1">
      <c r="A196" s="105"/>
      <c r="B196" s="106"/>
      <c r="C196" s="125" t="s">
        <v>669</v>
      </c>
      <c r="D196" s="125" t="s">
        <v>671</v>
      </c>
      <c r="E196" s="145">
        <v>0.140762463343108</v>
      </c>
      <c r="F196" s="146">
        <f t="shared" si="17"/>
        <v>0.8592375367</v>
      </c>
      <c r="G196" s="147">
        <v>0.240469208211143</v>
      </c>
      <c r="H196" s="106"/>
      <c r="I196" s="110">
        <f t="shared" si="15"/>
        <v>0.09970674487</v>
      </c>
      <c r="J196" s="110">
        <v>0.09970674486803502</v>
      </c>
      <c r="K196" s="147">
        <v>12.0</v>
      </c>
      <c r="L196" s="109">
        <f t="shared" si="10"/>
        <v>0.3453942959</v>
      </c>
      <c r="M196" s="109">
        <v>0.3453942959374881</v>
      </c>
      <c r="N196" s="110">
        <f t="shared" si="5"/>
        <v>0.3453942959</v>
      </c>
      <c r="O196" s="125">
        <v>0.5</v>
      </c>
      <c r="P196" s="109">
        <f t="shared" si="6"/>
        <v>-1.040079529</v>
      </c>
      <c r="Q196" s="109">
        <f t="shared" si="4"/>
        <v>1.040079529</v>
      </c>
      <c r="R196" s="106"/>
      <c r="S196" s="106"/>
      <c r="T196" s="113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</row>
    <row r="197" ht="15.75" customHeight="1">
      <c r="A197" s="114"/>
      <c r="B197" s="115"/>
      <c r="C197" s="117" t="s">
        <v>672</v>
      </c>
      <c r="D197" s="117" t="s">
        <v>670</v>
      </c>
      <c r="E197" s="148">
        <v>0.390029325513196</v>
      </c>
      <c r="F197" s="149">
        <f t="shared" si="17"/>
        <v>0.6099706745</v>
      </c>
      <c r="G197" s="144">
        <v>0.509530791788856</v>
      </c>
      <c r="H197" s="115"/>
      <c r="I197" s="121">
        <f t="shared" si="15"/>
        <v>0.1195014663</v>
      </c>
      <c r="J197" s="121">
        <v>0.11950146627565994</v>
      </c>
      <c r="K197" s="144">
        <v>12.0</v>
      </c>
      <c r="L197" s="120">
        <f t="shared" si="10"/>
        <v>0.4139652223</v>
      </c>
      <c r="M197" s="120">
        <v>0.41396522233684346</v>
      </c>
      <c r="N197" s="121">
        <f t="shared" si="5"/>
        <v>0.4139652223</v>
      </c>
      <c r="O197" s="117">
        <v>0.5</v>
      </c>
      <c r="P197" s="120">
        <f t="shared" si="6"/>
        <v>-0.2656519644</v>
      </c>
      <c r="Q197" s="120">
        <f t="shared" si="4"/>
        <v>0.2656519644</v>
      </c>
      <c r="R197" s="115"/>
      <c r="S197" s="115"/>
      <c r="T197" s="123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</row>
    <row r="198" ht="15.75" customHeight="1">
      <c r="A198" s="105"/>
      <c r="B198" s="106"/>
      <c r="C198" s="125" t="s">
        <v>672</v>
      </c>
      <c r="D198" s="125" t="s">
        <v>671</v>
      </c>
      <c r="E198" s="145">
        <v>0.0608504398826981</v>
      </c>
      <c r="F198" s="146">
        <f t="shared" si="17"/>
        <v>0.9391495601</v>
      </c>
      <c r="G198" s="147">
        <v>0.101173020527859</v>
      </c>
      <c r="H198" s="106"/>
      <c r="I198" s="110">
        <f t="shared" si="15"/>
        <v>0.04032258065</v>
      </c>
      <c r="J198" s="110">
        <v>0.040322580645160894</v>
      </c>
      <c r="K198" s="147">
        <v>12.0</v>
      </c>
      <c r="L198" s="109">
        <f t="shared" si="10"/>
        <v>0.1396815167</v>
      </c>
      <c r="M198" s="109">
        <v>0.1396815167394242</v>
      </c>
      <c r="N198" s="110">
        <f t="shared" si="5"/>
        <v>0.1396815167</v>
      </c>
      <c r="O198" s="125">
        <v>0.5</v>
      </c>
      <c r="P198" s="109">
        <f t="shared" si="6"/>
        <v>-3.143934648</v>
      </c>
      <c r="Q198" s="109">
        <f t="shared" si="4"/>
        <v>3.143934648</v>
      </c>
      <c r="R198" s="106"/>
      <c r="S198" s="106"/>
      <c r="T198" s="113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</row>
    <row r="199" ht="15.75" customHeight="1">
      <c r="A199" s="150"/>
      <c r="B199" s="148"/>
      <c r="C199" s="117" t="s">
        <v>669</v>
      </c>
      <c r="D199" s="117" t="s">
        <v>673</v>
      </c>
      <c r="E199" s="142">
        <v>0.50036791758646</v>
      </c>
      <c r="F199" s="143">
        <f t="shared" si="17"/>
        <v>0.4996320824</v>
      </c>
      <c r="G199" s="143">
        <v>0.630610743193524</v>
      </c>
      <c r="H199" s="148"/>
      <c r="I199" s="151">
        <f t="shared" si="15"/>
        <v>0.1302428256</v>
      </c>
      <c r="J199" s="151">
        <v>0.1302428256070639</v>
      </c>
      <c r="K199" s="144">
        <v>12.0</v>
      </c>
      <c r="L199" s="149">
        <f t="shared" si="10"/>
        <v>0.4511743825</v>
      </c>
      <c r="M199" s="149">
        <v>0.45117438254553494</v>
      </c>
      <c r="N199" s="151">
        <f t="shared" si="5"/>
        <v>0.4511743825</v>
      </c>
      <c r="O199" s="117">
        <v>0.5</v>
      </c>
      <c r="P199" s="149">
        <f t="shared" si="6"/>
        <v>0.0008154664819</v>
      </c>
      <c r="Q199" s="149">
        <f t="shared" si="4"/>
        <v>-0.0008154664819</v>
      </c>
      <c r="R199" s="148"/>
      <c r="S199" s="148"/>
      <c r="T199" s="152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</row>
    <row r="200" ht="15.75" customHeight="1">
      <c r="A200" s="153"/>
      <c r="B200" s="145"/>
      <c r="C200" s="125" t="s">
        <v>669</v>
      </c>
      <c r="D200" s="125" t="s">
        <v>674</v>
      </c>
      <c r="E200" s="154">
        <v>0.33186166298749</v>
      </c>
      <c r="F200" s="155">
        <f t="shared" si="17"/>
        <v>0.668138337</v>
      </c>
      <c r="G200" s="155">
        <v>0.420161883738042</v>
      </c>
      <c r="H200" s="145"/>
      <c r="I200" s="156">
        <f t="shared" si="15"/>
        <v>0.08830022075</v>
      </c>
      <c r="J200" s="156">
        <v>0.088300220750552</v>
      </c>
      <c r="K200" s="147">
        <v>12.0</v>
      </c>
      <c r="L200" s="146">
        <f t="shared" si="10"/>
        <v>0.3058809373</v>
      </c>
      <c r="M200" s="146">
        <v>0.3058809373190074</v>
      </c>
      <c r="N200" s="156">
        <f t="shared" si="5"/>
        <v>0.3058809373</v>
      </c>
      <c r="O200" s="125">
        <v>0.5</v>
      </c>
      <c r="P200" s="146">
        <f t="shared" si="6"/>
        <v>-0.5496855688</v>
      </c>
      <c r="Q200" s="146">
        <f t="shared" si="4"/>
        <v>0.5496855688</v>
      </c>
      <c r="R200" s="145"/>
      <c r="S200" s="145"/>
      <c r="T200" s="157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</row>
    <row r="201" ht="15.75" customHeight="1">
      <c r="A201" s="150"/>
      <c r="B201" s="148"/>
      <c r="C201" s="117" t="s">
        <v>672</v>
      </c>
      <c r="D201" s="117" t="s">
        <v>673</v>
      </c>
      <c r="E201" s="142">
        <v>0.499632082413539</v>
      </c>
      <c r="F201" s="143">
        <f t="shared" si="17"/>
        <v>0.5003679176</v>
      </c>
      <c r="G201" s="143">
        <v>0.599705665930831</v>
      </c>
      <c r="H201" s="148"/>
      <c r="I201" s="151">
        <f t="shared" si="15"/>
        <v>0.1000735835</v>
      </c>
      <c r="J201" s="151">
        <v>0.10007358351729195</v>
      </c>
      <c r="K201" s="144">
        <v>12.0</v>
      </c>
      <c r="L201" s="149">
        <f t="shared" si="10"/>
        <v>0.3466650623</v>
      </c>
      <c r="M201" s="149">
        <v>0.346665062294874</v>
      </c>
      <c r="N201" s="151">
        <f t="shared" si="5"/>
        <v>0.3466650623</v>
      </c>
      <c r="O201" s="117">
        <v>0.5</v>
      </c>
      <c r="P201" s="149">
        <f t="shared" si="6"/>
        <v>-0.001061305642</v>
      </c>
      <c r="Q201" s="149">
        <f t="shared" si="4"/>
        <v>0.001061305642</v>
      </c>
      <c r="R201" s="148"/>
      <c r="S201" s="148"/>
      <c r="T201" s="152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</row>
    <row r="202" ht="15.75" customHeight="1">
      <c r="A202" s="153"/>
      <c r="B202" s="145"/>
      <c r="C202" s="125" t="s">
        <v>672</v>
      </c>
      <c r="D202" s="125" t="s">
        <v>675</v>
      </c>
      <c r="E202" s="154">
        <v>0.501103752759381</v>
      </c>
      <c r="F202" s="155">
        <f t="shared" si="17"/>
        <v>0.4988962472</v>
      </c>
      <c r="G202" s="155">
        <v>0.599705665930831</v>
      </c>
      <c r="H202" s="145"/>
      <c r="I202" s="156">
        <f t="shared" si="15"/>
        <v>0.09860191317</v>
      </c>
      <c r="J202" s="156">
        <v>0.09860191317144995</v>
      </c>
      <c r="K202" s="147">
        <v>12.0</v>
      </c>
      <c r="L202" s="146">
        <f t="shared" si="10"/>
        <v>0.3415670467</v>
      </c>
      <c r="M202" s="146">
        <f t="shared" ref="M202:M206" si="18">L202</f>
        <v>0.3415670467</v>
      </c>
      <c r="N202" s="156">
        <f t="shared" si="5"/>
        <v>0.3415670467</v>
      </c>
      <c r="O202" s="125">
        <v>0.5</v>
      </c>
      <c r="P202" s="146">
        <f t="shared" si="6"/>
        <v>0.003231438074</v>
      </c>
      <c r="Q202" s="146">
        <f t="shared" si="4"/>
        <v>-0.003231438074</v>
      </c>
      <c r="R202" s="145"/>
      <c r="S202" s="145"/>
      <c r="T202" s="157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</row>
    <row r="203" ht="15.75" customHeight="1">
      <c r="A203" s="150"/>
      <c r="B203" s="142" t="s">
        <v>676</v>
      </c>
      <c r="C203" s="117" t="s">
        <v>672</v>
      </c>
      <c r="D203" s="117" t="s">
        <v>670</v>
      </c>
      <c r="E203" s="142">
        <v>0.191169091821375</v>
      </c>
      <c r="F203" s="143">
        <f t="shared" si="17"/>
        <v>0.8088309082</v>
      </c>
      <c r="G203" s="143">
        <v>0.269443050677371</v>
      </c>
      <c r="H203" s="148"/>
      <c r="I203" s="151">
        <f t="shared" si="15"/>
        <v>0.07827395886</v>
      </c>
      <c r="J203" s="151">
        <f t="shared" ref="J203:J206" si="19">H203-F203</f>
        <v>-0.8088309082</v>
      </c>
      <c r="K203" s="144">
        <v>12.0</v>
      </c>
      <c r="L203" s="149">
        <f t="shared" si="10"/>
        <v>0.2711489473</v>
      </c>
      <c r="M203" s="149">
        <f t="shared" si="18"/>
        <v>0.2711489473</v>
      </c>
      <c r="N203" s="151">
        <f t="shared" si="5"/>
        <v>0.2711489473</v>
      </c>
      <c r="O203" s="117">
        <v>0.5</v>
      </c>
      <c r="P203" s="149">
        <f t="shared" si="6"/>
        <v>-1.138971445</v>
      </c>
      <c r="Q203" s="149">
        <f t="shared" si="4"/>
        <v>1.138971445</v>
      </c>
      <c r="R203" s="148"/>
      <c r="S203" s="148"/>
      <c r="T203" s="152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</row>
    <row r="204" ht="15.75" customHeight="1">
      <c r="A204" s="153"/>
      <c r="B204" s="154"/>
      <c r="C204" s="125" t="s">
        <v>672</v>
      </c>
      <c r="D204" s="125" t="s">
        <v>671</v>
      </c>
      <c r="E204" s="154">
        <v>0.191670847967887</v>
      </c>
      <c r="F204" s="155">
        <f t="shared" si="17"/>
        <v>0.808329152</v>
      </c>
      <c r="G204" s="155">
        <v>0.290015052684395</v>
      </c>
      <c r="H204" s="145"/>
      <c r="I204" s="156">
        <f t="shared" si="15"/>
        <v>0.09834420472</v>
      </c>
      <c r="J204" s="156">
        <f t="shared" si="19"/>
        <v>-0.808329152</v>
      </c>
      <c r="K204" s="147">
        <v>12.0</v>
      </c>
      <c r="L204" s="146">
        <f t="shared" si="10"/>
        <v>0.3406743184</v>
      </c>
      <c r="M204" s="146">
        <f t="shared" si="18"/>
        <v>0.3406743184</v>
      </c>
      <c r="N204" s="156">
        <f t="shared" si="5"/>
        <v>0.3406743184</v>
      </c>
      <c r="O204" s="125">
        <v>0.5</v>
      </c>
      <c r="P204" s="146">
        <f t="shared" si="6"/>
        <v>-0.9050554602</v>
      </c>
      <c r="Q204" s="146">
        <f t="shared" si="4"/>
        <v>0.9050554602</v>
      </c>
      <c r="R204" s="145"/>
      <c r="S204" s="145"/>
      <c r="T204" s="157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</row>
    <row r="205" ht="15.75" customHeight="1">
      <c r="A205" s="150"/>
      <c r="B205" s="142"/>
      <c r="C205" s="117" t="s">
        <v>672</v>
      </c>
      <c r="D205" s="117" t="s">
        <v>673</v>
      </c>
      <c r="E205" s="142">
        <v>0.32313095835424</v>
      </c>
      <c r="F205" s="143">
        <f t="shared" si="17"/>
        <v>0.6768690416</v>
      </c>
      <c r="G205" s="143">
        <v>0.433517310587054</v>
      </c>
      <c r="H205" s="148"/>
      <c r="I205" s="151">
        <f t="shared" si="15"/>
        <v>0.1103863522</v>
      </c>
      <c r="J205" s="151">
        <f t="shared" si="19"/>
        <v>-0.6768690416</v>
      </c>
      <c r="K205" s="144">
        <v>12.0</v>
      </c>
      <c r="L205" s="149">
        <f t="shared" si="10"/>
        <v>0.3823895411</v>
      </c>
      <c r="M205" s="149">
        <f t="shared" si="18"/>
        <v>0.3823895411</v>
      </c>
      <c r="N205" s="151">
        <f t="shared" si="5"/>
        <v>0.3823895411</v>
      </c>
      <c r="O205" s="117">
        <v>0.5</v>
      </c>
      <c r="P205" s="149">
        <f t="shared" si="6"/>
        <v>-0.4625362952</v>
      </c>
      <c r="Q205" s="149">
        <f t="shared" si="4"/>
        <v>0.4625362952</v>
      </c>
      <c r="R205" s="148"/>
      <c r="S205" s="148"/>
      <c r="T205" s="152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</row>
    <row r="206" ht="15.75" customHeight="1">
      <c r="A206" s="153"/>
      <c r="B206" s="154"/>
      <c r="C206" s="125" t="s">
        <v>672</v>
      </c>
      <c r="D206" s="125" t="s">
        <v>675</v>
      </c>
      <c r="E206" s="154">
        <v>0.554942298043151</v>
      </c>
      <c r="F206" s="155">
        <f t="shared" si="17"/>
        <v>0.445057702</v>
      </c>
      <c r="G206" s="155">
        <v>0.66432513798294</v>
      </c>
      <c r="H206" s="145"/>
      <c r="I206" s="156">
        <f t="shared" si="15"/>
        <v>0.1093828399</v>
      </c>
      <c r="J206" s="156">
        <f t="shared" si="19"/>
        <v>-0.445057702</v>
      </c>
      <c r="K206" s="147">
        <v>12.0</v>
      </c>
      <c r="L206" s="146">
        <f t="shared" si="10"/>
        <v>0.3789132725</v>
      </c>
      <c r="M206" s="146">
        <f t="shared" si="18"/>
        <v>0.3789132725</v>
      </c>
      <c r="N206" s="156">
        <f t="shared" si="5"/>
        <v>0.3789132725</v>
      </c>
      <c r="O206" s="125">
        <v>0.5</v>
      </c>
      <c r="P206" s="146">
        <f t="shared" si="6"/>
        <v>0.1449996662</v>
      </c>
      <c r="Q206" s="146">
        <f t="shared" si="4"/>
        <v>-0.1449996662</v>
      </c>
      <c r="R206" s="145"/>
      <c r="S206" s="145"/>
      <c r="T206" s="157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</row>
    <row r="207" ht="15.75" customHeight="1">
      <c r="A207" s="158">
        <v>98.0</v>
      </c>
      <c r="B207" s="142" t="s">
        <v>602</v>
      </c>
      <c r="C207" s="142" t="s">
        <v>446</v>
      </c>
      <c r="D207" s="142" t="s">
        <v>346</v>
      </c>
      <c r="E207" s="142">
        <v>0.875990675990676</v>
      </c>
      <c r="F207" s="143"/>
      <c r="G207" s="143">
        <v>0.939860139860139</v>
      </c>
      <c r="H207" s="142">
        <v>0.29044289044289</v>
      </c>
      <c r="I207" s="151">
        <f t="shared" si="15"/>
        <v>0.06386946387</v>
      </c>
      <c r="J207" s="151">
        <f t="shared" ref="J207:J256" si="20">H207-O207</f>
        <v>0.07972027972</v>
      </c>
      <c r="K207" s="143">
        <v>16.0</v>
      </c>
      <c r="L207" s="149">
        <f t="shared" si="10"/>
        <v>0.2554778555</v>
      </c>
      <c r="M207" s="149">
        <f t="shared" ref="M207:M218" si="21">L207 * SQRT(K207)</f>
        <v>1.021911422</v>
      </c>
      <c r="N207" s="151">
        <f t="shared" si="5"/>
        <v>0.7448395427</v>
      </c>
      <c r="O207" s="142">
        <v>0.21072261072261</v>
      </c>
      <c r="P207" s="149">
        <f t="shared" si="6"/>
        <v>0.8931696387</v>
      </c>
      <c r="Q207" s="149">
        <f t="shared" si="4"/>
        <v>-0.2829100748</v>
      </c>
      <c r="R207" s="148"/>
      <c r="S207" s="148"/>
      <c r="T207" s="152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</row>
    <row r="208" ht="15.75" customHeight="1">
      <c r="A208" s="153"/>
      <c r="B208" s="154"/>
      <c r="C208" s="154" t="s">
        <v>447</v>
      </c>
      <c r="D208" s="154" t="s">
        <v>346</v>
      </c>
      <c r="E208" s="154">
        <v>0.875990675990676</v>
      </c>
      <c r="F208" s="155"/>
      <c r="G208" s="155">
        <v>0.939860139860139</v>
      </c>
      <c r="H208" s="154">
        <v>0.295104895104894</v>
      </c>
      <c r="I208" s="156">
        <f t="shared" si="15"/>
        <v>0.06386946387</v>
      </c>
      <c r="J208" s="156">
        <f t="shared" si="20"/>
        <v>0.08484848485</v>
      </c>
      <c r="K208" s="155">
        <v>16.0</v>
      </c>
      <c r="L208" s="146">
        <f t="shared" si="10"/>
        <v>0.2554778555</v>
      </c>
      <c r="M208" s="146">
        <f t="shared" si="21"/>
        <v>1.021911422</v>
      </c>
      <c r="N208" s="156">
        <f t="shared" si="5"/>
        <v>0.7448395427</v>
      </c>
      <c r="O208" s="154">
        <v>0.21025641025641</v>
      </c>
      <c r="P208" s="146">
        <f t="shared" si="6"/>
        <v>0.8937955459</v>
      </c>
      <c r="Q208" s="146">
        <f t="shared" si="4"/>
        <v>-0.2822841675</v>
      </c>
      <c r="R208" s="145"/>
      <c r="S208" s="145"/>
      <c r="T208" s="157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</row>
    <row r="209" ht="15.75" customHeight="1">
      <c r="A209" s="150"/>
      <c r="B209" s="142"/>
      <c r="C209" s="142" t="s">
        <v>446</v>
      </c>
      <c r="D209" s="142" t="s">
        <v>448</v>
      </c>
      <c r="E209" s="142">
        <v>0.73053613053613</v>
      </c>
      <c r="F209" s="143"/>
      <c r="G209" s="143">
        <v>0.823776223776223</v>
      </c>
      <c r="H209" s="142">
        <v>0.152447552447552</v>
      </c>
      <c r="I209" s="151">
        <f t="shared" si="15"/>
        <v>0.09324009324</v>
      </c>
      <c r="J209" s="151">
        <f t="shared" si="20"/>
        <v>0.04708624709</v>
      </c>
      <c r="K209" s="143">
        <v>16.0</v>
      </c>
      <c r="L209" s="149">
        <f t="shared" si="10"/>
        <v>0.372960373</v>
      </c>
      <c r="M209" s="149">
        <f t="shared" si="21"/>
        <v>1.491841492</v>
      </c>
      <c r="N209" s="151">
        <f t="shared" si="5"/>
        <v>1.087356997</v>
      </c>
      <c r="O209" s="142">
        <v>0.105361305361305</v>
      </c>
      <c r="P209" s="149">
        <f t="shared" si="6"/>
        <v>0.5749490067</v>
      </c>
      <c r="Q209" s="149">
        <f t="shared" si="4"/>
        <v>-0.09689670061</v>
      </c>
      <c r="R209" s="148"/>
      <c r="S209" s="148"/>
      <c r="T209" s="152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</row>
    <row r="210" ht="15.75" customHeight="1">
      <c r="A210" s="153"/>
      <c r="B210" s="154"/>
      <c r="C210" s="154" t="s">
        <v>447</v>
      </c>
      <c r="D210" s="154" t="s">
        <v>448</v>
      </c>
      <c r="E210" s="154">
        <v>0.73053613053613</v>
      </c>
      <c r="F210" s="155"/>
      <c r="G210" s="155">
        <v>0.823776223776223</v>
      </c>
      <c r="H210" s="154">
        <v>0.469930069930069</v>
      </c>
      <c r="I210" s="156">
        <f t="shared" si="15"/>
        <v>0.09324009324</v>
      </c>
      <c r="J210" s="156">
        <f t="shared" si="20"/>
        <v>0.09324009324</v>
      </c>
      <c r="K210" s="155">
        <v>16.0</v>
      </c>
      <c r="L210" s="146">
        <f t="shared" si="10"/>
        <v>0.372960373</v>
      </c>
      <c r="M210" s="146">
        <f t="shared" si="21"/>
        <v>1.491841492</v>
      </c>
      <c r="N210" s="156">
        <f t="shared" si="5"/>
        <v>1.087356997</v>
      </c>
      <c r="O210" s="154">
        <v>0.376689976689976</v>
      </c>
      <c r="P210" s="146">
        <f t="shared" si="6"/>
        <v>0.3254185653</v>
      </c>
      <c r="Q210" s="146">
        <f t="shared" si="4"/>
        <v>-0.346427142</v>
      </c>
      <c r="R210" s="145"/>
      <c r="S210" s="145"/>
      <c r="T210" s="157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</row>
    <row r="211" ht="15.75" customHeight="1">
      <c r="A211" s="150"/>
      <c r="B211" s="142" t="s">
        <v>676</v>
      </c>
      <c r="C211" s="142" t="s">
        <v>446</v>
      </c>
      <c r="D211" s="142" t="s">
        <v>449</v>
      </c>
      <c r="E211" s="142">
        <v>0.881498829039812</v>
      </c>
      <c r="F211" s="143"/>
      <c r="G211" s="143">
        <v>0.949882903981264</v>
      </c>
      <c r="H211" s="142">
        <v>0.469320843091334</v>
      </c>
      <c r="I211" s="151">
        <f t="shared" si="15"/>
        <v>0.06838407494</v>
      </c>
      <c r="J211" s="151">
        <f t="shared" si="20"/>
        <v>0.08992974239</v>
      </c>
      <c r="K211" s="143">
        <v>16.0</v>
      </c>
      <c r="L211" s="149">
        <f t="shared" si="10"/>
        <v>0.2735362998</v>
      </c>
      <c r="M211" s="149">
        <f t="shared" si="21"/>
        <v>1.094145199</v>
      </c>
      <c r="N211" s="151">
        <f t="shared" si="5"/>
        <v>0.7974885027</v>
      </c>
      <c r="O211" s="142">
        <v>0.379391100702576</v>
      </c>
      <c r="P211" s="149">
        <f t="shared" si="6"/>
        <v>0.6296112441</v>
      </c>
      <c r="Q211" s="149">
        <f t="shared" si="4"/>
        <v>-0.4757323766</v>
      </c>
      <c r="R211" s="148"/>
      <c r="S211" s="148"/>
      <c r="T211" s="152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</row>
    <row r="212" ht="15.75" customHeight="1">
      <c r="A212" s="153"/>
      <c r="B212" s="154"/>
      <c r="C212" s="154" t="s">
        <v>447</v>
      </c>
      <c r="D212" s="154" t="s">
        <v>450</v>
      </c>
      <c r="E212" s="154">
        <v>0.881498829039812</v>
      </c>
      <c r="F212" s="155"/>
      <c r="G212" s="155">
        <v>0.949882903981264</v>
      </c>
      <c r="H212" s="154">
        <v>0.540046838407494</v>
      </c>
      <c r="I212" s="156">
        <f t="shared" si="15"/>
        <v>0.06838407494</v>
      </c>
      <c r="J212" s="156">
        <f t="shared" si="20"/>
        <v>0.09882903981</v>
      </c>
      <c r="K212" s="155">
        <v>16.0</v>
      </c>
      <c r="L212" s="146">
        <f t="shared" si="10"/>
        <v>0.2735362998</v>
      </c>
      <c r="M212" s="146">
        <f t="shared" si="21"/>
        <v>1.094145199</v>
      </c>
      <c r="N212" s="156">
        <f t="shared" si="5"/>
        <v>0.7974885027</v>
      </c>
      <c r="O212" s="154">
        <v>0.441217798594847</v>
      </c>
      <c r="P212" s="146">
        <f t="shared" si="6"/>
        <v>0.5520844864</v>
      </c>
      <c r="Q212" s="146">
        <f t="shared" si="4"/>
        <v>-0.5532591343</v>
      </c>
      <c r="R212" s="145"/>
      <c r="S212" s="145"/>
      <c r="T212" s="157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</row>
    <row r="213" ht="15.75" customHeight="1">
      <c r="A213" s="150"/>
      <c r="B213" s="142"/>
      <c r="C213" s="142" t="s">
        <v>446</v>
      </c>
      <c r="D213" s="142" t="s">
        <v>451</v>
      </c>
      <c r="E213" s="142">
        <v>0.660421545667447</v>
      </c>
      <c r="F213" s="143"/>
      <c r="G213" s="143">
        <v>0.770023419203747</v>
      </c>
      <c r="H213" s="142">
        <v>0.190074906367041</v>
      </c>
      <c r="I213" s="151">
        <f t="shared" si="15"/>
        <v>0.1096018735</v>
      </c>
      <c r="J213" s="151">
        <f t="shared" si="20"/>
        <v>0.0702247191</v>
      </c>
      <c r="K213" s="143">
        <v>16.0</v>
      </c>
      <c r="L213" s="149">
        <f t="shared" si="10"/>
        <v>0.4384074941</v>
      </c>
      <c r="M213" s="149">
        <f t="shared" si="21"/>
        <v>1.753629977</v>
      </c>
      <c r="N213" s="151">
        <f t="shared" si="5"/>
        <v>1.278166504</v>
      </c>
      <c r="O213" s="142">
        <v>0.119850187265917</v>
      </c>
      <c r="P213" s="149">
        <f t="shared" si="6"/>
        <v>0.4229271825</v>
      </c>
      <c r="Q213" s="149">
        <f t="shared" si="4"/>
        <v>-0.09376727278</v>
      </c>
      <c r="R213" s="148"/>
      <c r="S213" s="148"/>
      <c r="T213" s="152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</row>
    <row r="214" ht="15.75" customHeight="1">
      <c r="A214" s="153"/>
      <c r="B214" s="154"/>
      <c r="C214" s="154" t="s">
        <v>447</v>
      </c>
      <c r="D214" s="154" t="s">
        <v>451</v>
      </c>
      <c r="E214" s="154">
        <v>0.660421545667447</v>
      </c>
      <c r="F214" s="155"/>
      <c r="G214" s="155">
        <v>0.770023419203747</v>
      </c>
      <c r="H214" s="154">
        <v>0.448970037453183</v>
      </c>
      <c r="I214" s="156">
        <f t="shared" si="15"/>
        <v>0.1096018735</v>
      </c>
      <c r="J214" s="156">
        <f t="shared" si="20"/>
        <v>0.1081460674</v>
      </c>
      <c r="K214" s="155">
        <v>16.0</v>
      </c>
      <c r="L214" s="146">
        <f t="shared" si="10"/>
        <v>0.4384074941</v>
      </c>
      <c r="M214" s="146">
        <f t="shared" si="21"/>
        <v>1.753629977</v>
      </c>
      <c r="N214" s="156">
        <f t="shared" si="5"/>
        <v>1.278166504</v>
      </c>
      <c r="O214" s="154">
        <v>0.340823970037452</v>
      </c>
      <c r="P214" s="146">
        <f t="shared" si="6"/>
        <v>0.2500437733</v>
      </c>
      <c r="Q214" s="146">
        <f t="shared" si="4"/>
        <v>-0.266650682</v>
      </c>
      <c r="R214" s="145"/>
      <c r="S214" s="145"/>
      <c r="T214" s="157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</row>
    <row r="215" ht="15.75" customHeight="1">
      <c r="A215" s="150"/>
      <c r="B215" s="142"/>
      <c r="C215" s="142" t="s">
        <v>446</v>
      </c>
      <c r="D215" s="142" t="s">
        <v>452</v>
      </c>
      <c r="E215" s="142">
        <v>0.840823970037453</v>
      </c>
      <c r="F215" s="143"/>
      <c r="G215" s="143">
        <v>0.919475655430711</v>
      </c>
      <c r="H215" s="142">
        <v>0.338483146067415</v>
      </c>
      <c r="I215" s="151">
        <f t="shared" si="15"/>
        <v>0.07865168539</v>
      </c>
      <c r="J215" s="151">
        <f t="shared" si="20"/>
        <v>0.08848314607</v>
      </c>
      <c r="K215" s="143">
        <v>16.0</v>
      </c>
      <c r="L215" s="149">
        <f t="shared" si="10"/>
        <v>0.3146067416</v>
      </c>
      <c r="M215" s="149">
        <f t="shared" si="21"/>
        <v>1.258426966</v>
      </c>
      <c r="N215" s="151">
        <f t="shared" si="5"/>
        <v>0.917228388</v>
      </c>
      <c r="O215" s="142">
        <v>0.249999999999999</v>
      </c>
      <c r="P215" s="149">
        <f t="shared" si="6"/>
        <v>0.6441405192</v>
      </c>
      <c r="Q215" s="149">
        <f t="shared" si="4"/>
        <v>-0.2725602514</v>
      </c>
      <c r="R215" s="148"/>
      <c r="S215" s="148"/>
      <c r="T215" s="152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</row>
    <row r="216" ht="15.75" customHeight="1">
      <c r="A216" s="153"/>
      <c r="B216" s="154"/>
      <c r="C216" s="154" t="s">
        <v>447</v>
      </c>
      <c r="D216" s="154" t="s">
        <v>452</v>
      </c>
      <c r="E216" s="154">
        <v>0.840823970037453</v>
      </c>
      <c r="F216" s="155"/>
      <c r="G216" s="155">
        <v>0.919475655430711</v>
      </c>
      <c r="H216" s="154">
        <v>0.17883895131086</v>
      </c>
      <c r="I216" s="156">
        <f t="shared" si="15"/>
        <v>0.07865168539</v>
      </c>
      <c r="J216" s="156">
        <f t="shared" si="20"/>
        <v>0.05852059925</v>
      </c>
      <c r="K216" s="155">
        <v>16.0</v>
      </c>
      <c r="L216" s="146">
        <f t="shared" si="10"/>
        <v>0.3146067416</v>
      </c>
      <c r="M216" s="146">
        <f t="shared" si="21"/>
        <v>1.258426966</v>
      </c>
      <c r="N216" s="156">
        <f t="shared" si="5"/>
        <v>0.917228388</v>
      </c>
      <c r="O216" s="154">
        <v>0.120318352059924</v>
      </c>
      <c r="P216" s="146">
        <f t="shared" si="6"/>
        <v>0.7855247694</v>
      </c>
      <c r="Q216" s="146">
        <f t="shared" si="4"/>
        <v>-0.1311760011</v>
      </c>
      <c r="R216" s="145"/>
      <c r="S216" s="145"/>
      <c r="T216" s="157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</row>
    <row r="217" ht="15.75" customHeight="1">
      <c r="A217" s="150"/>
      <c r="B217" s="142"/>
      <c r="C217" s="142" t="s">
        <v>446</v>
      </c>
      <c r="D217" s="142" t="s">
        <v>452</v>
      </c>
      <c r="E217" s="142">
        <v>0.660112359550561</v>
      </c>
      <c r="F217" s="143"/>
      <c r="G217" s="143">
        <v>0.749063670411984</v>
      </c>
      <c r="H217" s="142">
        <v>0.298220973782771</v>
      </c>
      <c r="I217" s="151">
        <f t="shared" si="15"/>
        <v>0.08895131086</v>
      </c>
      <c r="J217" s="151">
        <f t="shared" si="20"/>
        <v>0.07771535581</v>
      </c>
      <c r="K217" s="143">
        <v>16.0</v>
      </c>
      <c r="L217" s="149">
        <f t="shared" si="10"/>
        <v>0.3558052434</v>
      </c>
      <c r="M217" s="149">
        <f t="shared" si="21"/>
        <v>1.423220974</v>
      </c>
      <c r="N217" s="151">
        <f t="shared" si="5"/>
        <v>1.037341629</v>
      </c>
      <c r="O217" s="142">
        <v>0.220505617977528</v>
      </c>
      <c r="P217" s="149">
        <f t="shared" si="6"/>
        <v>0.4237820301</v>
      </c>
      <c r="Q217" s="149">
        <f t="shared" si="4"/>
        <v>-0.2125679832</v>
      </c>
      <c r="R217" s="148"/>
      <c r="S217" s="148"/>
      <c r="T217" s="152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</row>
    <row r="218" ht="15.75" customHeight="1">
      <c r="A218" s="153"/>
      <c r="B218" s="154"/>
      <c r="C218" s="154" t="s">
        <v>447</v>
      </c>
      <c r="D218" s="154" t="s">
        <v>452</v>
      </c>
      <c r="E218" s="154">
        <v>0.660112359550561</v>
      </c>
      <c r="F218" s="155"/>
      <c r="G218" s="155">
        <v>0.749063670411984</v>
      </c>
      <c r="H218" s="154">
        <v>0.478932584269662</v>
      </c>
      <c r="I218" s="156">
        <f t="shared" si="15"/>
        <v>0.08895131086</v>
      </c>
      <c r="J218" s="156">
        <f t="shared" si="20"/>
        <v>0.09878277154</v>
      </c>
      <c r="K218" s="155">
        <v>16.0</v>
      </c>
      <c r="L218" s="146">
        <f t="shared" si="10"/>
        <v>0.3558052434</v>
      </c>
      <c r="M218" s="146">
        <f t="shared" si="21"/>
        <v>1.423220974</v>
      </c>
      <c r="N218" s="156">
        <f t="shared" si="5"/>
        <v>1.037341629</v>
      </c>
      <c r="O218" s="154">
        <v>0.380149812734082</v>
      </c>
      <c r="P218" s="146">
        <f t="shared" si="6"/>
        <v>0.2698846156</v>
      </c>
      <c r="Q218" s="146">
        <f t="shared" si="4"/>
        <v>-0.3664653977</v>
      </c>
      <c r="R218" s="145"/>
      <c r="S218" s="145"/>
      <c r="T218" s="157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</row>
    <row r="219" ht="15.75" customHeight="1">
      <c r="A219" s="158">
        <v>101.0</v>
      </c>
      <c r="B219" s="142" t="s">
        <v>612</v>
      </c>
      <c r="C219" s="142" t="s">
        <v>677</v>
      </c>
      <c r="D219" s="142" t="s">
        <v>678</v>
      </c>
      <c r="E219" s="143">
        <v>0.805847418912746</v>
      </c>
      <c r="F219" s="149"/>
      <c r="G219" s="149">
        <v>1.00502512562814</v>
      </c>
      <c r="H219" s="142"/>
      <c r="I219" s="151">
        <f t="shared" si="15"/>
        <v>0.1991777067</v>
      </c>
      <c r="J219" s="151">
        <f t="shared" si="20"/>
        <v>-2.29876656</v>
      </c>
      <c r="K219" s="143">
        <v>10.0</v>
      </c>
      <c r="L219" s="149">
        <f t="shared" si="10"/>
        <v>0.6298552123</v>
      </c>
      <c r="M219" s="149">
        <v>0.6298552123496596</v>
      </c>
      <c r="N219" s="151">
        <f t="shared" si="5"/>
        <v>0.6298552123</v>
      </c>
      <c r="O219" s="142">
        <v>2.29876656007309</v>
      </c>
      <c r="P219" s="149">
        <f t="shared" si="6"/>
        <v>-2.370257659</v>
      </c>
      <c r="Q219" s="149">
        <f t="shared" si="4"/>
        <v>-3.649674584</v>
      </c>
      <c r="R219" s="148"/>
      <c r="S219" s="148"/>
      <c r="T219" s="152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</row>
    <row r="220" ht="15.75" customHeight="1">
      <c r="A220" s="159"/>
      <c r="B220" s="154"/>
      <c r="C220" s="154" t="s">
        <v>458</v>
      </c>
      <c r="D220" s="160"/>
      <c r="E220" s="155">
        <v>1.59159433531292</v>
      </c>
      <c r="F220" s="146"/>
      <c r="G220" s="146">
        <v>1.82549109182274</v>
      </c>
      <c r="H220" s="154"/>
      <c r="I220" s="156">
        <f t="shared" si="15"/>
        <v>0.2338967565</v>
      </c>
      <c r="J220" s="156">
        <f t="shared" si="20"/>
        <v>-3.086340795</v>
      </c>
      <c r="K220" s="155">
        <v>10.0</v>
      </c>
      <c r="L220" s="146">
        <f t="shared" si="10"/>
        <v>0.7396464879</v>
      </c>
      <c r="M220" s="146">
        <v>0.7396464878968468</v>
      </c>
      <c r="N220" s="156">
        <f t="shared" si="5"/>
        <v>0.7396464879</v>
      </c>
      <c r="O220" s="154">
        <v>3.0863407948835</v>
      </c>
      <c r="P220" s="146">
        <f t="shared" si="6"/>
        <v>-2.020893067</v>
      </c>
      <c r="Q220" s="146">
        <f t="shared" si="4"/>
        <v>-4.172724194</v>
      </c>
      <c r="R220" s="145"/>
      <c r="S220" s="145"/>
      <c r="T220" s="157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</row>
    <row r="221" ht="15.75" customHeight="1">
      <c r="A221" s="158"/>
      <c r="B221" s="142"/>
      <c r="C221" s="142" t="s">
        <v>677</v>
      </c>
      <c r="D221" s="142" t="s">
        <v>326</v>
      </c>
      <c r="E221" s="143">
        <v>0.805847418912746</v>
      </c>
      <c r="F221" s="149"/>
      <c r="G221" s="149">
        <v>1.00502512562814</v>
      </c>
      <c r="H221" s="142"/>
      <c r="I221" s="151">
        <f t="shared" si="15"/>
        <v>0.1991777067</v>
      </c>
      <c r="J221" s="151">
        <f t="shared" si="20"/>
        <v>-2.709913202</v>
      </c>
      <c r="K221" s="143">
        <v>10.0</v>
      </c>
      <c r="L221" s="149">
        <f t="shared" si="10"/>
        <v>0.6298552123</v>
      </c>
      <c r="M221" s="149">
        <v>0.6298552123496596</v>
      </c>
      <c r="N221" s="151">
        <f t="shared" si="5"/>
        <v>0.6298552123</v>
      </c>
      <c r="O221" s="142">
        <v>2.70991320237551</v>
      </c>
      <c r="P221" s="149">
        <f t="shared" si="6"/>
        <v>-3.023021396</v>
      </c>
      <c r="Q221" s="149">
        <f t="shared" si="4"/>
        <v>-4.302438321</v>
      </c>
      <c r="R221" s="148"/>
      <c r="S221" s="148"/>
      <c r="T221" s="152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</row>
    <row r="222" ht="15.75" customHeight="1">
      <c r="A222" s="159"/>
      <c r="B222" s="154"/>
      <c r="C222" s="154" t="s">
        <v>458</v>
      </c>
      <c r="D222" s="160"/>
      <c r="E222" s="155">
        <v>1.59159433531292</v>
      </c>
      <c r="F222" s="146"/>
      <c r="G222" s="146">
        <v>1.82549109182274</v>
      </c>
      <c r="H222" s="154"/>
      <c r="I222" s="156">
        <f t="shared" si="15"/>
        <v>0.2338967565</v>
      </c>
      <c r="J222" s="156">
        <f t="shared" si="20"/>
        <v>-2.783005939</v>
      </c>
      <c r="K222" s="155">
        <v>10.0</v>
      </c>
      <c r="L222" s="146">
        <f t="shared" si="10"/>
        <v>0.7396464879</v>
      </c>
      <c r="M222" s="146">
        <v>0.7396464878968468</v>
      </c>
      <c r="N222" s="156">
        <f t="shared" si="5"/>
        <v>0.7396464879</v>
      </c>
      <c r="O222" s="154">
        <v>2.78300593878483</v>
      </c>
      <c r="P222" s="146">
        <f t="shared" si="6"/>
        <v>-1.610785183</v>
      </c>
      <c r="Q222" s="146">
        <f t="shared" si="4"/>
        <v>-3.76261631</v>
      </c>
      <c r="R222" s="145"/>
      <c r="S222" s="145"/>
      <c r="T222" s="157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</row>
    <row r="223" ht="15.75" customHeight="1">
      <c r="A223" s="158"/>
      <c r="B223" s="142"/>
      <c r="C223" s="142" t="s">
        <v>677</v>
      </c>
      <c r="D223" s="142" t="s">
        <v>679</v>
      </c>
      <c r="E223" s="143">
        <v>2.81095890410958</v>
      </c>
      <c r="F223" s="161"/>
      <c r="G223" s="143">
        <v>3.07945205479452</v>
      </c>
      <c r="H223" s="142"/>
      <c r="I223" s="151">
        <f t="shared" si="15"/>
        <v>0.2684931507</v>
      </c>
      <c r="J223" s="151">
        <f t="shared" si="20"/>
        <v>-1.212785388</v>
      </c>
      <c r="K223" s="143">
        <v>10.0</v>
      </c>
      <c r="L223" s="149">
        <f t="shared" si="10"/>
        <v>0.8490498923</v>
      </c>
      <c r="M223" s="149">
        <v>0.849049892319208</v>
      </c>
      <c r="N223" s="151">
        <f t="shared" si="5"/>
        <v>0.8490498923</v>
      </c>
      <c r="O223" s="142">
        <v>1.21278538812785</v>
      </c>
      <c r="P223" s="149">
        <f t="shared" si="6"/>
        <v>1.882308131</v>
      </c>
      <c r="Q223" s="149">
        <f t="shared" si="4"/>
        <v>-1.42840297</v>
      </c>
      <c r="R223" s="148"/>
      <c r="S223" s="148"/>
      <c r="T223" s="152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</row>
    <row r="224" ht="15.75" customHeight="1">
      <c r="A224" s="159"/>
      <c r="B224" s="154"/>
      <c r="C224" s="154" t="s">
        <v>458</v>
      </c>
      <c r="D224" s="160"/>
      <c r="E224" s="155">
        <v>1.31324200913242</v>
      </c>
      <c r="F224" s="160"/>
      <c r="G224" s="155">
        <v>1.74063926940639</v>
      </c>
      <c r="H224" s="154"/>
      <c r="I224" s="156">
        <f t="shared" si="15"/>
        <v>0.4273972603</v>
      </c>
      <c r="J224" s="156">
        <f t="shared" si="20"/>
        <v>-3.305936073</v>
      </c>
      <c r="K224" s="155">
        <v>10.0</v>
      </c>
      <c r="L224" s="146">
        <f t="shared" si="10"/>
        <v>1.351548808</v>
      </c>
      <c r="M224" s="146">
        <v>1.3515488081815457</v>
      </c>
      <c r="N224" s="156">
        <f t="shared" si="5"/>
        <v>1.351548808</v>
      </c>
      <c r="O224" s="154">
        <v>3.30593607305936</v>
      </c>
      <c r="P224" s="146">
        <f t="shared" si="6"/>
        <v>-1.474378174</v>
      </c>
      <c r="Q224" s="146">
        <f t="shared" si="4"/>
        <v>-2.446035284</v>
      </c>
      <c r="R224" s="145"/>
      <c r="S224" s="145"/>
      <c r="T224" s="157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</row>
    <row r="225" ht="15.75" customHeight="1">
      <c r="A225" s="158"/>
      <c r="B225" s="142"/>
      <c r="C225" s="162" t="s">
        <v>677</v>
      </c>
      <c r="D225" s="142" t="s">
        <v>326</v>
      </c>
      <c r="E225" s="143">
        <v>2.81095890410958</v>
      </c>
      <c r="F225" s="161"/>
      <c r="G225" s="143">
        <v>3.07945205479452</v>
      </c>
      <c r="H225" s="142"/>
      <c r="I225" s="151">
        <f t="shared" si="15"/>
        <v>0.2684931507</v>
      </c>
      <c r="J225" s="151">
        <f t="shared" si="20"/>
        <v>-3.212785388</v>
      </c>
      <c r="K225" s="143">
        <v>10.0</v>
      </c>
      <c r="L225" s="149">
        <f t="shared" si="10"/>
        <v>0.8490498923</v>
      </c>
      <c r="M225" s="149">
        <v>0.849049892319208</v>
      </c>
      <c r="N225" s="151">
        <f t="shared" si="5"/>
        <v>0.8490498923</v>
      </c>
      <c r="O225" s="142">
        <v>3.21278538812785</v>
      </c>
      <c r="P225" s="149">
        <f t="shared" si="6"/>
        <v>-0.4732660444</v>
      </c>
      <c r="Q225" s="149">
        <f t="shared" si="4"/>
        <v>-3.783977146</v>
      </c>
      <c r="R225" s="148"/>
      <c r="S225" s="148"/>
      <c r="T225" s="152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</row>
    <row r="226" ht="15.75" customHeight="1">
      <c r="A226" s="159"/>
      <c r="B226" s="154"/>
      <c r="C226" s="163" t="s">
        <v>458</v>
      </c>
      <c r="D226" s="160"/>
      <c r="E226" s="155">
        <v>1.31324200913242</v>
      </c>
      <c r="F226" s="160"/>
      <c r="G226" s="155">
        <v>1.74063926940639</v>
      </c>
      <c r="H226" s="154"/>
      <c r="I226" s="156">
        <f t="shared" si="15"/>
        <v>0.4273972603</v>
      </c>
      <c r="J226" s="156">
        <f t="shared" si="20"/>
        <v>-3.300456621</v>
      </c>
      <c r="K226" s="155">
        <v>10.0</v>
      </c>
      <c r="L226" s="146">
        <f t="shared" si="10"/>
        <v>1.351548808</v>
      </c>
      <c r="M226" s="146">
        <v>1.3515488081815457</v>
      </c>
      <c r="N226" s="156">
        <f t="shared" si="5"/>
        <v>1.351548808</v>
      </c>
      <c r="O226" s="154">
        <v>3.30045662100456</v>
      </c>
      <c r="P226" s="146">
        <f t="shared" si="6"/>
        <v>-1.470323972</v>
      </c>
      <c r="Q226" s="146">
        <f t="shared" si="4"/>
        <v>-2.441981082</v>
      </c>
      <c r="R226" s="145"/>
      <c r="S226" s="145"/>
      <c r="T226" s="157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</row>
    <row r="227" ht="15.75" customHeight="1">
      <c r="A227" s="158">
        <v>103.0</v>
      </c>
      <c r="B227" s="142"/>
      <c r="C227" s="142" t="s">
        <v>345</v>
      </c>
      <c r="D227" s="142" t="s">
        <v>66</v>
      </c>
      <c r="E227" s="143">
        <v>0.560065825562259</v>
      </c>
      <c r="F227" s="148"/>
      <c r="G227" s="143">
        <v>0.643444871091607</v>
      </c>
      <c r="H227" s="142">
        <v>0.161821173889193</v>
      </c>
      <c r="I227" s="151">
        <f t="shared" si="15"/>
        <v>0.08337904553</v>
      </c>
      <c r="J227" s="151">
        <f t="shared" si="20"/>
        <v>0.05266044981</v>
      </c>
      <c r="K227" s="143">
        <v>16.0</v>
      </c>
      <c r="L227" s="149">
        <f t="shared" si="10"/>
        <v>0.3335161821</v>
      </c>
      <c r="M227" s="149">
        <f t="shared" ref="M227:M228" si="22">J227*sqrt(K227)</f>
        <v>0.2106417992</v>
      </c>
      <c r="N227" s="151">
        <f t="shared" si="5"/>
        <v>0.2789292126</v>
      </c>
      <c r="O227" s="142">
        <v>0.109160724081184</v>
      </c>
      <c r="P227" s="149">
        <f t="shared" si="6"/>
        <v>1.616557467</v>
      </c>
      <c r="Q227" s="149">
        <f t="shared" si="4"/>
        <v>-0.3913563698</v>
      </c>
      <c r="R227" s="148"/>
      <c r="S227" s="148"/>
      <c r="T227" s="152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</row>
    <row r="228" ht="15.75" customHeight="1">
      <c r="A228" s="159"/>
      <c r="B228" s="154"/>
      <c r="C228" s="154"/>
      <c r="D228" s="154" t="s">
        <v>65</v>
      </c>
      <c r="E228" s="155">
        <v>0.560065825562259</v>
      </c>
      <c r="F228" s="145"/>
      <c r="G228" s="155">
        <v>0.643444871091607</v>
      </c>
      <c r="H228" s="154">
        <v>0.42128359846407</v>
      </c>
      <c r="I228" s="156">
        <f t="shared" si="15"/>
        <v>0.08337904553</v>
      </c>
      <c r="J228" s="156">
        <f t="shared" si="20"/>
        <v>0.07789358201</v>
      </c>
      <c r="K228" s="155">
        <v>16.0</v>
      </c>
      <c r="L228" s="146">
        <f t="shared" si="10"/>
        <v>0.3335161821</v>
      </c>
      <c r="M228" s="146">
        <f t="shared" si="22"/>
        <v>0.311574328</v>
      </c>
      <c r="N228" s="156">
        <f t="shared" si="5"/>
        <v>0.3227317815</v>
      </c>
      <c r="O228" s="154">
        <v>0.34339001645639</v>
      </c>
      <c r="P228" s="146">
        <f t="shared" si="6"/>
        <v>0.6713804512</v>
      </c>
      <c r="Q228" s="146">
        <f t="shared" si="4"/>
        <v>-1.064010538</v>
      </c>
      <c r="R228" s="145"/>
      <c r="S228" s="145"/>
      <c r="T228" s="157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</row>
    <row r="229" ht="15.75" customHeight="1">
      <c r="A229" s="158"/>
      <c r="B229" s="142"/>
      <c r="C229" s="142" t="s">
        <v>346</v>
      </c>
      <c r="D229" s="142" t="s">
        <v>66</v>
      </c>
      <c r="E229" s="143">
        <v>0.781380753138075</v>
      </c>
      <c r="F229" s="148"/>
      <c r="G229" s="143">
        <v>0.843096234309623</v>
      </c>
      <c r="H229" s="142">
        <v>0.301255230125522</v>
      </c>
      <c r="I229" s="151">
        <f t="shared" si="15"/>
        <v>0.06171548117</v>
      </c>
      <c r="J229" s="151">
        <f t="shared" si="20"/>
        <v>0.06851464435</v>
      </c>
      <c r="K229" s="143">
        <v>16.0</v>
      </c>
      <c r="L229" s="149">
        <f t="shared" si="10"/>
        <v>0.2468619247</v>
      </c>
      <c r="M229" s="149"/>
      <c r="N229" s="151">
        <f t="shared" si="5"/>
        <v>0.174557741</v>
      </c>
      <c r="O229" s="142">
        <v>0.232740585774058</v>
      </c>
      <c r="P229" s="149">
        <f t="shared" si="6"/>
        <v>3.143029718</v>
      </c>
      <c r="Q229" s="149">
        <f t="shared" si="4"/>
        <v>-1.333315753</v>
      </c>
      <c r="R229" s="148"/>
      <c r="S229" s="148"/>
      <c r="T229" s="152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</row>
    <row r="230" ht="15.75" customHeight="1">
      <c r="A230" s="159"/>
      <c r="B230" s="154"/>
      <c r="C230" s="154"/>
      <c r="D230" s="154" t="s">
        <v>65</v>
      </c>
      <c r="E230" s="155">
        <v>0.781380753138075</v>
      </c>
      <c r="F230" s="145"/>
      <c r="G230" s="155">
        <v>0.843096234309623</v>
      </c>
      <c r="H230" s="154">
        <v>0.328451882845188</v>
      </c>
      <c r="I230" s="156">
        <f t="shared" si="15"/>
        <v>0.06171548117</v>
      </c>
      <c r="J230" s="156">
        <f t="shared" si="20"/>
        <v>0.08106694561</v>
      </c>
      <c r="K230" s="155">
        <v>16.0</v>
      </c>
      <c r="L230" s="146">
        <f t="shared" si="10"/>
        <v>0.2468619247</v>
      </c>
      <c r="M230" s="146"/>
      <c r="N230" s="156">
        <f t="shared" si="5"/>
        <v>0.174557741</v>
      </c>
      <c r="O230" s="154">
        <v>0.247384937238493</v>
      </c>
      <c r="P230" s="146">
        <f t="shared" si="6"/>
        <v>3.059135693</v>
      </c>
      <c r="Q230" s="146">
        <f t="shared" si="4"/>
        <v>-1.417209778</v>
      </c>
      <c r="R230" s="145"/>
      <c r="S230" s="145"/>
      <c r="T230" s="157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</row>
    <row r="231" ht="15.75" customHeight="1">
      <c r="A231" s="158">
        <v>117.0</v>
      </c>
      <c r="B231" s="142"/>
      <c r="C231" s="142">
        <v>1.0</v>
      </c>
      <c r="D231" s="142"/>
      <c r="E231" s="143">
        <v>0.696202531645569</v>
      </c>
      <c r="F231" s="148"/>
      <c r="G231" s="143">
        <v>0.836018411967779</v>
      </c>
      <c r="H231" s="142"/>
      <c r="I231" s="151">
        <f t="shared" si="15"/>
        <v>0.1398158803</v>
      </c>
      <c r="J231" s="151">
        <f t="shared" si="20"/>
        <v>-0.5</v>
      </c>
      <c r="K231" s="143">
        <v>12.0</v>
      </c>
      <c r="L231" s="149">
        <f t="shared" si="10"/>
        <v>0.4843364168</v>
      </c>
      <c r="M231" s="149">
        <v>0.48433641684607476</v>
      </c>
      <c r="N231" s="151">
        <f t="shared" si="5"/>
        <v>0.4843364168</v>
      </c>
      <c r="O231" s="142">
        <v>0.5</v>
      </c>
      <c r="P231" s="149">
        <f t="shared" si="6"/>
        <v>0.4050955592</v>
      </c>
      <c r="Q231" s="149">
        <f t="shared" si="4"/>
        <v>-1.032340296</v>
      </c>
      <c r="R231" s="148"/>
      <c r="S231" s="148"/>
      <c r="T231" s="152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</row>
    <row r="232" ht="15.75" customHeight="1">
      <c r="A232" s="159"/>
      <c r="B232" s="154"/>
      <c r="C232" s="154">
        <v>2.0</v>
      </c>
      <c r="D232" s="154"/>
      <c r="E232" s="155">
        <v>0.414844649021864</v>
      </c>
      <c r="F232" s="145"/>
      <c r="G232" s="155">
        <v>0.580552359033371</v>
      </c>
      <c r="H232" s="154"/>
      <c r="I232" s="156">
        <f t="shared" si="15"/>
        <v>0.16570771</v>
      </c>
      <c r="J232" s="156">
        <f t="shared" si="20"/>
        <v>-0.5</v>
      </c>
      <c r="K232" s="155">
        <v>12.0</v>
      </c>
      <c r="L232" s="146">
        <f t="shared" si="10"/>
        <v>0.5740283459</v>
      </c>
      <c r="M232" s="146">
        <v>0.57402834589164</v>
      </c>
      <c r="N232" s="156">
        <f t="shared" si="5"/>
        <v>0.5740283459</v>
      </c>
      <c r="O232" s="154">
        <v>0.5</v>
      </c>
      <c r="P232" s="146">
        <f t="shared" si="6"/>
        <v>-0.1483469442</v>
      </c>
      <c r="Q232" s="146">
        <f t="shared" si="4"/>
        <v>-0.8710371249</v>
      </c>
      <c r="R232" s="145"/>
      <c r="S232" s="145"/>
      <c r="T232" s="157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</row>
    <row r="233" ht="15.75" customHeight="1">
      <c r="A233" s="158"/>
      <c r="B233" s="142"/>
      <c r="C233" s="142">
        <v>4.0</v>
      </c>
      <c r="D233" s="142"/>
      <c r="E233" s="143">
        <v>0.397583429228998</v>
      </c>
      <c r="F233" s="148"/>
      <c r="G233" s="143">
        <v>0.579976985040276</v>
      </c>
      <c r="H233" s="142"/>
      <c r="I233" s="151">
        <f t="shared" si="15"/>
        <v>0.1823935558</v>
      </c>
      <c r="J233" s="151">
        <f t="shared" si="20"/>
        <v>-0.5</v>
      </c>
      <c r="K233" s="143">
        <v>12.0</v>
      </c>
      <c r="L233" s="149">
        <f t="shared" si="10"/>
        <v>0.6318298113</v>
      </c>
      <c r="M233" s="149">
        <v>0.6318298112765662</v>
      </c>
      <c r="N233" s="151">
        <f t="shared" si="5"/>
        <v>0.6318298113</v>
      </c>
      <c r="O233" s="142">
        <v>0.5</v>
      </c>
      <c r="P233" s="149">
        <f t="shared" si="6"/>
        <v>-0.162095186</v>
      </c>
      <c r="Q233" s="149">
        <f t="shared" si="4"/>
        <v>-0.7913523406</v>
      </c>
      <c r="R233" s="148"/>
      <c r="S233" s="148"/>
      <c r="T233" s="152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</row>
    <row r="234" ht="15.75" customHeight="1">
      <c r="A234" s="159"/>
      <c r="B234" s="154"/>
      <c r="C234" s="154">
        <v>6.0</v>
      </c>
      <c r="D234" s="154"/>
      <c r="E234" s="155">
        <v>0.467779056386651</v>
      </c>
      <c r="F234" s="145"/>
      <c r="G234" s="155">
        <v>0.659378596087456</v>
      </c>
      <c r="H234" s="154"/>
      <c r="I234" s="156">
        <f t="shared" si="15"/>
        <v>0.1915995397</v>
      </c>
      <c r="J234" s="156">
        <f t="shared" si="20"/>
        <v>-0.5</v>
      </c>
      <c r="K234" s="155">
        <v>12.0</v>
      </c>
      <c r="L234" s="146">
        <f t="shared" si="10"/>
        <v>0.6637202749</v>
      </c>
      <c r="M234" s="146">
        <v>0.6637202749372088</v>
      </c>
      <c r="N234" s="156">
        <f t="shared" si="5"/>
        <v>0.6637202749</v>
      </c>
      <c r="O234" s="154">
        <v>0.5</v>
      </c>
      <c r="P234" s="146">
        <f t="shared" si="6"/>
        <v>-0.04854596858</v>
      </c>
      <c r="Q234" s="146">
        <f t="shared" si="4"/>
        <v>-0.7533294053</v>
      </c>
      <c r="R234" s="145"/>
      <c r="S234" s="145"/>
      <c r="T234" s="157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</row>
    <row r="235" ht="15.75" customHeight="1">
      <c r="A235" s="158"/>
      <c r="B235" s="142"/>
      <c r="C235" s="142">
        <v>15.0</v>
      </c>
      <c r="D235" s="142"/>
      <c r="E235" s="143">
        <v>0.467779056386651</v>
      </c>
      <c r="F235" s="148"/>
      <c r="G235" s="143">
        <v>0.659378596087456</v>
      </c>
      <c r="H235" s="142"/>
      <c r="I235" s="151">
        <f t="shared" si="15"/>
        <v>0.1915995397</v>
      </c>
      <c r="J235" s="151">
        <f t="shared" si="20"/>
        <v>-0.5</v>
      </c>
      <c r="K235" s="143">
        <v>12.0</v>
      </c>
      <c r="L235" s="149">
        <f t="shared" si="10"/>
        <v>0.6637202749</v>
      </c>
      <c r="M235" s="149">
        <v>0.6637202749372088</v>
      </c>
      <c r="N235" s="151">
        <f t="shared" si="5"/>
        <v>0.6637202749</v>
      </c>
      <c r="O235" s="142">
        <v>0.5</v>
      </c>
      <c r="P235" s="149">
        <f t="shared" si="6"/>
        <v>-0.04854596858</v>
      </c>
      <c r="Q235" s="149">
        <f t="shared" si="4"/>
        <v>-0.7533294053</v>
      </c>
      <c r="R235" s="148"/>
      <c r="S235" s="148"/>
      <c r="T235" s="152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</row>
    <row r="236" ht="15.75" customHeight="1">
      <c r="A236" s="159"/>
      <c r="B236" s="154"/>
      <c r="C236" s="154">
        <v>25.0</v>
      </c>
      <c r="D236" s="154"/>
      <c r="E236" s="155">
        <v>0.32681242807825</v>
      </c>
      <c r="F236" s="145"/>
      <c r="G236" s="155">
        <v>0.474683544303797</v>
      </c>
      <c r="H236" s="154"/>
      <c r="I236" s="156">
        <f t="shared" si="15"/>
        <v>0.1478711162</v>
      </c>
      <c r="J236" s="156">
        <f t="shared" si="20"/>
        <v>-0.5</v>
      </c>
      <c r="K236" s="155">
        <v>12.0</v>
      </c>
      <c r="L236" s="146">
        <f t="shared" si="10"/>
        <v>0.5122405725</v>
      </c>
      <c r="M236" s="146">
        <v>0.5122405725491399</v>
      </c>
      <c r="N236" s="156">
        <f t="shared" si="5"/>
        <v>0.5122405725</v>
      </c>
      <c r="O236" s="154">
        <v>0.5</v>
      </c>
      <c r="P236" s="146">
        <f t="shared" si="6"/>
        <v>-0.3380981148</v>
      </c>
      <c r="Q236" s="146">
        <f t="shared" si="4"/>
        <v>-0.9761038598</v>
      </c>
      <c r="R236" s="145"/>
      <c r="S236" s="145"/>
      <c r="T236" s="157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</row>
    <row r="237" ht="15.75" customHeight="1">
      <c r="A237" s="158">
        <v>144.0</v>
      </c>
      <c r="B237" s="142">
        <v>1.0</v>
      </c>
      <c r="C237" s="117" t="s">
        <v>480</v>
      </c>
      <c r="D237" s="142" t="s">
        <v>66</v>
      </c>
      <c r="E237" s="143">
        <v>0.78</v>
      </c>
      <c r="F237" s="148"/>
      <c r="G237" s="143"/>
      <c r="H237" s="142"/>
      <c r="I237" s="164">
        <v>0.131</v>
      </c>
      <c r="J237" s="151">
        <f t="shared" si="20"/>
        <v>-0.5</v>
      </c>
      <c r="K237" s="143">
        <v>10.0</v>
      </c>
      <c r="L237" s="149">
        <f t="shared" si="10"/>
        <v>0.4142583735</v>
      </c>
      <c r="M237" s="149">
        <v>0.41425837348205774</v>
      </c>
      <c r="N237" s="151">
        <f t="shared" si="5"/>
        <v>0.4142583735</v>
      </c>
      <c r="O237" s="142">
        <v>0.5</v>
      </c>
      <c r="P237" s="149">
        <f t="shared" si="6"/>
        <v>0.6759066755</v>
      </c>
      <c r="Q237" s="149">
        <f t="shared" si="4"/>
        <v>-1.206976206</v>
      </c>
      <c r="R237" s="148"/>
      <c r="S237" s="148"/>
      <c r="T237" s="152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</row>
    <row r="238" ht="15.75" customHeight="1">
      <c r="A238" s="159"/>
      <c r="B238" s="154"/>
      <c r="C238" s="165"/>
      <c r="D238" s="154" t="s">
        <v>680</v>
      </c>
      <c r="E238" s="155">
        <v>0.73</v>
      </c>
      <c r="F238" s="145"/>
      <c r="G238" s="155"/>
      <c r="H238" s="154"/>
      <c r="I238" s="166">
        <v>0.1404</v>
      </c>
      <c r="J238" s="156">
        <f t="shared" si="20"/>
        <v>-0.5</v>
      </c>
      <c r="K238" s="155">
        <v>10.0</v>
      </c>
      <c r="L238" s="146">
        <f t="shared" si="10"/>
        <v>0.4439837835</v>
      </c>
      <c r="M238" s="146">
        <v>0.44398378348764045</v>
      </c>
      <c r="N238" s="156">
        <f t="shared" si="5"/>
        <v>0.4439837835</v>
      </c>
      <c r="O238" s="154">
        <v>0.5</v>
      </c>
      <c r="P238" s="146">
        <f t="shared" si="6"/>
        <v>0.5180369386</v>
      </c>
      <c r="Q238" s="146">
        <f t="shared" si="4"/>
        <v>-1.126167258</v>
      </c>
      <c r="R238" s="145"/>
      <c r="S238" s="145"/>
      <c r="T238" s="157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</row>
    <row r="239" ht="15.75" customHeight="1">
      <c r="A239" s="158"/>
      <c r="B239" s="142"/>
      <c r="C239" s="167"/>
      <c r="D239" s="142" t="s">
        <v>481</v>
      </c>
      <c r="E239" s="143">
        <v>0.83</v>
      </c>
      <c r="F239" s="148"/>
      <c r="G239" s="143"/>
      <c r="H239" s="142"/>
      <c r="I239" s="164">
        <v>0.1188</v>
      </c>
      <c r="J239" s="151">
        <f t="shared" si="20"/>
        <v>-0.5</v>
      </c>
      <c r="K239" s="143">
        <v>10.0</v>
      </c>
      <c r="L239" s="149">
        <f t="shared" si="10"/>
        <v>0.375678586</v>
      </c>
      <c r="M239" s="149">
        <v>0.37567858602800347</v>
      </c>
      <c r="N239" s="151">
        <f t="shared" si="5"/>
        <v>0.375678586</v>
      </c>
      <c r="O239" s="142">
        <v>0.5</v>
      </c>
      <c r="P239" s="149">
        <f t="shared" si="6"/>
        <v>0.8784104612</v>
      </c>
      <c r="Q239" s="149">
        <f t="shared" si="4"/>
        <v>-1.330924941</v>
      </c>
      <c r="R239" s="148"/>
      <c r="S239" s="148"/>
      <c r="T239" s="152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</row>
    <row r="240" ht="15.75" customHeight="1">
      <c r="A240" s="159"/>
      <c r="B240" s="154"/>
      <c r="C240" s="125" t="s">
        <v>482</v>
      </c>
      <c r="D240" s="154" t="s">
        <v>66</v>
      </c>
      <c r="E240" s="155">
        <v>0.53</v>
      </c>
      <c r="F240" s="145"/>
      <c r="G240" s="155"/>
      <c r="H240" s="154"/>
      <c r="I240" s="166">
        <v>0.1578</v>
      </c>
      <c r="J240" s="156">
        <f t="shared" si="20"/>
        <v>-0.5</v>
      </c>
      <c r="K240" s="155">
        <v>10.0</v>
      </c>
      <c r="L240" s="146">
        <f t="shared" si="10"/>
        <v>0.4990074148</v>
      </c>
      <c r="M240" s="146">
        <v>0.4990074147745703</v>
      </c>
      <c r="N240" s="156">
        <f t="shared" si="5"/>
        <v>0.4990074148</v>
      </c>
      <c r="O240" s="154">
        <v>0.5</v>
      </c>
      <c r="P240" s="146">
        <f t="shared" si="6"/>
        <v>0.06011934715</v>
      </c>
      <c r="Q240" s="146">
        <f t="shared" si="4"/>
        <v>-1.001989119</v>
      </c>
      <c r="R240" s="145"/>
      <c r="S240" s="145"/>
      <c r="T240" s="157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</row>
    <row r="241" ht="15.75" customHeight="1">
      <c r="A241" s="158"/>
      <c r="B241" s="142"/>
      <c r="C241" s="167"/>
      <c r="D241" s="142" t="s">
        <v>680</v>
      </c>
      <c r="E241" s="143">
        <v>0.7</v>
      </c>
      <c r="F241" s="148"/>
      <c r="G241" s="143"/>
      <c r="H241" s="142"/>
      <c r="I241" s="164">
        <v>0.1449</v>
      </c>
      <c r="J241" s="151">
        <f t="shared" si="20"/>
        <v>-0.5</v>
      </c>
      <c r="K241" s="143">
        <v>10.0</v>
      </c>
      <c r="L241" s="149">
        <f t="shared" si="10"/>
        <v>0.458214033</v>
      </c>
      <c r="M241" s="149">
        <v>0.4582140329583982</v>
      </c>
      <c r="N241" s="151">
        <f t="shared" si="5"/>
        <v>0.458214033</v>
      </c>
      <c r="O241" s="142">
        <v>0.5</v>
      </c>
      <c r="P241" s="149">
        <f t="shared" si="6"/>
        <v>0.4364772478</v>
      </c>
      <c r="Q241" s="149">
        <f t="shared" si="4"/>
        <v>-1.091193119</v>
      </c>
      <c r="R241" s="148"/>
      <c r="S241" s="148"/>
      <c r="T241" s="152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</row>
    <row r="242" ht="15.75" customHeight="1">
      <c r="A242" s="159"/>
      <c r="B242" s="154"/>
      <c r="C242" s="165"/>
      <c r="D242" s="154" t="s">
        <v>481</v>
      </c>
      <c r="E242" s="155">
        <v>0.6</v>
      </c>
      <c r="F242" s="145"/>
      <c r="G242" s="155"/>
      <c r="H242" s="154"/>
      <c r="I242" s="166">
        <v>0.1549</v>
      </c>
      <c r="J242" s="156">
        <f t="shared" si="20"/>
        <v>-0.5</v>
      </c>
      <c r="K242" s="155">
        <v>10.0</v>
      </c>
      <c r="L242" s="146">
        <f t="shared" si="10"/>
        <v>0.4898368096</v>
      </c>
      <c r="M242" s="146">
        <v>0.489836809560082</v>
      </c>
      <c r="N242" s="156">
        <f t="shared" si="5"/>
        <v>0.4898368096</v>
      </c>
      <c r="O242" s="154">
        <v>0.5</v>
      </c>
      <c r="P242" s="146">
        <f t="shared" si="6"/>
        <v>0.204149623</v>
      </c>
      <c r="Q242" s="146">
        <f t="shared" si="4"/>
        <v>-1.020748115</v>
      </c>
      <c r="R242" s="145"/>
      <c r="S242" s="145"/>
      <c r="T242" s="157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</row>
    <row r="243" ht="15.75" customHeight="1">
      <c r="A243" s="158"/>
      <c r="B243" s="142"/>
      <c r="C243" s="117" t="s">
        <v>483</v>
      </c>
      <c r="D243" s="142" t="s">
        <v>66</v>
      </c>
      <c r="E243" s="143">
        <v>0.68</v>
      </c>
      <c r="F243" s="148"/>
      <c r="G243" s="143"/>
      <c r="H243" s="142"/>
      <c r="I243" s="164">
        <v>0.1475</v>
      </c>
      <c r="J243" s="151">
        <f t="shared" si="20"/>
        <v>-0.5</v>
      </c>
      <c r="K243" s="143">
        <v>10.0</v>
      </c>
      <c r="L243" s="149">
        <f t="shared" si="10"/>
        <v>0.4664359549</v>
      </c>
      <c r="M243" s="149">
        <v>0.46643595487483597</v>
      </c>
      <c r="N243" s="151">
        <f t="shared" si="5"/>
        <v>0.4664359549</v>
      </c>
      <c r="O243" s="142">
        <v>0.5</v>
      </c>
      <c r="P243" s="149">
        <f t="shared" si="6"/>
        <v>0.3859050704</v>
      </c>
      <c r="Q243" s="149">
        <f t="shared" si="4"/>
        <v>-1.071958529</v>
      </c>
      <c r="R243" s="148"/>
      <c r="S243" s="148"/>
      <c r="T243" s="152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</row>
    <row r="244" ht="15.75" customHeight="1">
      <c r="A244" s="159"/>
      <c r="B244" s="154"/>
      <c r="C244" s="165"/>
      <c r="D244" s="154" t="s">
        <v>680</v>
      </c>
      <c r="E244" s="155">
        <v>0.43</v>
      </c>
      <c r="F244" s="145"/>
      <c r="G244" s="155"/>
      <c r="H244" s="154"/>
      <c r="I244" s="166">
        <v>0.1565</v>
      </c>
      <c r="J244" s="156">
        <f t="shared" si="20"/>
        <v>-0.5</v>
      </c>
      <c r="K244" s="155">
        <v>10.0</v>
      </c>
      <c r="L244" s="146">
        <f t="shared" si="10"/>
        <v>0.4948964538</v>
      </c>
      <c r="M244" s="146">
        <v>0.4948964538163514</v>
      </c>
      <c r="N244" s="156">
        <f t="shared" si="5"/>
        <v>0.4948964538</v>
      </c>
      <c r="O244" s="154">
        <v>0.5</v>
      </c>
      <c r="P244" s="146">
        <f t="shared" si="6"/>
        <v>-0.1414437292</v>
      </c>
      <c r="Q244" s="146">
        <f t="shared" si="4"/>
        <v>-1.010312351</v>
      </c>
      <c r="R244" s="145"/>
      <c r="S244" s="145"/>
      <c r="T244" s="157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</row>
    <row r="245" ht="15.75" customHeight="1">
      <c r="A245" s="158"/>
      <c r="B245" s="142"/>
      <c r="C245" s="167"/>
      <c r="D245" s="142" t="s">
        <v>481</v>
      </c>
      <c r="E245" s="143">
        <v>0.45</v>
      </c>
      <c r="F245" s="148"/>
      <c r="G245" s="143"/>
      <c r="H245" s="142"/>
      <c r="I245" s="164">
        <v>0.1573</v>
      </c>
      <c r="J245" s="151">
        <f t="shared" si="20"/>
        <v>-0.5</v>
      </c>
      <c r="K245" s="143">
        <v>10.0</v>
      </c>
      <c r="L245" s="149">
        <f t="shared" si="10"/>
        <v>0.4974262759</v>
      </c>
      <c r="M245" s="149">
        <v>0.4974262759444861</v>
      </c>
      <c r="N245" s="151">
        <f t="shared" si="5"/>
        <v>0.4974262759</v>
      </c>
      <c r="O245" s="142">
        <v>0.5</v>
      </c>
      <c r="P245" s="149">
        <f t="shared" si="6"/>
        <v>-0.1005174081</v>
      </c>
      <c r="Q245" s="149">
        <f t="shared" si="4"/>
        <v>-1.005174081</v>
      </c>
      <c r="R245" s="148"/>
      <c r="S245" s="148"/>
      <c r="T245" s="152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</row>
    <row r="246" ht="15.75" customHeight="1">
      <c r="A246" s="159"/>
      <c r="B246" s="154"/>
      <c r="C246" s="125" t="s">
        <v>484</v>
      </c>
      <c r="D246" s="154" t="s">
        <v>66</v>
      </c>
      <c r="E246" s="155">
        <v>0.68</v>
      </c>
      <c r="F246" s="145"/>
      <c r="G246" s="155"/>
      <c r="H246" s="154"/>
      <c r="I246" s="166">
        <v>0.1475</v>
      </c>
      <c r="J246" s="156">
        <f t="shared" si="20"/>
        <v>-0.5</v>
      </c>
      <c r="K246" s="155">
        <v>10.0</v>
      </c>
      <c r="L246" s="146">
        <f t="shared" si="10"/>
        <v>0.4664359549</v>
      </c>
      <c r="M246" s="146">
        <v>0.46643595487483597</v>
      </c>
      <c r="N246" s="156">
        <f t="shared" si="5"/>
        <v>0.4664359549</v>
      </c>
      <c r="O246" s="154">
        <v>0.5</v>
      </c>
      <c r="P246" s="146">
        <f t="shared" si="6"/>
        <v>0.3859050704</v>
      </c>
      <c r="Q246" s="146">
        <f t="shared" si="4"/>
        <v>-1.071958529</v>
      </c>
      <c r="R246" s="145"/>
      <c r="S246" s="145"/>
      <c r="T246" s="157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</row>
    <row r="247" ht="15.75" customHeight="1">
      <c r="A247" s="158"/>
      <c r="B247" s="142"/>
      <c r="C247" s="167"/>
      <c r="D247" s="142" t="s">
        <v>680</v>
      </c>
      <c r="E247" s="143">
        <v>0.5</v>
      </c>
      <c r="F247" s="148"/>
      <c r="G247" s="143"/>
      <c r="H247" s="142"/>
      <c r="I247" s="164">
        <v>0.1581</v>
      </c>
      <c r="J247" s="151">
        <f t="shared" si="20"/>
        <v>-0.5</v>
      </c>
      <c r="K247" s="143">
        <v>10.0</v>
      </c>
      <c r="L247" s="149">
        <f t="shared" si="10"/>
        <v>0.4999560981</v>
      </c>
      <c r="M247" s="149">
        <v>0.49995609807262076</v>
      </c>
      <c r="N247" s="151">
        <f t="shared" si="5"/>
        <v>0.4999560981</v>
      </c>
      <c r="O247" s="142">
        <v>0.5</v>
      </c>
      <c r="P247" s="149">
        <f t="shared" si="6"/>
        <v>0</v>
      </c>
      <c r="Q247" s="149">
        <f t="shared" si="4"/>
        <v>-1.000087812</v>
      </c>
      <c r="R247" s="148"/>
      <c r="S247" s="148"/>
      <c r="T247" s="152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</row>
    <row r="248" ht="15.75" customHeight="1">
      <c r="A248" s="159"/>
      <c r="B248" s="154"/>
      <c r="C248" s="165"/>
      <c r="D248" s="154" t="s">
        <v>481</v>
      </c>
      <c r="E248" s="155">
        <v>0.25</v>
      </c>
      <c r="F248" s="145"/>
      <c r="G248" s="155"/>
      <c r="H248" s="154"/>
      <c r="I248" s="166">
        <v>0.1369</v>
      </c>
      <c r="J248" s="156">
        <f t="shared" si="20"/>
        <v>-0.5</v>
      </c>
      <c r="K248" s="155">
        <v>10.0</v>
      </c>
      <c r="L248" s="146">
        <f t="shared" si="10"/>
        <v>0.4329158117</v>
      </c>
      <c r="M248" s="146">
        <v>0.4329158116770511</v>
      </c>
      <c r="N248" s="156">
        <f t="shared" si="5"/>
        <v>0.4329158117</v>
      </c>
      <c r="O248" s="154">
        <v>0.5</v>
      </c>
      <c r="P248" s="146">
        <f t="shared" si="6"/>
        <v>-0.5774794851</v>
      </c>
      <c r="Q248" s="146">
        <f t="shared" si="4"/>
        <v>-1.15495897</v>
      </c>
      <c r="R248" s="145"/>
      <c r="S248" s="145"/>
      <c r="T248" s="157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</row>
    <row r="249" ht="15.75" customHeight="1">
      <c r="A249" s="158"/>
      <c r="B249" s="142">
        <v>2.0</v>
      </c>
      <c r="C249" s="148"/>
      <c r="D249" s="142" t="s">
        <v>66</v>
      </c>
      <c r="E249" s="143">
        <v>0.86</v>
      </c>
      <c r="F249" s="148"/>
      <c r="G249" s="143"/>
      <c r="H249" s="142"/>
      <c r="I249" s="164">
        <v>0.0867</v>
      </c>
      <c r="J249" s="151">
        <f t="shared" si="20"/>
        <v>-0.5</v>
      </c>
      <c r="K249" s="143">
        <v>16.0</v>
      </c>
      <c r="L249" s="149">
        <f t="shared" si="10"/>
        <v>0.3468</v>
      </c>
      <c r="M249" s="149">
        <v>0.3468</v>
      </c>
      <c r="N249" s="151">
        <f t="shared" si="5"/>
        <v>0.3468</v>
      </c>
      <c r="O249" s="142">
        <v>0.5</v>
      </c>
      <c r="P249" s="149">
        <f t="shared" si="6"/>
        <v>1.038062284</v>
      </c>
      <c r="Q249" s="149">
        <f t="shared" si="4"/>
        <v>-1.441753172</v>
      </c>
      <c r="R249" s="148"/>
      <c r="S249" s="148"/>
      <c r="T249" s="152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</row>
    <row r="250" ht="15.75" customHeight="1">
      <c r="A250" s="159"/>
      <c r="B250" s="154"/>
      <c r="C250" s="145"/>
      <c r="D250" s="154" t="s">
        <v>66</v>
      </c>
      <c r="E250" s="155">
        <v>0.64</v>
      </c>
      <c r="F250" s="145"/>
      <c r="G250" s="155"/>
      <c r="H250" s="154"/>
      <c r="I250" s="166">
        <v>0.12</v>
      </c>
      <c r="J250" s="156">
        <f t="shared" si="20"/>
        <v>-0.5</v>
      </c>
      <c r="K250" s="155">
        <v>16.0</v>
      </c>
      <c r="L250" s="146">
        <f t="shared" si="10"/>
        <v>0.48</v>
      </c>
      <c r="M250" s="146">
        <v>0.48</v>
      </c>
      <c r="N250" s="156">
        <f t="shared" si="5"/>
        <v>0.48</v>
      </c>
      <c r="O250" s="154">
        <v>0.5</v>
      </c>
      <c r="P250" s="146">
        <f t="shared" si="6"/>
        <v>0.2916666667</v>
      </c>
      <c r="Q250" s="146">
        <f t="shared" si="4"/>
        <v>-1.041666667</v>
      </c>
      <c r="R250" s="145"/>
      <c r="S250" s="145"/>
      <c r="T250" s="157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</row>
    <row r="251" ht="15.75" customHeight="1">
      <c r="A251" s="158"/>
      <c r="B251" s="142"/>
      <c r="C251" s="148"/>
      <c r="D251" s="142" t="s">
        <v>66</v>
      </c>
      <c r="E251" s="143">
        <v>0.55</v>
      </c>
      <c r="F251" s="148"/>
      <c r="G251" s="143"/>
      <c r="H251" s="142"/>
      <c r="I251" s="164">
        <v>0.1244</v>
      </c>
      <c r="J251" s="151">
        <f t="shared" si="20"/>
        <v>-0.5</v>
      </c>
      <c r="K251" s="143">
        <v>16.0</v>
      </c>
      <c r="L251" s="149">
        <f t="shared" si="10"/>
        <v>0.4976</v>
      </c>
      <c r="M251" s="149">
        <v>0.4976</v>
      </c>
      <c r="N251" s="151">
        <f t="shared" si="5"/>
        <v>0.4976</v>
      </c>
      <c r="O251" s="142">
        <v>0.5</v>
      </c>
      <c r="P251" s="149">
        <f t="shared" si="6"/>
        <v>0.1004823151</v>
      </c>
      <c r="Q251" s="149">
        <f t="shared" si="4"/>
        <v>-1.004823151</v>
      </c>
      <c r="R251" s="148"/>
      <c r="S251" s="148"/>
      <c r="T251" s="152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</row>
    <row r="252" ht="15.75" customHeight="1">
      <c r="A252" s="159"/>
      <c r="B252" s="154"/>
      <c r="C252" s="145"/>
      <c r="D252" s="154" t="s">
        <v>66</v>
      </c>
      <c r="E252" s="155">
        <v>0.5</v>
      </c>
      <c r="F252" s="145"/>
      <c r="G252" s="155"/>
      <c r="H252" s="154"/>
      <c r="I252" s="166">
        <v>0.125</v>
      </c>
      <c r="J252" s="156">
        <f t="shared" si="20"/>
        <v>-0.5</v>
      </c>
      <c r="K252" s="155">
        <v>16.0</v>
      </c>
      <c r="L252" s="146">
        <f t="shared" si="10"/>
        <v>0.5</v>
      </c>
      <c r="M252" s="146">
        <v>0.5</v>
      </c>
      <c r="N252" s="156">
        <f t="shared" si="5"/>
        <v>0.5</v>
      </c>
      <c r="O252" s="154">
        <v>0.5</v>
      </c>
      <c r="P252" s="146">
        <f t="shared" si="6"/>
        <v>0</v>
      </c>
      <c r="Q252" s="146">
        <f t="shared" si="4"/>
        <v>-1</v>
      </c>
      <c r="R252" s="145"/>
      <c r="S252" s="145"/>
      <c r="T252" s="157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</row>
    <row r="253" ht="15.75" customHeight="1">
      <c r="A253" s="158"/>
      <c r="B253" s="142">
        <v>3.0</v>
      </c>
      <c r="C253" s="148"/>
      <c r="D253" s="142" t="s">
        <v>481</v>
      </c>
      <c r="E253" s="143">
        <v>0.8</v>
      </c>
      <c r="F253" s="148"/>
      <c r="G253" s="143"/>
      <c r="H253" s="142"/>
      <c r="I253" s="164">
        <v>1.265</v>
      </c>
      <c r="J253" s="151">
        <f t="shared" si="20"/>
        <v>-0.5</v>
      </c>
      <c r="K253" s="143">
        <v>10.0</v>
      </c>
      <c r="L253" s="149">
        <f t="shared" si="10"/>
        <v>4.00028124</v>
      </c>
      <c r="M253" s="149">
        <v>4.000281240113</v>
      </c>
      <c r="N253" s="151">
        <f t="shared" si="5"/>
        <v>4.00028124</v>
      </c>
      <c r="O253" s="142">
        <v>0.5</v>
      </c>
      <c r="P253" s="149">
        <f t="shared" si="6"/>
        <v>0.07499472712</v>
      </c>
      <c r="Q253" s="149">
        <f t="shared" si="4"/>
        <v>-0.1249912119</v>
      </c>
      <c r="R253" s="148"/>
      <c r="S253" s="148"/>
      <c r="T253" s="152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</row>
    <row r="254" ht="15.75" customHeight="1">
      <c r="A254" s="159"/>
      <c r="B254" s="154"/>
      <c r="C254" s="145"/>
      <c r="D254" s="154" t="s">
        <v>481</v>
      </c>
      <c r="E254" s="155">
        <v>0.53</v>
      </c>
      <c r="F254" s="145"/>
      <c r="G254" s="155"/>
      <c r="H254" s="154"/>
      <c r="I254" s="166">
        <v>1.578</v>
      </c>
      <c r="J254" s="156">
        <f t="shared" si="20"/>
        <v>-0.5</v>
      </c>
      <c r="K254" s="155">
        <v>10.0</v>
      </c>
      <c r="L254" s="146">
        <f t="shared" si="10"/>
        <v>4.990074148</v>
      </c>
      <c r="M254" s="146">
        <v>4.990074147745703</v>
      </c>
      <c r="N254" s="156">
        <f t="shared" si="5"/>
        <v>4.990074148</v>
      </c>
      <c r="O254" s="154">
        <v>0.5</v>
      </c>
      <c r="P254" s="146">
        <f t="shared" si="6"/>
        <v>0.006011934715</v>
      </c>
      <c r="Q254" s="146">
        <f t="shared" si="4"/>
        <v>-0.1001989119</v>
      </c>
      <c r="R254" s="145"/>
      <c r="S254" s="145"/>
      <c r="T254" s="157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</row>
    <row r="255" ht="15.75" customHeight="1">
      <c r="A255" s="158"/>
      <c r="B255" s="142"/>
      <c r="C255" s="148"/>
      <c r="D255" s="142" t="s">
        <v>481</v>
      </c>
      <c r="E255" s="143">
        <v>0.43</v>
      </c>
      <c r="F255" s="148"/>
      <c r="G255" s="143"/>
      <c r="H255" s="142"/>
      <c r="I255" s="164">
        <v>1.566</v>
      </c>
      <c r="J255" s="151">
        <f t="shared" si="20"/>
        <v>-0.5</v>
      </c>
      <c r="K255" s="143">
        <v>10.0</v>
      </c>
      <c r="L255" s="149">
        <f t="shared" si="10"/>
        <v>4.952126816</v>
      </c>
      <c r="M255" s="149">
        <v>4.952126815823682</v>
      </c>
      <c r="N255" s="151">
        <f t="shared" si="5"/>
        <v>4.952126816</v>
      </c>
      <c r="O255" s="142">
        <v>0.5</v>
      </c>
      <c r="P255" s="149">
        <f t="shared" si="6"/>
        <v>-0.01413534075</v>
      </c>
      <c r="Q255" s="149">
        <f t="shared" si="4"/>
        <v>-0.1009667197</v>
      </c>
      <c r="R255" s="148"/>
      <c r="S255" s="148"/>
      <c r="T255" s="152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</row>
    <row r="256" ht="15.75" customHeight="1">
      <c r="A256" s="159"/>
      <c r="B256" s="154"/>
      <c r="C256" s="145"/>
      <c r="D256" s="154" t="s">
        <v>481</v>
      </c>
      <c r="E256" s="155">
        <v>0.55</v>
      </c>
      <c r="F256" s="145"/>
      <c r="G256" s="155"/>
      <c r="H256" s="154"/>
      <c r="I256" s="166">
        <v>1.573</v>
      </c>
      <c r="J256" s="156">
        <f t="shared" si="20"/>
        <v>-0.5</v>
      </c>
      <c r="K256" s="155">
        <v>10.0</v>
      </c>
      <c r="L256" s="146">
        <f t="shared" si="10"/>
        <v>4.974262759</v>
      </c>
      <c r="M256" s="146">
        <v>4.974262759444861</v>
      </c>
      <c r="N256" s="156">
        <f t="shared" si="5"/>
        <v>4.974262759</v>
      </c>
      <c r="O256" s="154">
        <v>0.5</v>
      </c>
      <c r="P256" s="146">
        <f t="shared" si="6"/>
        <v>0.01005174081</v>
      </c>
      <c r="Q256" s="146">
        <f t="shared" si="4"/>
        <v>-0.1005174081</v>
      </c>
      <c r="R256" s="145"/>
      <c r="S256" s="145"/>
      <c r="T256" s="157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</row>
    <row r="257" ht="15.75" customHeight="1">
      <c r="A257" s="158">
        <v>179.0</v>
      </c>
      <c r="B257" s="142">
        <v>1.0</v>
      </c>
      <c r="C257" s="142" t="s">
        <v>489</v>
      </c>
      <c r="D257" s="117" t="s">
        <v>496</v>
      </c>
      <c r="E257" s="143">
        <v>0.884126984126984</v>
      </c>
      <c r="F257" s="148"/>
      <c r="G257" s="143"/>
      <c r="H257" s="142"/>
      <c r="I257" s="164">
        <v>0.11317</v>
      </c>
      <c r="J257" s="164">
        <v>0.1641</v>
      </c>
      <c r="K257" s="143">
        <v>8.0</v>
      </c>
      <c r="L257" s="149">
        <f t="shared" si="10"/>
        <v>0.3200930977</v>
      </c>
      <c r="M257" s="149">
        <f t="shared" ref="M257:M268" si="23">J257*sqrt(K257)</f>
        <v>0.4641448912</v>
      </c>
      <c r="N257" s="151">
        <f t="shared" si="5"/>
        <v>0.3986791136</v>
      </c>
      <c r="O257" s="142">
        <v>0.686507936507936</v>
      </c>
      <c r="P257" s="149">
        <f t="shared" si="6"/>
        <v>0.4956844763</v>
      </c>
      <c r="Q257" s="149">
        <f t="shared" si="4"/>
        <v>-1.721956112</v>
      </c>
      <c r="R257" s="148"/>
      <c r="S257" s="148"/>
      <c r="T257" s="152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</row>
    <row r="258" ht="15.75" customHeight="1">
      <c r="A258" s="159"/>
      <c r="B258" s="154"/>
      <c r="C258" s="154" t="s">
        <v>489</v>
      </c>
      <c r="D258" s="125" t="s">
        <v>497</v>
      </c>
      <c r="E258" s="155">
        <v>0.884126984126984</v>
      </c>
      <c r="F258" s="145"/>
      <c r="G258" s="155"/>
      <c r="H258" s="154"/>
      <c r="I258" s="166">
        <v>0.11317</v>
      </c>
      <c r="J258" s="166">
        <v>0.172109695</v>
      </c>
      <c r="K258" s="155">
        <v>8.0</v>
      </c>
      <c r="L258" s="146">
        <f t="shared" si="10"/>
        <v>0.3200930977</v>
      </c>
      <c r="M258" s="146">
        <f t="shared" si="23"/>
        <v>0.4867997298</v>
      </c>
      <c r="N258" s="156">
        <f t="shared" si="5"/>
        <v>0.4119669696</v>
      </c>
      <c r="O258" s="154">
        <v>0.614285714285714</v>
      </c>
      <c r="P258" s="146">
        <f t="shared" si="6"/>
        <v>0.6550070509</v>
      </c>
      <c r="Q258" s="146">
        <f t="shared" si="4"/>
        <v>-1.491104286</v>
      </c>
      <c r="R258" s="145"/>
      <c r="S258" s="145"/>
      <c r="T258" s="157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</row>
    <row r="259" ht="15.75" customHeight="1">
      <c r="A259" s="158"/>
      <c r="B259" s="142"/>
      <c r="C259" s="142" t="s">
        <v>489</v>
      </c>
      <c r="D259" s="117" t="s">
        <v>492</v>
      </c>
      <c r="E259" s="143">
        <v>0.686507936507936</v>
      </c>
      <c r="F259" s="148"/>
      <c r="G259" s="143"/>
      <c r="H259" s="142"/>
      <c r="I259" s="164">
        <v>0.1641</v>
      </c>
      <c r="J259" s="164">
        <v>0.172109695</v>
      </c>
      <c r="K259" s="143">
        <v>8.0</v>
      </c>
      <c r="L259" s="149">
        <f t="shared" si="10"/>
        <v>0.4641448912</v>
      </c>
      <c r="M259" s="149">
        <f t="shared" si="23"/>
        <v>0.4867997298</v>
      </c>
      <c r="N259" s="151">
        <f t="shared" si="5"/>
        <v>0.4756072208</v>
      </c>
      <c r="O259" s="142">
        <v>0.614285714285714</v>
      </c>
      <c r="P259" s="149">
        <f t="shared" si="6"/>
        <v>0.1518526613</v>
      </c>
      <c r="Q259" s="149">
        <f t="shared" si="4"/>
        <v>-1.291581977</v>
      </c>
      <c r="R259" s="148"/>
      <c r="S259" s="148"/>
      <c r="T259" s="152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</row>
    <row r="260" ht="15.75" customHeight="1">
      <c r="A260" s="159"/>
      <c r="B260" s="154"/>
      <c r="C260" s="160" t="s">
        <v>493</v>
      </c>
      <c r="D260" s="125" t="s">
        <v>496</v>
      </c>
      <c r="E260" s="155">
        <v>0.944444444444444</v>
      </c>
      <c r="F260" s="145"/>
      <c r="G260" s="155"/>
      <c r="H260" s="154"/>
      <c r="I260" s="166">
        <v>0.081</v>
      </c>
      <c r="J260" s="166">
        <v>0.11217</v>
      </c>
      <c r="K260" s="155">
        <v>8.0</v>
      </c>
      <c r="L260" s="146">
        <f t="shared" si="10"/>
        <v>0.2291025971</v>
      </c>
      <c r="M260" s="146">
        <f t="shared" si="23"/>
        <v>0.3172646706</v>
      </c>
      <c r="N260" s="156">
        <f t="shared" si="5"/>
        <v>0.2767172485</v>
      </c>
      <c r="O260" s="154">
        <v>0.886507936507936</v>
      </c>
      <c r="P260" s="146">
        <f t="shared" si="6"/>
        <v>0.2093707865</v>
      </c>
      <c r="Q260" s="146">
        <f t="shared" si="4"/>
        <v>-3.203659842</v>
      </c>
      <c r="R260" s="145"/>
      <c r="S260" s="145"/>
      <c r="T260" s="157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</row>
    <row r="261" ht="15.75" customHeight="1">
      <c r="A261" s="158"/>
      <c r="B261" s="142"/>
      <c r="C261" s="142" t="s">
        <v>493</v>
      </c>
      <c r="D261" s="117" t="s">
        <v>497</v>
      </c>
      <c r="E261" s="143">
        <v>0.944444444444444</v>
      </c>
      <c r="F261" s="148"/>
      <c r="G261" s="143"/>
      <c r="H261" s="142"/>
      <c r="I261" s="164">
        <v>0.081</v>
      </c>
      <c r="J261" s="164">
        <v>0.175615477</v>
      </c>
      <c r="K261" s="143">
        <v>8.0</v>
      </c>
      <c r="L261" s="149">
        <f t="shared" si="10"/>
        <v>0.2291025971</v>
      </c>
      <c r="M261" s="149">
        <f t="shared" si="23"/>
        <v>0.4967155787</v>
      </c>
      <c r="N261" s="151">
        <f t="shared" si="5"/>
        <v>0.3867908777</v>
      </c>
      <c r="O261" s="142">
        <v>0.442063492063492</v>
      </c>
      <c r="P261" s="149">
        <f t="shared" si="6"/>
        <v>1.298843849</v>
      </c>
      <c r="Q261" s="149">
        <f t="shared" si="4"/>
        <v>-1.142900512</v>
      </c>
      <c r="R261" s="148"/>
      <c r="S261" s="148"/>
      <c r="T261" s="152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</row>
    <row r="262" ht="15.75" customHeight="1">
      <c r="A262" s="159"/>
      <c r="B262" s="154"/>
      <c r="C262" s="154" t="s">
        <v>493</v>
      </c>
      <c r="D262" s="125" t="s">
        <v>492</v>
      </c>
      <c r="E262" s="155">
        <v>0.886507936507936</v>
      </c>
      <c r="F262" s="145"/>
      <c r="G262" s="155"/>
      <c r="H262" s="154"/>
      <c r="I262" s="166">
        <v>0.11217</v>
      </c>
      <c r="J262" s="166">
        <v>0.175615477</v>
      </c>
      <c r="K262" s="155">
        <v>8.0</v>
      </c>
      <c r="L262" s="146">
        <f t="shared" si="10"/>
        <v>0.3172646706</v>
      </c>
      <c r="M262" s="146">
        <f t="shared" si="23"/>
        <v>0.4967155787</v>
      </c>
      <c r="N262" s="156">
        <f t="shared" si="5"/>
        <v>0.4167632645</v>
      </c>
      <c r="O262" s="154">
        <v>0.442063492063492</v>
      </c>
      <c r="P262" s="146">
        <f t="shared" si="6"/>
        <v>1.066419433</v>
      </c>
      <c r="Q262" s="146">
        <f t="shared" si="4"/>
        <v>-1.060706472</v>
      </c>
      <c r="R262" s="145"/>
      <c r="S262" s="145"/>
      <c r="T262" s="157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</row>
    <row r="263" ht="15.75" customHeight="1">
      <c r="A263" s="158"/>
      <c r="B263" s="142">
        <v>2.0</v>
      </c>
      <c r="C263" s="142" t="s">
        <v>489</v>
      </c>
      <c r="D263" s="117" t="s">
        <v>496</v>
      </c>
      <c r="E263" s="143">
        <v>0.753935376967688</v>
      </c>
      <c r="F263" s="148"/>
      <c r="G263" s="143"/>
      <c r="H263" s="142"/>
      <c r="I263" s="164">
        <v>0.15228</v>
      </c>
      <c r="J263" s="164">
        <v>0.13816</v>
      </c>
      <c r="K263" s="143">
        <v>8.0</v>
      </c>
      <c r="L263" s="149">
        <f t="shared" si="10"/>
        <v>0.4307128826</v>
      </c>
      <c r="M263" s="149">
        <f t="shared" si="23"/>
        <v>0.3907754916</v>
      </c>
      <c r="N263" s="151">
        <f t="shared" si="5"/>
        <v>0.4112292986</v>
      </c>
      <c r="O263" s="142">
        <v>0.188069594034797</v>
      </c>
      <c r="P263" s="149">
        <f t="shared" si="6"/>
        <v>1.376034696</v>
      </c>
      <c r="Q263" s="149">
        <f t="shared" si="4"/>
        <v>-0.457335104</v>
      </c>
      <c r="R263" s="148"/>
      <c r="S263" s="148"/>
      <c r="T263" s="152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</row>
    <row r="264" ht="15.75" customHeight="1">
      <c r="A264" s="159"/>
      <c r="B264" s="154"/>
      <c r="C264" s="154" t="s">
        <v>489</v>
      </c>
      <c r="D264" s="125" t="s">
        <v>497</v>
      </c>
      <c r="E264" s="155">
        <v>0.753935376967688</v>
      </c>
      <c r="F264" s="145"/>
      <c r="G264" s="155"/>
      <c r="H264" s="154"/>
      <c r="I264" s="166">
        <v>0.15228</v>
      </c>
      <c r="J264" s="166">
        <v>0.17676</v>
      </c>
      <c r="K264" s="155">
        <v>8.0</v>
      </c>
      <c r="L264" s="146">
        <f t="shared" si="10"/>
        <v>0.4307128826</v>
      </c>
      <c r="M264" s="146">
        <f t="shared" si="23"/>
        <v>0.4999527786</v>
      </c>
      <c r="N264" s="156">
        <f t="shared" si="5"/>
        <v>0.4666188852</v>
      </c>
      <c r="O264" s="154">
        <v>0.502899751449876</v>
      </c>
      <c r="P264" s="146">
        <f t="shared" si="6"/>
        <v>0.5379885673</v>
      </c>
      <c r="Q264" s="146">
        <f t="shared" si="4"/>
        <v>-1.077752674</v>
      </c>
      <c r="R264" s="145"/>
      <c r="S264" s="145"/>
      <c r="T264" s="157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</row>
    <row r="265" ht="15.75" customHeight="1">
      <c r="A265" s="158"/>
      <c r="B265" s="142"/>
      <c r="C265" s="142" t="s">
        <v>489</v>
      </c>
      <c r="D265" s="117" t="s">
        <v>492</v>
      </c>
      <c r="E265" s="143">
        <v>0.188069594034797</v>
      </c>
      <c r="F265" s="148"/>
      <c r="G265" s="143"/>
      <c r="H265" s="142"/>
      <c r="I265" s="164">
        <v>0.13816</v>
      </c>
      <c r="J265" s="164">
        <v>0.17676</v>
      </c>
      <c r="K265" s="143">
        <v>8.0</v>
      </c>
      <c r="L265" s="149">
        <f t="shared" si="10"/>
        <v>0.3907754916</v>
      </c>
      <c r="M265" s="149">
        <f t="shared" si="23"/>
        <v>0.4999527786</v>
      </c>
      <c r="N265" s="151">
        <f t="shared" si="5"/>
        <v>0.4486971504</v>
      </c>
      <c r="O265" s="142">
        <v>0.502899751449876</v>
      </c>
      <c r="P265" s="149">
        <f t="shared" si="6"/>
        <v>-0.7016540157</v>
      </c>
      <c r="Q265" s="149">
        <f t="shared" si="4"/>
        <v>-1.120799967</v>
      </c>
      <c r="R265" s="148"/>
      <c r="S265" s="148"/>
      <c r="T265" s="152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</row>
    <row r="266" ht="15.75" customHeight="1">
      <c r="A266" s="159"/>
      <c r="B266" s="154"/>
      <c r="C266" s="160" t="s">
        <v>493</v>
      </c>
      <c r="D266" s="125" t="s">
        <v>496</v>
      </c>
      <c r="E266" s="155">
        <v>0.812758906379453</v>
      </c>
      <c r="F266" s="145"/>
      <c r="G266" s="155"/>
      <c r="H266" s="154"/>
      <c r="I266" s="166">
        <v>0.13794</v>
      </c>
      <c r="J266" s="166">
        <v>0.17546</v>
      </c>
      <c r="K266" s="155">
        <v>8.0</v>
      </c>
      <c r="L266" s="146">
        <f t="shared" si="10"/>
        <v>0.3901532376</v>
      </c>
      <c r="M266" s="146">
        <f t="shared" si="23"/>
        <v>0.4962758233</v>
      </c>
      <c r="N266" s="156">
        <f t="shared" si="5"/>
        <v>0.4463794583</v>
      </c>
      <c r="O266" s="154">
        <v>0.439105219552609</v>
      </c>
      <c r="P266" s="146">
        <f t="shared" si="6"/>
        <v>0.8370763481</v>
      </c>
      <c r="Q266" s="146">
        <f t="shared" si="4"/>
        <v>-0.9837039124</v>
      </c>
      <c r="R266" s="145"/>
      <c r="S266" s="145"/>
      <c r="T266" s="157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</row>
    <row r="267" ht="15.75" customHeight="1">
      <c r="A267" s="158"/>
      <c r="B267" s="142"/>
      <c r="C267" s="142" t="s">
        <v>493</v>
      </c>
      <c r="D267" s="117" t="s">
        <v>497</v>
      </c>
      <c r="E267" s="143">
        <v>0.812758906379453</v>
      </c>
      <c r="F267" s="148"/>
      <c r="G267" s="143"/>
      <c r="H267" s="142"/>
      <c r="I267" s="164">
        <v>0.13794</v>
      </c>
      <c r="J267" s="164">
        <v>0.16618</v>
      </c>
      <c r="K267" s="143">
        <v>8.0</v>
      </c>
      <c r="L267" s="149">
        <f t="shared" si="10"/>
        <v>0.3901532376</v>
      </c>
      <c r="M267" s="149">
        <f t="shared" si="23"/>
        <v>0.4700280196</v>
      </c>
      <c r="N267" s="151">
        <f t="shared" si="5"/>
        <v>0.4319409034</v>
      </c>
      <c r="O267" s="142">
        <v>0.670256835128417</v>
      </c>
      <c r="P267" s="149">
        <f t="shared" si="6"/>
        <v>0.3299110368</v>
      </c>
      <c r="Q267" s="149">
        <f t="shared" si="4"/>
        <v>-1.551732725</v>
      </c>
      <c r="R267" s="148"/>
      <c r="S267" s="148"/>
      <c r="T267" s="152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</row>
    <row r="268" ht="15.75" customHeight="1">
      <c r="A268" s="159"/>
      <c r="B268" s="154"/>
      <c r="C268" s="154" t="s">
        <v>493</v>
      </c>
      <c r="D268" s="125" t="s">
        <v>492</v>
      </c>
      <c r="E268" s="155">
        <v>0.439105219552609</v>
      </c>
      <c r="F268" s="145"/>
      <c r="G268" s="155"/>
      <c r="H268" s="154"/>
      <c r="I268" s="166">
        <v>0.17546</v>
      </c>
      <c r="J268" s="166">
        <v>0.16618</v>
      </c>
      <c r="K268" s="155">
        <v>8.0</v>
      </c>
      <c r="L268" s="146">
        <f t="shared" si="10"/>
        <v>0.4962758233</v>
      </c>
      <c r="M268" s="146">
        <f t="shared" si="23"/>
        <v>0.4700280196</v>
      </c>
      <c r="N268" s="156">
        <f t="shared" si="5"/>
        <v>0.4833301315</v>
      </c>
      <c r="O268" s="154">
        <v>0.670256835128417</v>
      </c>
      <c r="P268" s="146">
        <f t="shared" si="6"/>
        <v>-0.47824789</v>
      </c>
      <c r="Q268" s="146">
        <f t="shared" si="4"/>
        <v>-1.386747466</v>
      </c>
      <c r="R268" s="145"/>
      <c r="S268" s="145"/>
      <c r="T268" s="157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</row>
    <row r="269" ht="15.75" customHeight="1">
      <c r="A269" s="158">
        <v>156.0</v>
      </c>
      <c r="B269" s="142">
        <v>2.0</v>
      </c>
      <c r="C269" s="142"/>
      <c r="D269" s="142" t="s">
        <v>509</v>
      </c>
      <c r="E269" s="143">
        <v>77.665544332211</v>
      </c>
      <c r="F269" s="148"/>
      <c r="G269" s="143"/>
      <c r="H269" s="142"/>
      <c r="I269" s="164">
        <f t="shared" ref="I269:I274" si="24">sqrt(E269*(100-E269)/K269)</f>
        <v>13.17048844</v>
      </c>
      <c r="J269" s="164"/>
      <c r="K269" s="143">
        <v>10.0</v>
      </c>
      <c r="L269" s="149">
        <f t="shared" si="10"/>
        <v>41.64874136</v>
      </c>
      <c r="M269" s="149">
        <v>41.64874135916316</v>
      </c>
      <c r="N269" s="151">
        <f t="shared" si="5"/>
        <v>41.64874136</v>
      </c>
      <c r="O269" s="142">
        <v>50.0</v>
      </c>
      <c r="P269" s="149">
        <f t="shared" si="6"/>
        <v>0.664258833</v>
      </c>
      <c r="Q269" s="149">
        <f t="shared" si="4"/>
        <v>-1.200516471</v>
      </c>
      <c r="R269" s="148"/>
      <c r="S269" s="148"/>
      <c r="T269" s="152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</row>
    <row r="270" ht="15.75" customHeight="1">
      <c r="A270" s="159"/>
      <c r="B270" s="154"/>
      <c r="C270" s="154"/>
      <c r="D270" s="154" t="s">
        <v>512</v>
      </c>
      <c r="E270" s="155">
        <v>67.1156004489338</v>
      </c>
      <c r="F270" s="145"/>
      <c r="G270" s="155"/>
      <c r="H270" s="154"/>
      <c r="I270" s="166">
        <f t="shared" si="24"/>
        <v>14.85616445</v>
      </c>
      <c r="J270" s="166"/>
      <c r="K270" s="155">
        <v>10.0</v>
      </c>
      <c r="L270" s="146">
        <f t="shared" si="10"/>
        <v>46.97931695</v>
      </c>
      <c r="M270" s="146">
        <v>46.979316951957244</v>
      </c>
      <c r="N270" s="156">
        <f t="shared" si="5"/>
        <v>46.97931695</v>
      </c>
      <c r="O270" s="154">
        <v>50.0</v>
      </c>
      <c r="P270" s="146">
        <f t="shared" si="6"/>
        <v>0.364322037</v>
      </c>
      <c r="Q270" s="146">
        <f t="shared" si="4"/>
        <v>-1.064298147</v>
      </c>
      <c r="R270" s="145"/>
      <c r="S270" s="145"/>
      <c r="T270" s="157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</row>
    <row r="271" ht="15.75" customHeight="1">
      <c r="A271" s="158"/>
      <c r="B271" s="142">
        <v>3.0</v>
      </c>
      <c r="C271" s="142"/>
      <c r="D271" s="142" t="s">
        <v>513</v>
      </c>
      <c r="E271" s="143">
        <v>17.2307692307692</v>
      </c>
      <c r="F271" s="148"/>
      <c r="G271" s="143"/>
      <c r="H271" s="142"/>
      <c r="I271" s="164">
        <f t="shared" si="24"/>
        <v>11.94226743</v>
      </c>
      <c r="J271" s="164"/>
      <c r="K271" s="143">
        <v>10.0</v>
      </c>
      <c r="L271" s="149">
        <f t="shared" si="10"/>
        <v>37.76476552</v>
      </c>
      <c r="M271" s="149">
        <v>37.764765520163074</v>
      </c>
      <c r="N271" s="151">
        <f t="shared" si="5"/>
        <v>37.76476552</v>
      </c>
      <c r="O271" s="142">
        <v>50.0</v>
      </c>
      <c r="P271" s="149">
        <f t="shared" si="6"/>
        <v>-0.8677196937</v>
      </c>
      <c r="Q271" s="149">
        <f t="shared" si="4"/>
        <v>-1.323985448</v>
      </c>
      <c r="R271" s="148"/>
      <c r="S271" s="148"/>
      <c r="T271" s="152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</row>
    <row r="272" ht="15.75" customHeight="1">
      <c r="A272" s="159"/>
      <c r="B272" s="154"/>
      <c r="C272" s="154"/>
      <c r="D272" s="154" t="s">
        <v>174</v>
      </c>
      <c r="E272" s="155">
        <v>74.4615384615384</v>
      </c>
      <c r="F272" s="145"/>
      <c r="G272" s="155"/>
      <c r="H272" s="154"/>
      <c r="I272" s="166">
        <f t="shared" si="24"/>
        <v>13.78997149</v>
      </c>
      <c r="J272" s="166"/>
      <c r="K272" s="155">
        <v>10.0</v>
      </c>
      <c r="L272" s="146">
        <f t="shared" si="10"/>
        <v>43.60771877</v>
      </c>
      <c r="M272" s="146">
        <v>43.60771876737739</v>
      </c>
      <c r="N272" s="156">
        <f t="shared" si="5"/>
        <v>43.60771877</v>
      </c>
      <c r="O272" s="154">
        <v>50.0</v>
      </c>
      <c r="P272" s="146">
        <f t="shared" si="6"/>
        <v>0.5609451527</v>
      </c>
      <c r="Q272" s="146">
        <f t="shared" si="4"/>
        <v>-1.146586004</v>
      </c>
      <c r="R272" s="145"/>
      <c r="S272" s="145"/>
      <c r="T272" s="157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</row>
    <row r="273" ht="15.75" customHeight="1">
      <c r="A273" s="158"/>
      <c r="B273" s="142">
        <v>4.0</v>
      </c>
      <c r="C273" s="142"/>
      <c r="D273" s="142" t="s">
        <v>72</v>
      </c>
      <c r="E273" s="143">
        <v>72.6970954356846</v>
      </c>
      <c r="F273" s="148"/>
      <c r="G273" s="143"/>
      <c r="H273" s="142"/>
      <c r="I273" s="164">
        <f t="shared" si="24"/>
        <v>14.08844157</v>
      </c>
      <c r="J273" s="164"/>
      <c r="K273" s="143">
        <v>10.0</v>
      </c>
      <c r="L273" s="149">
        <f t="shared" si="10"/>
        <v>44.55156404</v>
      </c>
      <c r="M273" s="149">
        <v>44.55156404418845</v>
      </c>
      <c r="N273" s="151">
        <f t="shared" si="5"/>
        <v>44.55156404</v>
      </c>
      <c r="O273" s="142">
        <v>50.0</v>
      </c>
      <c r="P273" s="149">
        <f t="shared" si="6"/>
        <v>0.5094567592</v>
      </c>
      <c r="Q273" s="149">
        <f t="shared" si="4"/>
        <v>-1.122295055</v>
      </c>
      <c r="R273" s="148"/>
      <c r="S273" s="148"/>
      <c r="T273" s="152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</row>
    <row r="274" ht="15.75" customHeight="1">
      <c r="A274" s="159"/>
      <c r="B274" s="154"/>
      <c r="C274" s="154"/>
      <c r="D274" s="154" t="s">
        <v>178</v>
      </c>
      <c r="E274" s="155">
        <v>40.4979253112033</v>
      </c>
      <c r="F274" s="145"/>
      <c r="G274" s="155"/>
      <c r="H274" s="154"/>
      <c r="I274" s="166">
        <f t="shared" si="24"/>
        <v>15.5232425</v>
      </c>
      <c r="J274" s="166"/>
      <c r="K274" s="155">
        <v>10.0</v>
      </c>
      <c r="L274" s="146">
        <f t="shared" si="10"/>
        <v>49.08880297</v>
      </c>
      <c r="M274" s="146">
        <v>49.08880296573272</v>
      </c>
      <c r="N274" s="156">
        <f t="shared" si="5"/>
        <v>49.08880297</v>
      </c>
      <c r="O274" s="154">
        <v>50.0</v>
      </c>
      <c r="P274" s="146">
        <f t="shared" si="6"/>
        <v>-0.1935690853</v>
      </c>
      <c r="Q274" s="146">
        <f t="shared" si="4"/>
        <v>-1.018562217</v>
      </c>
      <c r="R274" s="145"/>
      <c r="S274" s="145"/>
      <c r="T274" s="157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</row>
    <row r="275" ht="15.75" customHeight="1">
      <c r="A275" s="158">
        <v>166.0</v>
      </c>
      <c r="B275" s="142">
        <v>4.0</v>
      </c>
      <c r="C275" s="142" t="s">
        <v>681</v>
      </c>
      <c r="D275" s="168" t="s">
        <v>124</v>
      </c>
      <c r="E275" s="142">
        <v>76.624548736462</v>
      </c>
      <c r="G275" s="143">
        <v>83.3935018050541</v>
      </c>
      <c r="I275" s="164">
        <f t="shared" ref="I275:I297" si="25"> G275-E275</f>
        <v>6.768953069</v>
      </c>
      <c r="J275" s="164"/>
      <c r="K275" s="169">
        <v>32.0</v>
      </c>
      <c r="L275" s="149">
        <f t="shared" si="10"/>
        <v>38.29098093</v>
      </c>
      <c r="M275" s="149">
        <v>38.290980930679694</v>
      </c>
      <c r="N275" s="151">
        <f t="shared" si="5"/>
        <v>38.29098093</v>
      </c>
      <c r="O275" s="142">
        <v>50.0</v>
      </c>
      <c r="P275" s="149">
        <f t="shared" si="6"/>
        <v>0.6953216682</v>
      </c>
      <c r="Q275" s="149">
        <f t="shared" ref="Q275:Q283" si="26"> (E275-O275)/N275</f>
        <v>0.6953216682</v>
      </c>
      <c r="R275" s="148"/>
      <c r="S275" s="148"/>
      <c r="T275" s="152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</row>
    <row r="276" ht="15.75" customHeight="1">
      <c r="A276" s="159"/>
      <c r="B276" s="154"/>
      <c r="C276" s="154"/>
      <c r="D276" s="170" t="s">
        <v>124</v>
      </c>
      <c r="E276" s="154">
        <v>82.7617328519855</v>
      </c>
      <c r="G276" s="155">
        <v>88.898916967509</v>
      </c>
      <c r="I276" s="166">
        <f t="shared" si="25"/>
        <v>6.137184116</v>
      </c>
      <c r="J276" s="166"/>
      <c r="K276" s="171">
        <v>32.0</v>
      </c>
      <c r="L276" s="146">
        <f t="shared" si="10"/>
        <v>34.71715604</v>
      </c>
      <c r="M276" s="146">
        <v>34.717156043816225</v>
      </c>
      <c r="N276" s="156">
        <f t="shared" si="5"/>
        <v>34.71715604</v>
      </c>
      <c r="O276" s="154">
        <v>50.0</v>
      </c>
      <c r="P276" s="146">
        <f t="shared" si="6"/>
        <v>0.943675594</v>
      </c>
      <c r="Q276" s="146">
        <f t="shared" si="26"/>
        <v>0.943675594</v>
      </c>
      <c r="R276" s="145"/>
      <c r="S276" s="145"/>
      <c r="T276" s="157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</row>
    <row r="277" ht="15.75" customHeight="1">
      <c r="A277" s="158"/>
      <c r="B277" s="142"/>
      <c r="C277" s="142"/>
      <c r="D277" s="168" t="s">
        <v>124</v>
      </c>
      <c r="E277" s="142">
        <v>86.0108303249097</v>
      </c>
      <c r="G277" s="143">
        <v>91.7870036101082</v>
      </c>
      <c r="I277" s="164">
        <f t="shared" si="25"/>
        <v>5.776173285</v>
      </c>
      <c r="J277" s="164"/>
      <c r="K277" s="169">
        <v>32.0</v>
      </c>
      <c r="L277" s="149">
        <f t="shared" si="10"/>
        <v>32.67497039</v>
      </c>
      <c r="M277" s="149">
        <v>32.674970394179475</v>
      </c>
      <c r="N277" s="151">
        <f t="shared" si="5"/>
        <v>32.67497039</v>
      </c>
      <c r="O277" s="142">
        <v>50.0</v>
      </c>
      <c r="P277" s="149">
        <f t="shared" si="6"/>
        <v>1.10209221</v>
      </c>
      <c r="Q277" s="149">
        <f t="shared" si="26"/>
        <v>1.10209221</v>
      </c>
      <c r="R277" s="148"/>
      <c r="S277" s="148"/>
      <c r="T277" s="152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</row>
    <row r="278" ht="15.75" customHeight="1">
      <c r="A278" s="159"/>
      <c r="B278" s="154"/>
      <c r="C278" s="154"/>
      <c r="D278" s="170" t="s">
        <v>129</v>
      </c>
      <c r="E278" s="154">
        <v>52.797833935018</v>
      </c>
      <c r="G278" s="155">
        <v>60.3790613718411</v>
      </c>
      <c r="I278" s="166">
        <f t="shared" si="25"/>
        <v>7.581227437</v>
      </c>
      <c r="J278" s="166"/>
      <c r="K278" s="171">
        <v>32.0</v>
      </c>
      <c r="L278" s="146">
        <f t="shared" si="10"/>
        <v>42.88589864</v>
      </c>
      <c r="M278" s="146">
        <v>42.88589864236098</v>
      </c>
      <c r="N278" s="156">
        <f t="shared" si="5"/>
        <v>42.88589864</v>
      </c>
      <c r="O278" s="154">
        <v>50.0</v>
      </c>
      <c r="P278" s="146">
        <f t="shared" si="6"/>
        <v>0.0652390185</v>
      </c>
      <c r="Q278" s="146">
        <f t="shared" si="26"/>
        <v>0.0652390185</v>
      </c>
      <c r="R278" s="145"/>
      <c r="S278" s="145"/>
      <c r="T278" s="157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</row>
    <row r="279" ht="15.75" customHeight="1">
      <c r="A279" s="158"/>
      <c r="B279" s="142"/>
      <c r="C279" s="142"/>
      <c r="D279" s="168" t="s">
        <v>129</v>
      </c>
      <c r="E279" s="142">
        <v>51.3537906137184</v>
      </c>
      <c r="G279" s="143">
        <v>60.3790613718411</v>
      </c>
      <c r="I279" s="164">
        <f t="shared" si="25"/>
        <v>9.025270758</v>
      </c>
      <c r="J279" s="164"/>
      <c r="K279" s="169">
        <v>32.0</v>
      </c>
      <c r="L279" s="149">
        <f t="shared" si="10"/>
        <v>51.05464124</v>
      </c>
      <c r="M279" s="149">
        <v>51.05464124090568</v>
      </c>
      <c r="N279" s="151">
        <f t="shared" si="5"/>
        <v>51.05464124</v>
      </c>
      <c r="O279" s="142">
        <v>50.0</v>
      </c>
      <c r="P279" s="149">
        <f t="shared" si="6"/>
        <v>0.02651650429</v>
      </c>
      <c r="Q279" s="149">
        <f t="shared" si="26"/>
        <v>0.02651650429</v>
      </c>
      <c r="R279" s="148"/>
      <c r="S279" s="148"/>
      <c r="T279" s="152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</row>
    <row r="280" ht="15.75" customHeight="1">
      <c r="A280" s="159"/>
      <c r="B280" s="154"/>
      <c r="C280" s="154"/>
      <c r="D280" s="170" t="s">
        <v>129</v>
      </c>
      <c r="E280" s="154">
        <v>41.1552346570396</v>
      </c>
      <c r="G280" s="155">
        <v>48.9169675090252</v>
      </c>
      <c r="I280" s="166">
        <f t="shared" si="25"/>
        <v>7.761732852</v>
      </c>
      <c r="J280" s="166"/>
      <c r="K280" s="171">
        <v>32.0</v>
      </c>
      <c r="L280" s="146">
        <f t="shared" si="10"/>
        <v>43.90699147</v>
      </c>
      <c r="M280" s="146">
        <v>43.90699146717935</v>
      </c>
      <c r="N280" s="156">
        <f t="shared" si="5"/>
        <v>43.90699147</v>
      </c>
      <c r="O280" s="154">
        <v>50.0</v>
      </c>
      <c r="P280" s="146">
        <f t="shared" si="6"/>
        <v>-0.2014432109</v>
      </c>
      <c r="Q280" s="146">
        <f t="shared" si="26"/>
        <v>-0.2014432109</v>
      </c>
      <c r="R280" s="145"/>
      <c r="S280" s="145"/>
      <c r="T280" s="157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</row>
    <row r="281" ht="15.75" customHeight="1">
      <c r="A281" s="158"/>
      <c r="B281" s="142"/>
      <c r="C281" s="142"/>
      <c r="D281" s="168" t="s">
        <v>89</v>
      </c>
      <c r="E281" s="142">
        <v>41.7870036101082</v>
      </c>
      <c r="G281" s="143">
        <v>50.2707581227436</v>
      </c>
      <c r="I281" s="164">
        <f t="shared" si="25"/>
        <v>8.483754513</v>
      </c>
      <c r="J281" s="164"/>
      <c r="K281" s="169">
        <v>32.0</v>
      </c>
      <c r="L281" s="149">
        <f t="shared" si="10"/>
        <v>47.99136277</v>
      </c>
      <c r="M281" s="149">
        <v>47.99136276645172</v>
      </c>
      <c r="N281" s="151">
        <f t="shared" si="5"/>
        <v>47.99136277</v>
      </c>
      <c r="O281" s="142">
        <v>50.0</v>
      </c>
      <c r="P281" s="149">
        <f t="shared" si="6"/>
        <v>-0.1711348859</v>
      </c>
      <c r="Q281" s="149">
        <f t="shared" si="26"/>
        <v>-0.1711348859</v>
      </c>
      <c r="R281" s="148"/>
      <c r="S281" s="148"/>
      <c r="T281" s="152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</row>
    <row r="282" ht="15.75" customHeight="1">
      <c r="A282" s="159"/>
      <c r="B282" s="154"/>
      <c r="C282" s="154"/>
      <c r="D282" s="170" t="s">
        <v>89</v>
      </c>
      <c r="E282" s="154">
        <v>16.1552346570396</v>
      </c>
      <c r="G282" s="155">
        <v>21.6606498194945</v>
      </c>
      <c r="I282" s="166">
        <f t="shared" si="25"/>
        <v>5.505415162</v>
      </c>
      <c r="J282" s="166"/>
      <c r="K282" s="171">
        <v>32.0</v>
      </c>
      <c r="L282" s="146">
        <f t="shared" si="10"/>
        <v>31.14333116</v>
      </c>
      <c r="M282" s="146">
        <v>31.14333115695278</v>
      </c>
      <c r="N282" s="156">
        <f t="shared" si="5"/>
        <v>31.14333116</v>
      </c>
      <c r="O282" s="154">
        <v>50.0</v>
      </c>
      <c r="P282" s="146">
        <f t="shared" si="6"/>
        <v>-1.086741979</v>
      </c>
      <c r="Q282" s="146">
        <f t="shared" si="26"/>
        <v>-1.086741979</v>
      </c>
      <c r="R282" s="145"/>
      <c r="S282" s="145"/>
      <c r="T282" s="157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</row>
    <row r="283" ht="15.75" customHeight="1">
      <c r="A283" s="158"/>
      <c r="B283" s="142"/>
      <c r="C283" s="142"/>
      <c r="D283" s="168" t="s">
        <v>89</v>
      </c>
      <c r="E283" s="142">
        <v>13.7184115523465</v>
      </c>
      <c r="G283" s="143">
        <v>19.3140794223826</v>
      </c>
      <c r="I283" s="164">
        <f t="shared" si="25"/>
        <v>5.59566787</v>
      </c>
      <c r="J283" s="164"/>
      <c r="K283" s="169">
        <v>32.0</v>
      </c>
      <c r="L283" s="149">
        <f t="shared" si="10"/>
        <v>31.65387757</v>
      </c>
      <c r="M283" s="149">
        <v>31.653877569361693</v>
      </c>
      <c r="N283" s="151">
        <f t="shared" si="5"/>
        <v>31.65387757</v>
      </c>
      <c r="O283" s="142">
        <v>50.0</v>
      </c>
      <c r="P283" s="149">
        <f t="shared" si="6"/>
        <v>-1.146197282</v>
      </c>
      <c r="Q283" s="149">
        <f t="shared" si="26"/>
        <v>-1.146197282</v>
      </c>
      <c r="R283" s="148"/>
      <c r="S283" s="148"/>
      <c r="T283" s="152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</row>
    <row r="284" ht="15.75" customHeight="1">
      <c r="A284" s="159"/>
      <c r="B284" s="154"/>
      <c r="C284" s="154" t="s">
        <v>84</v>
      </c>
      <c r="D284" s="170" t="s">
        <v>124</v>
      </c>
      <c r="E284" s="163">
        <v>86.8231046931407</v>
      </c>
      <c r="F284" s="154"/>
      <c r="G284" s="155">
        <v>90.9747292418772</v>
      </c>
      <c r="I284" s="166">
        <f t="shared" si="25"/>
        <v>4.151624549</v>
      </c>
      <c r="J284" s="166"/>
      <c r="K284" s="171">
        <v>32.0</v>
      </c>
      <c r="L284" s="146">
        <f t="shared" si="10"/>
        <v>23.48513497</v>
      </c>
      <c r="M284" s="146">
        <v>23.485134970816915</v>
      </c>
      <c r="N284" s="156">
        <f t="shared" si="5"/>
        <v>23.48513497</v>
      </c>
      <c r="O284" s="154">
        <v>50.0</v>
      </c>
      <c r="P284" s="146">
        <f t="shared" si="6"/>
        <v>1.567932428</v>
      </c>
      <c r="Q284" s="146">
        <f t="shared" ref="Q284:Q292" si="27"> (F284-O284)/N284</f>
        <v>-2.129006287</v>
      </c>
      <c r="R284" s="145"/>
      <c r="S284" s="145"/>
      <c r="T284" s="157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</row>
    <row r="285" ht="15.75" customHeight="1">
      <c r="A285" s="158"/>
      <c r="B285" s="142"/>
      <c r="C285" s="142"/>
      <c r="D285" s="168" t="s">
        <v>124</v>
      </c>
      <c r="E285" s="162">
        <v>88.5379061371841</v>
      </c>
      <c r="F285" s="142"/>
      <c r="G285" s="143">
        <v>93.2310469314079</v>
      </c>
      <c r="I285" s="164">
        <f t="shared" si="25"/>
        <v>4.693140794</v>
      </c>
      <c r="J285" s="164"/>
      <c r="K285" s="169">
        <v>32.0</v>
      </c>
      <c r="L285" s="149">
        <f t="shared" si="10"/>
        <v>26.54841345</v>
      </c>
      <c r="M285" s="149">
        <v>26.548413445270995</v>
      </c>
      <c r="N285" s="151">
        <f t="shared" si="5"/>
        <v>26.54841345</v>
      </c>
      <c r="O285" s="142">
        <v>50.0</v>
      </c>
      <c r="P285" s="149">
        <f t="shared" si="6"/>
        <v>1.451608633</v>
      </c>
      <c r="Q285" s="149">
        <f t="shared" si="27"/>
        <v>-1.883351715</v>
      </c>
      <c r="R285" s="148"/>
      <c r="S285" s="148"/>
      <c r="T285" s="152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</row>
    <row r="286" ht="15.75" customHeight="1">
      <c r="A286" s="159"/>
      <c r="B286" s="154"/>
      <c r="C286" s="154"/>
      <c r="D286" s="170" t="s">
        <v>124</v>
      </c>
      <c r="E286" s="163">
        <v>88.5379061371841</v>
      </c>
      <c r="F286" s="154"/>
      <c r="G286" s="155">
        <v>93.3212996389891</v>
      </c>
      <c r="I286" s="166">
        <f t="shared" si="25"/>
        <v>4.783393502</v>
      </c>
      <c r="J286" s="166"/>
      <c r="K286" s="171">
        <v>32.0</v>
      </c>
      <c r="L286" s="146">
        <f t="shared" si="10"/>
        <v>27.05895986</v>
      </c>
      <c r="M286" s="146">
        <v>27.058959857679902</v>
      </c>
      <c r="N286" s="156">
        <f t="shared" si="5"/>
        <v>27.05895986</v>
      </c>
      <c r="O286" s="154">
        <v>50.0</v>
      </c>
      <c r="P286" s="146">
        <f t="shared" si="6"/>
        <v>1.42421979</v>
      </c>
      <c r="Q286" s="146">
        <f t="shared" si="27"/>
        <v>-1.847816777</v>
      </c>
      <c r="R286" s="145"/>
      <c r="S286" s="145"/>
      <c r="T286" s="157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</row>
    <row r="287" ht="15.75" customHeight="1">
      <c r="A287" s="158"/>
      <c r="B287" s="142"/>
      <c r="C287" s="142"/>
      <c r="D287" s="168" t="s">
        <v>129</v>
      </c>
      <c r="E287" s="162">
        <v>46.7509025270758</v>
      </c>
      <c r="F287" s="142"/>
      <c r="G287" s="143">
        <v>53.0685920577617</v>
      </c>
      <c r="I287" s="164">
        <f t="shared" si="25"/>
        <v>6.317689531</v>
      </c>
      <c r="J287" s="164"/>
      <c r="K287" s="169">
        <v>32.0</v>
      </c>
      <c r="L287" s="149">
        <f t="shared" si="10"/>
        <v>35.73824887</v>
      </c>
      <c r="M287" s="149">
        <v>35.73824886863404</v>
      </c>
      <c r="N287" s="151">
        <f t="shared" si="5"/>
        <v>35.73824887</v>
      </c>
      <c r="O287" s="142">
        <v>50.0</v>
      </c>
      <c r="P287" s="149">
        <f t="shared" si="6"/>
        <v>-0.09091372901</v>
      </c>
      <c r="Q287" s="149">
        <f t="shared" si="27"/>
        <v>-1.399061274</v>
      </c>
      <c r="R287" s="148"/>
      <c r="S287" s="148"/>
      <c r="T287" s="152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</row>
    <row r="288" ht="15.75" customHeight="1">
      <c r="A288" s="159"/>
      <c r="B288" s="154"/>
      <c r="C288" s="154"/>
      <c r="D288" s="170" t="s">
        <v>129</v>
      </c>
      <c r="E288" s="163">
        <v>35.8303249097472</v>
      </c>
      <c r="F288" s="154"/>
      <c r="G288" s="155">
        <v>43.3212996389891</v>
      </c>
      <c r="I288" s="166">
        <f t="shared" si="25"/>
        <v>7.490974729</v>
      </c>
      <c r="J288" s="166"/>
      <c r="K288" s="171">
        <v>32.0</v>
      </c>
      <c r="L288" s="146">
        <f t="shared" si="10"/>
        <v>42.37535223</v>
      </c>
      <c r="M288" s="146">
        <v>42.37535222995211</v>
      </c>
      <c r="N288" s="156">
        <f t="shared" si="5"/>
        <v>42.37535223</v>
      </c>
      <c r="O288" s="154">
        <v>50.0</v>
      </c>
      <c r="P288" s="146">
        <f t="shared" si="6"/>
        <v>-0.3343848333</v>
      </c>
      <c r="Q288" s="146">
        <f t="shared" si="27"/>
        <v>-1.179931195</v>
      </c>
      <c r="R288" s="145"/>
      <c r="S288" s="145"/>
      <c r="T288" s="157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</row>
    <row r="289" ht="15.75" customHeight="1">
      <c r="A289" s="158"/>
      <c r="B289" s="142"/>
      <c r="C289" s="142"/>
      <c r="D289" s="168" t="s">
        <v>129</v>
      </c>
      <c r="E289" s="162">
        <v>43.4115523465703</v>
      </c>
      <c r="F289" s="142"/>
      <c r="G289" s="143">
        <v>52.1660649819494</v>
      </c>
      <c r="I289" s="164">
        <f t="shared" si="25"/>
        <v>8.754512635</v>
      </c>
      <c r="J289" s="164"/>
      <c r="K289" s="169">
        <v>32.0</v>
      </c>
      <c r="L289" s="149">
        <f t="shared" si="10"/>
        <v>49.523002</v>
      </c>
      <c r="M289" s="149">
        <v>49.52300200367896</v>
      </c>
      <c r="N289" s="151">
        <f t="shared" si="5"/>
        <v>49.523002</v>
      </c>
      <c r="O289" s="142">
        <v>50.0</v>
      </c>
      <c r="P289" s="149">
        <f t="shared" si="6"/>
        <v>-0.1330381315</v>
      </c>
      <c r="Q289" s="149">
        <f t="shared" si="27"/>
        <v>-1.009631847</v>
      </c>
      <c r="R289" s="148"/>
      <c r="S289" s="148"/>
      <c r="T289" s="152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</row>
    <row r="290" ht="15.75" customHeight="1">
      <c r="A290" s="159"/>
      <c r="B290" s="154"/>
      <c r="C290" s="154"/>
      <c r="D290" s="170" t="s">
        <v>89</v>
      </c>
      <c r="E290" s="163">
        <v>27.0758122743682</v>
      </c>
      <c r="F290" s="154"/>
      <c r="G290" s="155">
        <v>33.2129963898917</v>
      </c>
      <c r="I290" s="166">
        <f t="shared" si="25"/>
        <v>6.137184116</v>
      </c>
      <c r="J290" s="166"/>
      <c r="K290" s="171">
        <v>32.0</v>
      </c>
      <c r="L290" s="146">
        <f t="shared" si="10"/>
        <v>34.71715604</v>
      </c>
      <c r="M290" s="146">
        <v>34.717156043816246</v>
      </c>
      <c r="N290" s="156">
        <f t="shared" si="5"/>
        <v>34.71715604</v>
      </c>
      <c r="O290" s="154">
        <v>50.0</v>
      </c>
      <c r="P290" s="146">
        <f t="shared" si="6"/>
        <v>-0.6603129501</v>
      </c>
      <c r="Q290" s="146">
        <f t="shared" si="27"/>
        <v>-1.440210135</v>
      </c>
      <c r="R290" s="145"/>
      <c r="S290" s="145"/>
      <c r="T290" s="157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</row>
    <row r="291" ht="15.75" customHeight="1">
      <c r="A291" s="158"/>
      <c r="B291" s="142"/>
      <c r="C291" s="142"/>
      <c r="D291" s="168" t="s">
        <v>89</v>
      </c>
      <c r="E291" s="162">
        <v>15.3429602888086</v>
      </c>
      <c r="F291" s="142"/>
      <c r="G291" s="143">
        <v>20.2166064981949</v>
      </c>
      <c r="I291" s="164">
        <f t="shared" si="25"/>
        <v>4.873646209</v>
      </c>
      <c r="J291" s="164"/>
      <c r="K291" s="169">
        <v>32.0</v>
      </c>
      <c r="L291" s="149">
        <f t="shared" si="10"/>
        <v>27.56950627</v>
      </c>
      <c r="M291" s="149">
        <v>27.56950627008932</v>
      </c>
      <c r="N291" s="151">
        <f t="shared" si="5"/>
        <v>27.56950627</v>
      </c>
      <c r="O291" s="142">
        <v>50.0</v>
      </c>
      <c r="P291" s="149">
        <f t="shared" si="6"/>
        <v>-1.257078722</v>
      </c>
      <c r="Q291" s="149">
        <f t="shared" si="27"/>
        <v>-1.813597948</v>
      </c>
      <c r="R291" s="148"/>
      <c r="S291" s="148"/>
      <c r="T291" s="152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</row>
    <row r="292" ht="15.75" customHeight="1">
      <c r="A292" s="159"/>
      <c r="B292" s="154"/>
      <c r="C292" s="154"/>
      <c r="D292" s="170" t="s">
        <v>89</v>
      </c>
      <c r="E292" s="163">
        <v>10.6498194945848</v>
      </c>
      <c r="F292" s="154"/>
      <c r="G292" s="155">
        <v>15.1624548736462</v>
      </c>
      <c r="I292" s="166">
        <f t="shared" si="25"/>
        <v>4.512635379</v>
      </c>
      <c r="J292" s="166"/>
      <c r="K292" s="171">
        <v>32.0</v>
      </c>
      <c r="L292" s="146">
        <f t="shared" si="10"/>
        <v>25.52732062</v>
      </c>
      <c r="M292" s="146">
        <v>25.527320620453132</v>
      </c>
      <c r="N292" s="156">
        <f t="shared" si="5"/>
        <v>25.52732062</v>
      </c>
      <c r="O292" s="154">
        <v>50.0</v>
      </c>
      <c r="P292" s="146">
        <f t="shared" si="6"/>
        <v>-1.541492783</v>
      </c>
      <c r="Q292" s="146">
        <f t="shared" si="27"/>
        <v>-1.958685784</v>
      </c>
      <c r="R292" s="145"/>
      <c r="S292" s="145"/>
      <c r="T292" s="157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</row>
    <row r="293" ht="15.75" customHeight="1">
      <c r="A293" s="158"/>
      <c r="B293" s="142">
        <v>6.0</v>
      </c>
      <c r="C293" s="142" t="s">
        <v>682</v>
      </c>
      <c r="D293" s="172" t="s">
        <v>124</v>
      </c>
      <c r="E293" s="142">
        <v>67.560553633218</v>
      </c>
      <c r="G293" s="143">
        <v>79.3252595155709</v>
      </c>
      <c r="I293" s="164">
        <f t="shared" si="25"/>
        <v>11.76470588</v>
      </c>
      <c r="J293" s="164"/>
      <c r="K293" s="173">
        <v>30.0</v>
      </c>
      <c r="L293" s="149">
        <f t="shared" si="10"/>
        <v>64.43794794</v>
      </c>
      <c r="M293" s="149">
        <v>64.43794794178402</v>
      </c>
      <c r="N293" s="151">
        <f t="shared" si="5"/>
        <v>64.43794794</v>
      </c>
      <c r="O293" s="142">
        <v>50.0</v>
      </c>
      <c r="P293" s="149">
        <f t="shared" si="6"/>
        <v>0.2725188215</v>
      </c>
      <c r="Q293" s="149">
        <f t="shared" ref="Q293:Q297" si="28"> (E293-O293)/N293</f>
        <v>0.2725188215</v>
      </c>
      <c r="R293" s="148"/>
      <c r="S293" s="148"/>
      <c r="T293" s="152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</row>
    <row r="294" ht="15.75" customHeight="1">
      <c r="A294" s="159"/>
      <c r="B294" s="154"/>
      <c r="C294" s="154"/>
      <c r="D294" s="174" t="s">
        <v>129</v>
      </c>
      <c r="E294" s="154">
        <v>65.6574394463668</v>
      </c>
      <c r="G294" s="155">
        <v>71.6262975778546</v>
      </c>
      <c r="I294" s="166">
        <f t="shared" si="25"/>
        <v>5.968858131</v>
      </c>
      <c r="J294" s="166"/>
      <c r="K294" s="175">
        <v>30.0</v>
      </c>
      <c r="L294" s="146">
        <f t="shared" si="10"/>
        <v>32.69278241</v>
      </c>
      <c r="M294" s="146">
        <v>32.69278241164008</v>
      </c>
      <c r="N294" s="156">
        <f t="shared" si="5"/>
        <v>32.69278241</v>
      </c>
      <c r="O294" s="154">
        <v>50.0</v>
      </c>
      <c r="P294" s="146">
        <f t="shared" si="6"/>
        <v>0.4789264875</v>
      </c>
      <c r="Q294" s="146">
        <f t="shared" si="28"/>
        <v>0.4789264875</v>
      </c>
      <c r="R294" s="145"/>
      <c r="S294" s="145"/>
      <c r="T294" s="157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</row>
    <row r="295" ht="15.75" customHeight="1">
      <c r="A295" s="158"/>
      <c r="B295" s="142"/>
      <c r="C295" s="142" t="s">
        <v>683</v>
      </c>
      <c r="D295" s="172" t="s">
        <v>124</v>
      </c>
      <c r="E295" s="142">
        <v>36.7647058823529</v>
      </c>
      <c r="G295" s="143">
        <v>43.3391003460207</v>
      </c>
      <c r="I295" s="164">
        <f t="shared" si="25"/>
        <v>6.574394464</v>
      </c>
      <c r="J295" s="164"/>
      <c r="K295" s="173">
        <v>30.0</v>
      </c>
      <c r="L295" s="149">
        <f t="shared" si="10"/>
        <v>36.0094415</v>
      </c>
      <c r="M295" s="149">
        <v>36.009441496879326</v>
      </c>
      <c r="N295" s="151">
        <f t="shared" si="5"/>
        <v>36.0094415</v>
      </c>
      <c r="O295" s="142">
        <v>50.0</v>
      </c>
      <c r="P295" s="149">
        <f t="shared" si="6"/>
        <v>-0.3675506636</v>
      </c>
      <c r="Q295" s="149">
        <f t="shared" si="28"/>
        <v>-0.3675506636</v>
      </c>
      <c r="R295" s="148"/>
      <c r="S295" s="148"/>
      <c r="T295" s="152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</row>
    <row r="296" ht="15.75" customHeight="1">
      <c r="A296" s="159"/>
      <c r="B296" s="154"/>
      <c r="C296" s="154"/>
      <c r="D296" s="174" t="s">
        <v>129</v>
      </c>
      <c r="E296" s="154">
        <v>44.2906574394463</v>
      </c>
      <c r="G296" s="155">
        <v>50.7785467128027</v>
      </c>
      <c r="I296" s="166">
        <f t="shared" si="25"/>
        <v>6.487889273</v>
      </c>
      <c r="J296" s="166"/>
      <c r="K296" s="175">
        <v>30.0</v>
      </c>
      <c r="L296" s="146">
        <f t="shared" si="10"/>
        <v>35.53563306</v>
      </c>
      <c r="M296" s="146">
        <v>35.53563305613102</v>
      </c>
      <c r="N296" s="156">
        <f t="shared" si="5"/>
        <v>35.53563306</v>
      </c>
      <c r="O296" s="154">
        <v>50.0</v>
      </c>
      <c r="P296" s="146">
        <f t="shared" si="6"/>
        <v>-0.1606652835</v>
      </c>
      <c r="Q296" s="146">
        <f t="shared" si="28"/>
        <v>-0.1606652835</v>
      </c>
      <c r="R296" s="145"/>
      <c r="S296" s="145"/>
      <c r="T296" s="157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</row>
    <row r="297" ht="15.75" customHeight="1">
      <c r="A297" s="176"/>
      <c r="B297" s="177"/>
      <c r="C297" s="177" t="s">
        <v>177</v>
      </c>
      <c r="D297" s="178" t="s">
        <v>89</v>
      </c>
      <c r="E297" s="177">
        <v>39.1003460207612</v>
      </c>
      <c r="G297" s="179">
        <v>45.0692041522491</v>
      </c>
      <c r="I297" s="180">
        <f t="shared" si="25"/>
        <v>5.968858131</v>
      </c>
      <c r="J297" s="180"/>
      <c r="K297" s="181">
        <v>30.0</v>
      </c>
      <c r="L297" s="182">
        <f t="shared" si="10"/>
        <v>32.69278241</v>
      </c>
      <c r="M297" s="182">
        <v>32.69278241164059</v>
      </c>
      <c r="N297" s="183">
        <f t="shared" si="5"/>
        <v>32.69278241</v>
      </c>
      <c r="O297" s="177">
        <v>50.0</v>
      </c>
      <c r="P297" s="182">
        <f t="shared" si="6"/>
        <v>-0.3333963394</v>
      </c>
      <c r="Q297" s="182">
        <f t="shared" si="28"/>
        <v>-0.3333963394</v>
      </c>
      <c r="R297" s="184"/>
      <c r="S297" s="184"/>
      <c r="T297" s="185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5"/>
      <c r="J298" s="35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5"/>
      <c r="J299" s="35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5"/>
      <c r="J300" s="35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5"/>
      <c r="J301" s="35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5"/>
      <c r="J302" s="35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5"/>
      <c r="J303" s="35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5"/>
      <c r="J304" s="35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5"/>
      <c r="J305" s="35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5"/>
      <c r="J306" s="35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5"/>
      <c r="J307" s="35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5"/>
      <c r="J308" s="35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5"/>
      <c r="J309" s="35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5"/>
      <c r="J310" s="35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5"/>
      <c r="J311" s="35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5"/>
      <c r="J312" s="35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5"/>
      <c r="J313" s="35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5"/>
      <c r="J314" s="35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5"/>
      <c r="J315" s="35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5"/>
      <c r="J316" s="35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5"/>
      <c r="J317" s="35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5"/>
      <c r="J318" s="35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5"/>
      <c r="J319" s="35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5"/>
      <c r="J320" s="35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5"/>
      <c r="J321" s="35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5"/>
      <c r="J322" s="35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5"/>
      <c r="J323" s="35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5"/>
      <c r="J324" s="35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5"/>
      <c r="J325" s="35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5"/>
      <c r="J326" s="35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5"/>
      <c r="J327" s="35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5"/>
      <c r="J328" s="35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5"/>
      <c r="J329" s="35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5"/>
      <c r="J330" s="35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5"/>
      <c r="J331" s="35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5"/>
      <c r="J332" s="35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5"/>
      <c r="J333" s="35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5"/>
      <c r="J334" s="35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5"/>
      <c r="J335" s="35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5"/>
      <c r="J336" s="35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5"/>
      <c r="J337" s="35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5"/>
      <c r="J338" s="35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5"/>
      <c r="J339" s="35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5"/>
      <c r="J340" s="35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5"/>
      <c r="J341" s="35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5"/>
      <c r="J342" s="35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5"/>
      <c r="J343" s="35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5"/>
      <c r="J344" s="35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5"/>
      <c r="J345" s="35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5"/>
      <c r="J346" s="35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5"/>
      <c r="J347" s="35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5"/>
      <c r="J348" s="35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5"/>
      <c r="J349" s="35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5"/>
      <c r="J350" s="35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5"/>
      <c r="J351" s="35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5"/>
      <c r="J352" s="35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5"/>
      <c r="J353" s="35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5"/>
      <c r="J354" s="35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5"/>
      <c r="J355" s="35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5"/>
      <c r="J356" s="35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5"/>
      <c r="J357" s="35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5"/>
      <c r="J358" s="35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5"/>
      <c r="J359" s="35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5"/>
      <c r="J360" s="35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5"/>
      <c r="J361" s="35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5"/>
      <c r="J362" s="35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5"/>
      <c r="J363" s="35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5"/>
      <c r="J364" s="35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5"/>
      <c r="J365" s="35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5"/>
      <c r="J366" s="35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5"/>
      <c r="J367" s="35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5"/>
      <c r="J368" s="35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5"/>
      <c r="J369" s="35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5"/>
      <c r="J370" s="35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5"/>
      <c r="J371" s="35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5"/>
      <c r="J372" s="35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5"/>
      <c r="J373" s="35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5"/>
      <c r="J374" s="35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5"/>
      <c r="J375" s="35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5"/>
      <c r="J376" s="35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5"/>
      <c r="J377" s="35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5"/>
      <c r="J378" s="35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5"/>
      <c r="J379" s="35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5"/>
      <c r="J380" s="35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5"/>
      <c r="J381" s="35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5"/>
      <c r="J382" s="35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5"/>
      <c r="J383" s="35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5"/>
      <c r="J384" s="35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5"/>
      <c r="J385" s="35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5"/>
      <c r="J386" s="35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5"/>
      <c r="J387" s="35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5"/>
      <c r="J388" s="35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5"/>
      <c r="J389" s="35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5"/>
      <c r="J390" s="35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</row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dataValidations>
    <dataValidation type="custom" allowBlank="1" showDropDown="1" sqref="A2:A297 G2:G297 I2:I297 K2:L297 N2:N297 P2:P297 T2:T297">
      <formula1>AND(ISNUMBER(A2),(NOT(OR(NOT(ISERROR(DATEVALUE(A2))), AND(ISNUMBER(A2), LEFT(CELL("format", A2))="D")))))</formula1>
    </dataValidation>
    <dataValidation type="list" allowBlank="1" sqref="D275:D297">
      <formula1>"solid,substance,plant,complex,simple,rigid,deformable/non-rigid,mixure"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11.88"/>
    <col customWidth="1" min="2" max="2" width="12.63"/>
    <col customWidth="1" min="3" max="3" width="15.0"/>
    <col customWidth="1" min="4" max="4" width="13.13"/>
    <col customWidth="1" min="5" max="6" width="12.88"/>
    <col customWidth="1" min="7" max="7" width="13.75"/>
    <col customWidth="1" min="8" max="8" width="12.75"/>
    <col customWidth="1" min="11" max="12" width="13.25"/>
    <col customWidth="1" min="14" max="15" width="12.88"/>
    <col customWidth="1" min="16" max="16" width="23.75"/>
    <col customWidth="1" min="17" max="18" width="14.13"/>
    <col customWidth="1" min="19" max="20" width="37.63"/>
    <col customWidth="1" min="22" max="22" width="13.0"/>
    <col customWidth="1" min="23" max="23" width="17.0"/>
  </cols>
  <sheetData>
    <row r="1" ht="15.75" customHeight="1">
      <c r="A1" s="186" t="s">
        <v>684</v>
      </c>
      <c r="B1" s="92" t="s">
        <v>685</v>
      </c>
      <c r="C1" s="92" t="s">
        <v>549</v>
      </c>
      <c r="D1" s="92" t="s">
        <v>550</v>
      </c>
      <c r="E1" s="92" t="s">
        <v>44</v>
      </c>
      <c r="F1" s="93" t="s">
        <v>686</v>
      </c>
      <c r="G1" s="92" t="s">
        <v>552</v>
      </c>
      <c r="H1" s="92" t="s">
        <v>687</v>
      </c>
      <c r="I1" s="94" t="s">
        <v>688</v>
      </c>
      <c r="J1" s="93" t="s">
        <v>689</v>
      </c>
      <c r="K1" s="94" t="s">
        <v>555</v>
      </c>
      <c r="L1" s="93" t="s">
        <v>690</v>
      </c>
      <c r="M1" s="92" t="s">
        <v>556</v>
      </c>
      <c r="N1" s="92" t="s">
        <v>47</v>
      </c>
      <c r="O1" s="92" t="s">
        <v>557</v>
      </c>
      <c r="P1" s="92" t="s">
        <v>558</v>
      </c>
      <c r="Q1" s="92" t="s">
        <v>559</v>
      </c>
      <c r="R1" s="93" t="s">
        <v>691</v>
      </c>
      <c r="S1" s="92" t="s">
        <v>560</v>
      </c>
      <c r="T1" s="93" t="s">
        <v>692</v>
      </c>
      <c r="U1" s="92" t="s">
        <v>562</v>
      </c>
      <c r="V1" s="92" t="s">
        <v>76</v>
      </c>
      <c r="W1" s="95" t="s">
        <v>563</v>
      </c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</row>
    <row r="2" ht="15.75" customHeight="1">
      <c r="A2" s="105">
        <v>128.0</v>
      </c>
      <c r="B2" s="106" t="s">
        <v>602</v>
      </c>
      <c r="C2" s="106" t="s">
        <v>693</v>
      </c>
      <c r="D2" s="106"/>
      <c r="E2" s="109">
        <v>0.92</v>
      </c>
      <c r="F2" s="109">
        <f t="shared" ref="F2:F175" si="1"> 1-E2</f>
        <v>0.08</v>
      </c>
      <c r="G2" s="106"/>
      <c r="H2" s="106"/>
      <c r="I2" s="109">
        <v>0.04</v>
      </c>
      <c r="J2" s="109"/>
      <c r="K2" s="109">
        <f> 0.06 </f>
        <v>0.06</v>
      </c>
      <c r="L2" s="109">
        <f t="shared" ref="L2:L175" si="2"> sqrt((R2 * (1.000001-R2)) / M2)</f>
        <v>0.1109056731</v>
      </c>
      <c r="M2" s="109">
        <v>12.0</v>
      </c>
      <c r="N2" s="109">
        <f t="shared" ref="N2:N14" si="3">I2*sqrt(M2)</f>
        <v>0.1385640646</v>
      </c>
      <c r="O2" s="109">
        <f t="shared" ref="O2:O14" si="4"> K2 * sqrt(M2)</f>
        <v>0.2078460969</v>
      </c>
      <c r="P2" s="109">
        <f t="shared" ref="P2:P14" si="5"> sqrt((N2^2 +O2^2)/2)</f>
        <v>0.1766352173</v>
      </c>
      <c r="Q2" s="109">
        <v>0.18</v>
      </c>
      <c r="R2" s="110">
        <f t="shared" ref="R2:R142" si="6"> 1-Q2</f>
        <v>0.82</v>
      </c>
      <c r="S2" s="187">
        <f t="shared" ref="S2:S69" si="7">(E2-Q2)/P2</f>
        <v>4.189425026</v>
      </c>
      <c r="T2" s="187">
        <f t="shared" ref="T2:T175" si="8">(F2-R2)/P2</f>
        <v>-4.189425026</v>
      </c>
      <c r="U2" s="106"/>
      <c r="V2" s="188" t="s">
        <v>88</v>
      </c>
      <c r="W2" s="189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</row>
    <row r="3" ht="15.75" customHeight="1">
      <c r="A3" s="114"/>
      <c r="B3" s="115"/>
      <c r="C3" s="115" t="s">
        <v>694</v>
      </c>
      <c r="D3" s="115"/>
      <c r="E3" s="120">
        <v>0.82</v>
      </c>
      <c r="F3" s="120">
        <f t="shared" si="1"/>
        <v>0.18</v>
      </c>
      <c r="G3" s="115"/>
      <c r="H3" s="115"/>
      <c r="I3" s="120">
        <v>0.08</v>
      </c>
      <c r="J3" s="120"/>
      <c r="K3" s="137">
        <f> 0.05</f>
        <v>0.05</v>
      </c>
      <c r="L3" s="137">
        <f t="shared" si="2"/>
        <v>0.08261401717</v>
      </c>
      <c r="M3" s="120">
        <v>12.0</v>
      </c>
      <c r="N3" s="120">
        <f t="shared" si="3"/>
        <v>0.2771281292</v>
      </c>
      <c r="O3" s="120">
        <f t="shared" si="4"/>
        <v>0.1732050808</v>
      </c>
      <c r="P3" s="120">
        <f t="shared" si="5"/>
        <v>0.2310844002</v>
      </c>
      <c r="Q3" s="120">
        <v>0.09</v>
      </c>
      <c r="R3" s="121">
        <f t="shared" si="6"/>
        <v>0.91</v>
      </c>
      <c r="S3" s="187">
        <f t="shared" si="7"/>
        <v>3.159018954</v>
      </c>
      <c r="T3" s="187">
        <f t="shared" si="8"/>
        <v>-3.159018954</v>
      </c>
      <c r="U3" s="115"/>
      <c r="V3" s="190" t="s">
        <v>88</v>
      </c>
      <c r="W3" s="191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</row>
    <row r="4" ht="15.75" customHeight="1">
      <c r="A4" s="105"/>
      <c r="B4" s="106"/>
      <c r="C4" s="106" t="s">
        <v>695</v>
      </c>
      <c r="D4" s="106"/>
      <c r="E4" s="109">
        <v>0.76</v>
      </c>
      <c r="F4" s="109">
        <f t="shared" si="1"/>
        <v>0.24</v>
      </c>
      <c r="G4" s="106"/>
      <c r="H4" s="106"/>
      <c r="I4" s="109">
        <v>0.07</v>
      </c>
      <c r="J4" s="109"/>
      <c r="K4" s="136">
        <f> 0.08 </f>
        <v>0.08</v>
      </c>
      <c r="L4" s="136">
        <f t="shared" si="2"/>
        <v>0.12500025</v>
      </c>
      <c r="M4" s="109">
        <v>12.0</v>
      </c>
      <c r="N4" s="109">
        <f t="shared" si="3"/>
        <v>0.2424871131</v>
      </c>
      <c r="O4" s="109">
        <f t="shared" si="4"/>
        <v>0.2771281292</v>
      </c>
      <c r="P4" s="109">
        <f t="shared" si="5"/>
        <v>0.2603843313</v>
      </c>
      <c r="Q4" s="109">
        <v>0.25</v>
      </c>
      <c r="R4" s="110">
        <f t="shared" si="6"/>
        <v>0.75</v>
      </c>
      <c r="S4" s="187">
        <f t="shared" si="7"/>
        <v>1.9586432</v>
      </c>
      <c r="T4" s="187">
        <f t="shared" si="8"/>
        <v>-1.9586432</v>
      </c>
      <c r="U4" s="106"/>
      <c r="V4" s="188" t="s">
        <v>88</v>
      </c>
      <c r="W4" s="189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</row>
    <row r="5" ht="15.75" customHeight="1">
      <c r="A5" s="114"/>
      <c r="B5" s="115"/>
      <c r="C5" s="115" t="s">
        <v>696</v>
      </c>
      <c r="D5" s="115"/>
      <c r="E5" s="120">
        <v>0.41</v>
      </c>
      <c r="F5" s="120">
        <f t="shared" si="1"/>
        <v>0.59</v>
      </c>
      <c r="G5" s="115"/>
      <c r="H5" s="115"/>
      <c r="I5" s="120">
        <v>0.1</v>
      </c>
      <c r="J5" s="120"/>
      <c r="K5" s="137">
        <v>0.08</v>
      </c>
      <c r="L5" s="137">
        <f t="shared" si="2"/>
        <v>0.1367481444</v>
      </c>
      <c r="M5" s="120">
        <v>12.0</v>
      </c>
      <c r="N5" s="120">
        <f t="shared" si="3"/>
        <v>0.3464101615</v>
      </c>
      <c r="O5" s="120">
        <f t="shared" si="4"/>
        <v>0.2771281292</v>
      </c>
      <c r="P5" s="120">
        <f t="shared" si="5"/>
        <v>0.3136877428</v>
      </c>
      <c r="Q5" s="120">
        <v>0.34</v>
      </c>
      <c r="R5" s="121">
        <f t="shared" si="6"/>
        <v>0.66</v>
      </c>
      <c r="S5" s="187">
        <f t="shared" si="7"/>
        <v>0.2231518496</v>
      </c>
      <c r="T5" s="187">
        <f t="shared" si="8"/>
        <v>-0.2231518496</v>
      </c>
      <c r="U5" s="115"/>
      <c r="V5" s="190" t="s">
        <v>88</v>
      </c>
      <c r="W5" s="191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</row>
    <row r="6" ht="15.75" customHeight="1">
      <c r="A6" s="105"/>
      <c r="B6" s="106" t="s">
        <v>598</v>
      </c>
      <c r="C6" s="106" t="s">
        <v>697</v>
      </c>
      <c r="D6" s="106"/>
      <c r="E6" s="109">
        <v>0.73</v>
      </c>
      <c r="F6" s="109">
        <f t="shared" si="1"/>
        <v>0.27</v>
      </c>
      <c r="G6" s="106"/>
      <c r="H6" s="106"/>
      <c r="I6" s="109">
        <v>0.08</v>
      </c>
      <c r="J6" s="109"/>
      <c r="K6" s="109">
        <v>0.12</v>
      </c>
      <c r="L6" s="109">
        <f t="shared" si="2"/>
        <v>0.1419802187</v>
      </c>
      <c r="M6" s="109">
        <v>12.0</v>
      </c>
      <c r="N6" s="109">
        <f t="shared" si="3"/>
        <v>0.2771281292</v>
      </c>
      <c r="O6" s="109">
        <f t="shared" si="4"/>
        <v>0.4156921938</v>
      </c>
      <c r="P6" s="109">
        <f t="shared" si="5"/>
        <v>0.3532704347</v>
      </c>
      <c r="Q6" s="109">
        <v>0.41</v>
      </c>
      <c r="R6" s="110">
        <f t="shared" si="6"/>
        <v>0.59</v>
      </c>
      <c r="S6" s="187">
        <f t="shared" si="7"/>
        <v>0.9058216273</v>
      </c>
      <c r="T6" s="187">
        <f t="shared" si="8"/>
        <v>-0.9058216273</v>
      </c>
      <c r="U6" s="106"/>
      <c r="V6" s="188" t="s">
        <v>88</v>
      </c>
      <c r="W6" s="189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</row>
    <row r="7" ht="15.75" customHeight="1">
      <c r="A7" s="114"/>
      <c r="B7" s="115"/>
      <c r="C7" s="115" t="s">
        <v>693</v>
      </c>
      <c r="D7" s="115"/>
      <c r="E7" s="120">
        <v>0.72</v>
      </c>
      <c r="F7" s="120">
        <f t="shared" si="1"/>
        <v>0.28</v>
      </c>
      <c r="G7" s="115"/>
      <c r="H7" s="115"/>
      <c r="I7" s="120">
        <v>0.11</v>
      </c>
      <c r="J7" s="120"/>
      <c r="K7" s="120">
        <v>0.13</v>
      </c>
      <c r="L7" s="120">
        <f t="shared" si="2"/>
        <v>0.12500025</v>
      </c>
      <c r="M7" s="120">
        <v>12.0</v>
      </c>
      <c r="N7" s="120">
        <f t="shared" si="3"/>
        <v>0.3810511777</v>
      </c>
      <c r="O7" s="120">
        <f t="shared" si="4"/>
        <v>0.45033321</v>
      </c>
      <c r="P7" s="120">
        <f t="shared" si="5"/>
        <v>0.4171330723</v>
      </c>
      <c r="Q7" s="120">
        <v>0.25</v>
      </c>
      <c r="R7" s="121">
        <f t="shared" si="6"/>
        <v>0.75</v>
      </c>
      <c r="S7" s="187">
        <f t="shared" si="7"/>
        <v>1.126738758</v>
      </c>
      <c r="T7" s="187">
        <f t="shared" si="8"/>
        <v>-1.126738758</v>
      </c>
      <c r="U7" s="115"/>
      <c r="V7" s="190" t="s">
        <v>88</v>
      </c>
      <c r="W7" s="191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</row>
    <row r="8" ht="15.75" customHeight="1">
      <c r="A8" s="105"/>
      <c r="B8" s="106"/>
      <c r="C8" s="106" t="s">
        <v>694</v>
      </c>
      <c r="D8" s="106"/>
      <c r="E8" s="109">
        <v>0.49</v>
      </c>
      <c r="F8" s="109">
        <f t="shared" si="1"/>
        <v>0.51</v>
      </c>
      <c r="G8" s="106"/>
      <c r="H8" s="106"/>
      <c r="I8" s="109">
        <v>0.11</v>
      </c>
      <c r="J8" s="109"/>
      <c r="K8" s="136">
        <v>0.08</v>
      </c>
      <c r="L8" s="136">
        <f t="shared" si="2"/>
        <v>0.0783160903</v>
      </c>
      <c r="M8" s="109">
        <v>12.0</v>
      </c>
      <c r="N8" s="109">
        <f t="shared" si="3"/>
        <v>0.3810511777</v>
      </c>
      <c r="O8" s="109">
        <f t="shared" si="4"/>
        <v>0.2771281292</v>
      </c>
      <c r="P8" s="109">
        <f t="shared" si="5"/>
        <v>0.333166625</v>
      </c>
      <c r="Q8" s="109">
        <v>0.08</v>
      </c>
      <c r="R8" s="110">
        <f t="shared" si="6"/>
        <v>0.92</v>
      </c>
      <c r="S8" s="187">
        <f t="shared" si="7"/>
        <v>1.230615462</v>
      </c>
      <c r="T8" s="187">
        <f t="shared" si="8"/>
        <v>-1.230615462</v>
      </c>
      <c r="U8" s="106"/>
      <c r="V8" s="188" t="s">
        <v>88</v>
      </c>
      <c r="W8" s="189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</row>
    <row r="9" ht="15.75" customHeight="1">
      <c r="A9" s="114"/>
      <c r="B9" s="115"/>
      <c r="C9" s="115" t="s">
        <v>698</v>
      </c>
      <c r="D9" s="115"/>
      <c r="E9" s="120">
        <v>0.76</v>
      </c>
      <c r="F9" s="120">
        <f t="shared" si="1"/>
        <v>0.24</v>
      </c>
      <c r="G9" s="115"/>
      <c r="H9" s="115"/>
      <c r="I9" s="120">
        <v>0.08</v>
      </c>
      <c r="J9" s="120"/>
      <c r="K9" s="120">
        <v>0.12</v>
      </c>
      <c r="L9" s="120">
        <f t="shared" si="2"/>
        <v>0.1419802187</v>
      </c>
      <c r="M9" s="120">
        <v>12.0</v>
      </c>
      <c r="N9" s="120">
        <f t="shared" si="3"/>
        <v>0.2771281292</v>
      </c>
      <c r="O9" s="120">
        <f t="shared" si="4"/>
        <v>0.4156921938</v>
      </c>
      <c r="P9" s="120">
        <f t="shared" si="5"/>
        <v>0.3532704347</v>
      </c>
      <c r="Q9" s="120">
        <v>0.41</v>
      </c>
      <c r="R9" s="121">
        <f t="shared" si="6"/>
        <v>0.59</v>
      </c>
      <c r="S9" s="187">
        <f t="shared" si="7"/>
        <v>0.9907424049</v>
      </c>
      <c r="T9" s="187">
        <f t="shared" si="8"/>
        <v>-0.9907424049</v>
      </c>
      <c r="U9" s="115"/>
      <c r="V9" s="190" t="s">
        <v>88</v>
      </c>
      <c r="W9" s="191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</row>
    <row r="10" ht="15.75" customHeight="1">
      <c r="A10" s="105"/>
      <c r="B10" s="106"/>
      <c r="C10" s="106" t="s">
        <v>695</v>
      </c>
      <c r="D10" s="106"/>
      <c r="E10" s="109">
        <v>0.73</v>
      </c>
      <c r="F10" s="109">
        <f t="shared" si="1"/>
        <v>0.27</v>
      </c>
      <c r="G10" s="106"/>
      <c r="H10" s="106"/>
      <c r="I10" s="109">
        <v>0.07</v>
      </c>
      <c r="J10" s="109"/>
      <c r="K10" s="136">
        <v>0.13</v>
      </c>
      <c r="L10" s="136">
        <f t="shared" si="2"/>
        <v>0.1346602763</v>
      </c>
      <c r="M10" s="109">
        <v>12.0</v>
      </c>
      <c r="N10" s="109">
        <f t="shared" si="3"/>
        <v>0.2424871131</v>
      </c>
      <c r="O10" s="109">
        <f t="shared" si="4"/>
        <v>0.45033321</v>
      </c>
      <c r="P10" s="109">
        <f t="shared" si="5"/>
        <v>0.3616628264</v>
      </c>
      <c r="Q10" s="109">
        <v>0.32</v>
      </c>
      <c r="R10" s="110">
        <f t="shared" si="6"/>
        <v>0.68</v>
      </c>
      <c r="S10" s="187">
        <f t="shared" si="7"/>
        <v>1.13365259</v>
      </c>
      <c r="T10" s="187">
        <f t="shared" si="8"/>
        <v>-1.13365259</v>
      </c>
      <c r="U10" s="106"/>
      <c r="V10" s="188" t="s">
        <v>88</v>
      </c>
      <c r="W10" s="189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</row>
    <row r="11" ht="15.75" customHeight="1">
      <c r="A11" s="114"/>
      <c r="B11" s="115"/>
      <c r="C11" s="115" t="s">
        <v>696</v>
      </c>
      <c r="D11" s="115"/>
      <c r="E11" s="120">
        <v>0.52</v>
      </c>
      <c r="F11" s="120">
        <f t="shared" si="1"/>
        <v>0.48</v>
      </c>
      <c r="G11" s="115"/>
      <c r="H11" s="115"/>
      <c r="I11" s="120">
        <v>0.11</v>
      </c>
      <c r="J11" s="120"/>
      <c r="K11" s="120">
        <v>0.08</v>
      </c>
      <c r="L11" s="120">
        <f t="shared" si="2"/>
        <v>0.1195826841</v>
      </c>
      <c r="M11" s="120">
        <v>12.0</v>
      </c>
      <c r="N11" s="120">
        <f t="shared" si="3"/>
        <v>0.3810511777</v>
      </c>
      <c r="O11" s="120">
        <f t="shared" si="4"/>
        <v>0.2771281292</v>
      </c>
      <c r="P11" s="120">
        <f t="shared" si="5"/>
        <v>0.333166625</v>
      </c>
      <c r="Q11" s="120">
        <v>0.78</v>
      </c>
      <c r="R11" s="121">
        <f t="shared" si="6"/>
        <v>0.22</v>
      </c>
      <c r="S11" s="187">
        <f t="shared" si="7"/>
        <v>-0.7803902927</v>
      </c>
      <c r="T11" s="187">
        <f t="shared" si="8"/>
        <v>0.7803902927</v>
      </c>
      <c r="U11" s="115"/>
      <c r="V11" s="190" t="s">
        <v>88</v>
      </c>
      <c r="W11" s="191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</row>
    <row r="12" ht="15.75" customHeight="1">
      <c r="A12" s="105"/>
      <c r="B12" s="106" t="s">
        <v>699</v>
      </c>
      <c r="C12" s="106" t="s">
        <v>700</v>
      </c>
      <c r="D12" s="106"/>
      <c r="E12" s="109">
        <v>0.67</v>
      </c>
      <c r="F12" s="109">
        <f t="shared" si="1"/>
        <v>0.33</v>
      </c>
      <c r="G12" s="106"/>
      <c r="H12" s="106"/>
      <c r="I12" s="109">
        <v>0.08</v>
      </c>
      <c r="J12" s="109"/>
      <c r="K12" s="109">
        <v>0.08</v>
      </c>
      <c r="L12" s="109">
        <f t="shared" si="2"/>
        <v>0.1401191814</v>
      </c>
      <c r="M12" s="109">
        <v>12.0</v>
      </c>
      <c r="N12" s="109">
        <f t="shared" si="3"/>
        <v>0.2771281292</v>
      </c>
      <c r="O12" s="109">
        <f t="shared" si="4"/>
        <v>0.2771281292</v>
      </c>
      <c r="P12" s="109">
        <f t="shared" si="5"/>
        <v>0.2771281292</v>
      </c>
      <c r="Q12" s="109">
        <v>0.38</v>
      </c>
      <c r="R12" s="110">
        <f t="shared" si="6"/>
        <v>0.62</v>
      </c>
      <c r="S12" s="187">
        <f t="shared" si="7"/>
        <v>1.046447363</v>
      </c>
      <c r="T12" s="187">
        <f t="shared" si="8"/>
        <v>-1.046447363</v>
      </c>
      <c r="U12" s="106"/>
      <c r="V12" s="188" t="s">
        <v>88</v>
      </c>
      <c r="W12" s="189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</row>
    <row r="13" ht="15.75" customHeight="1">
      <c r="A13" s="114"/>
      <c r="B13" s="115"/>
      <c r="C13" s="115" t="s">
        <v>294</v>
      </c>
      <c r="D13" s="115"/>
      <c r="E13" s="120">
        <v>0.88</v>
      </c>
      <c r="F13" s="120">
        <f t="shared" si="1"/>
        <v>0.12</v>
      </c>
      <c r="G13" s="115"/>
      <c r="H13" s="115"/>
      <c r="I13" s="120">
        <v>0.05</v>
      </c>
      <c r="J13" s="120"/>
      <c r="K13" s="120">
        <v>0.08</v>
      </c>
      <c r="L13" s="120">
        <f t="shared" si="2"/>
        <v>0.1406480714</v>
      </c>
      <c r="M13" s="120">
        <v>11.0</v>
      </c>
      <c r="N13" s="120">
        <f t="shared" si="3"/>
        <v>0.1658312395</v>
      </c>
      <c r="O13" s="120">
        <f t="shared" si="4"/>
        <v>0.2653299832</v>
      </c>
      <c r="P13" s="120">
        <f t="shared" si="5"/>
        <v>0.2212464689</v>
      </c>
      <c r="Q13" s="120">
        <v>0.32</v>
      </c>
      <c r="R13" s="121">
        <f t="shared" si="6"/>
        <v>0.68</v>
      </c>
      <c r="S13" s="187">
        <f t="shared" si="7"/>
        <v>2.531113842</v>
      </c>
      <c r="T13" s="187">
        <f t="shared" si="8"/>
        <v>-2.531113842</v>
      </c>
      <c r="U13" s="115"/>
      <c r="V13" s="190" t="s">
        <v>88</v>
      </c>
      <c r="W13" s="191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</row>
    <row r="14" ht="15.75" customHeight="1">
      <c r="A14" s="105"/>
      <c r="B14" s="106"/>
      <c r="C14" s="106" t="s">
        <v>701</v>
      </c>
      <c r="D14" s="106"/>
      <c r="E14" s="109">
        <v>0.54</v>
      </c>
      <c r="F14" s="109">
        <f t="shared" si="1"/>
        <v>0.46</v>
      </c>
      <c r="G14" s="106"/>
      <c r="H14" s="106"/>
      <c r="I14" s="109">
        <v>0.08</v>
      </c>
      <c r="J14" s="109"/>
      <c r="K14" s="109">
        <v>0.07</v>
      </c>
      <c r="L14" s="109">
        <f t="shared" si="2"/>
        <v>0.1228083466</v>
      </c>
      <c r="M14" s="109">
        <v>11.0</v>
      </c>
      <c r="N14" s="109">
        <f t="shared" si="3"/>
        <v>0.2653299832</v>
      </c>
      <c r="O14" s="109">
        <f t="shared" si="4"/>
        <v>0.2321637353</v>
      </c>
      <c r="P14" s="109">
        <f t="shared" si="5"/>
        <v>0.2492990172</v>
      </c>
      <c r="Q14" s="109">
        <v>0.21</v>
      </c>
      <c r="R14" s="110">
        <f t="shared" si="6"/>
        <v>0.79</v>
      </c>
      <c r="S14" s="187">
        <f t="shared" si="7"/>
        <v>1.323711596</v>
      </c>
      <c r="T14" s="187">
        <f t="shared" si="8"/>
        <v>-1.323711596</v>
      </c>
      <c r="U14" s="106"/>
      <c r="V14" s="188" t="s">
        <v>88</v>
      </c>
      <c r="W14" s="189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</row>
    <row r="15" ht="15.75" customHeight="1">
      <c r="A15" s="114">
        <v>125.0</v>
      </c>
      <c r="B15" s="115" t="s">
        <v>602</v>
      </c>
      <c r="C15" s="192" t="s">
        <v>702</v>
      </c>
      <c r="D15" s="115"/>
      <c r="E15" s="120">
        <v>0.81</v>
      </c>
      <c r="F15" s="120">
        <f t="shared" si="1"/>
        <v>0.19</v>
      </c>
      <c r="G15" s="115"/>
      <c r="H15" s="115"/>
      <c r="I15" s="120"/>
      <c r="J15" s="120"/>
      <c r="K15" s="120"/>
      <c r="L15" s="120" t="str">
        <f t="shared" si="2"/>
        <v>#DIV/0!</v>
      </c>
      <c r="M15" s="120"/>
      <c r="N15" s="120">
        <v>0.36</v>
      </c>
      <c r="O15" s="120">
        <v>0.44</v>
      </c>
      <c r="P15" s="120">
        <f t="shared" ref="P15:P175" si="9">sqrt((N15^2 + O15^2)/2) </f>
        <v>0.4019950248</v>
      </c>
      <c r="Q15" s="120">
        <v>0.69</v>
      </c>
      <c r="R15" s="121">
        <f t="shared" si="6"/>
        <v>0.31</v>
      </c>
      <c r="S15" s="187">
        <f t="shared" si="7"/>
        <v>0.2985111571</v>
      </c>
      <c r="T15" s="187">
        <f t="shared" si="8"/>
        <v>-0.2985111571</v>
      </c>
      <c r="U15" s="115"/>
      <c r="V15" s="190" t="s">
        <v>88</v>
      </c>
      <c r="W15" s="191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</row>
    <row r="16" ht="15.75" customHeight="1">
      <c r="A16" s="105"/>
      <c r="B16" s="106"/>
      <c r="C16" s="193" t="s">
        <v>703</v>
      </c>
      <c r="D16" s="106"/>
      <c r="E16" s="109">
        <v>0.31</v>
      </c>
      <c r="F16" s="109">
        <f t="shared" si="1"/>
        <v>0.69</v>
      </c>
      <c r="G16" s="106"/>
      <c r="H16" s="106"/>
      <c r="I16" s="109"/>
      <c r="J16" s="109"/>
      <c r="K16" s="109"/>
      <c r="L16" s="109" t="str">
        <f t="shared" si="2"/>
        <v>#DIV/0!</v>
      </c>
      <c r="M16" s="109"/>
      <c r="N16" s="109">
        <v>0.43</v>
      </c>
      <c r="O16" s="109">
        <v>0.46</v>
      </c>
      <c r="P16" s="109">
        <f t="shared" si="9"/>
        <v>0.4452527372</v>
      </c>
      <c r="Q16" s="109">
        <v>0.67</v>
      </c>
      <c r="R16" s="110">
        <f t="shared" si="6"/>
        <v>0.33</v>
      </c>
      <c r="S16" s="187">
        <f t="shared" si="7"/>
        <v>-0.8085295606</v>
      </c>
      <c r="T16" s="187">
        <f t="shared" si="8"/>
        <v>0.8085295606</v>
      </c>
      <c r="U16" s="106"/>
      <c r="V16" s="188" t="s">
        <v>88</v>
      </c>
      <c r="W16" s="189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</row>
    <row r="17" ht="15.75" customHeight="1">
      <c r="A17" s="114"/>
      <c r="B17" s="115"/>
      <c r="C17" s="192" t="s">
        <v>704</v>
      </c>
      <c r="D17" s="115"/>
      <c r="E17" s="120">
        <v>0.83</v>
      </c>
      <c r="F17" s="120">
        <f t="shared" si="1"/>
        <v>0.17</v>
      </c>
      <c r="G17" s="115"/>
      <c r="H17" s="115"/>
      <c r="I17" s="120"/>
      <c r="J17" s="120"/>
      <c r="K17" s="120"/>
      <c r="L17" s="120" t="str">
        <f t="shared" si="2"/>
        <v>#DIV/0!</v>
      </c>
      <c r="M17" s="120"/>
      <c r="N17" s="120">
        <v>0.33</v>
      </c>
      <c r="O17" s="120">
        <v>0.44</v>
      </c>
      <c r="P17" s="120">
        <f t="shared" si="9"/>
        <v>0.3889087297</v>
      </c>
      <c r="Q17" s="120">
        <v>0.31</v>
      </c>
      <c r="R17" s="121">
        <f t="shared" si="6"/>
        <v>0.69</v>
      </c>
      <c r="S17" s="187">
        <f t="shared" si="7"/>
        <v>1.337074641</v>
      </c>
      <c r="T17" s="187">
        <f t="shared" si="8"/>
        <v>-1.337074641</v>
      </c>
      <c r="U17" s="115"/>
      <c r="V17" s="190" t="s">
        <v>88</v>
      </c>
      <c r="W17" s="191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</row>
    <row r="18" ht="15.75" customHeight="1">
      <c r="A18" s="105"/>
      <c r="B18" s="106"/>
      <c r="C18" s="193" t="s">
        <v>705</v>
      </c>
      <c r="D18" s="106"/>
      <c r="E18" s="109">
        <v>0.3</v>
      </c>
      <c r="F18" s="109">
        <f t="shared" si="1"/>
        <v>0.7</v>
      </c>
      <c r="G18" s="106"/>
      <c r="H18" s="106"/>
      <c r="I18" s="109"/>
      <c r="J18" s="109"/>
      <c r="K18" s="109"/>
      <c r="L18" s="109" t="str">
        <f t="shared" si="2"/>
        <v>#DIV/0!</v>
      </c>
      <c r="M18" s="109"/>
      <c r="N18" s="109">
        <v>0.37</v>
      </c>
      <c r="O18" s="109">
        <v>0.35</v>
      </c>
      <c r="P18" s="109">
        <f t="shared" si="9"/>
        <v>0.3601388621</v>
      </c>
      <c r="Q18" s="109">
        <v>0.79</v>
      </c>
      <c r="R18" s="110">
        <f t="shared" si="6"/>
        <v>0.21</v>
      </c>
      <c r="S18" s="187">
        <f t="shared" si="7"/>
        <v>-1.360586295</v>
      </c>
      <c r="T18" s="187">
        <f t="shared" si="8"/>
        <v>1.360586295</v>
      </c>
      <c r="U18" s="106"/>
      <c r="V18" s="188" t="s">
        <v>88</v>
      </c>
      <c r="W18" s="189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</row>
    <row r="19" ht="15.75" customHeight="1">
      <c r="A19" s="114"/>
      <c r="B19" s="115"/>
      <c r="C19" s="115" t="s">
        <v>706</v>
      </c>
      <c r="D19" s="115"/>
      <c r="E19" s="120">
        <v>1.0</v>
      </c>
      <c r="F19" s="120">
        <f t="shared" si="1"/>
        <v>0</v>
      </c>
      <c r="G19" s="115"/>
      <c r="H19" s="115"/>
      <c r="I19" s="120"/>
      <c r="J19" s="120"/>
      <c r="K19" s="120"/>
      <c r="L19" s="120" t="str">
        <f t="shared" si="2"/>
        <v>#DIV/0!</v>
      </c>
      <c r="M19" s="120"/>
      <c r="N19" s="130">
        <v>0.33</v>
      </c>
      <c r="O19" s="130">
        <v>0.33</v>
      </c>
      <c r="P19" s="120">
        <f t="shared" si="9"/>
        <v>0.33</v>
      </c>
      <c r="Q19" s="120">
        <v>0.23</v>
      </c>
      <c r="R19" s="121">
        <f t="shared" si="6"/>
        <v>0.77</v>
      </c>
      <c r="S19" s="187">
        <f t="shared" si="7"/>
        <v>2.333333333</v>
      </c>
      <c r="T19" s="187">
        <f t="shared" si="8"/>
        <v>-2.333333333</v>
      </c>
      <c r="U19" s="115"/>
      <c r="V19" s="190" t="s">
        <v>88</v>
      </c>
      <c r="W19" s="191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</row>
    <row r="20" ht="15.75" customHeight="1">
      <c r="A20" s="105"/>
      <c r="B20" s="106"/>
      <c r="C20" s="106" t="s">
        <v>707</v>
      </c>
      <c r="D20" s="106"/>
      <c r="E20" s="109">
        <v>0.86</v>
      </c>
      <c r="F20" s="109">
        <f t="shared" si="1"/>
        <v>0.14</v>
      </c>
      <c r="G20" s="106"/>
      <c r="H20" s="106"/>
      <c r="I20" s="109"/>
      <c r="J20" s="109"/>
      <c r="K20" s="109"/>
      <c r="L20" s="109" t="str">
        <f t="shared" si="2"/>
        <v>#DIV/0!</v>
      </c>
      <c r="M20" s="109"/>
      <c r="N20" s="109">
        <v>0.22</v>
      </c>
      <c r="O20" s="109">
        <v>0.46</v>
      </c>
      <c r="P20" s="109">
        <f t="shared" si="9"/>
        <v>0.3605551275</v>
      </c>
      <c r="Q20" s="109">
        <v>0.47</v>
      </c>
      <c r="R20" s="110">
        <f t="shared" si="6"/>
        <v>0.53</v>
      </c>
      <c r="S20" s="187">
        <f t="shared" si="7"/>
        <v>1.081665383</v>
      </c>
      <c r="T20" s="187">
        <f t="shared" si="8"/>
        <v>-1.081665383</v>
      </c>
      <c r="U20" s="106"/>
      <c r="V20" s="188" t="s">
        <v>88</v>
      </c>
      <c r="W20" s="189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</row>
    <row r="21" ht="15.75" customHeight="1">
      <c r="A21" s="114"/>
      <c r="B21" s="115"/>
      <c r="C21" s="115" t="s">
        <v>708</v>
      </c>
      <c r="D21" s="115"/>
      <c r="E21" s="120">
        <v>0.63</v>
      </c>
      <c r="F21" s="120">
        <f t="shared" si="1"/>
        <v>0.37</v>
      </c>
      <c r="G21" s="115"/>
      <c r="H21" s="115"/>
      <c r="I21" s="120"/>
      <c r="J21" s="120"/>
      <c r="K21" s="120"/>
      <c r="L21" s="120" t="str">
        <f t="shared" si="2"/>
        <v>#DIV/0!</v>
      </c>
      <c r="M21" s="120"/>
      <c r="N21" s="120">
        <v>0.41</v>
      </c>
      <c r="O21" s="120">
        <v>0.45</v>
      </c>
      <c r="P21" s="120">
        <f t="shared" si="9"/>
        <v>0.430464865</v>
      </c>
      <c r="Q21" s="120">
        <v>0.28</v>
      </c>
      <c r="R21" s="121">
        <f t="shared" si="6"/>
        <v>0.72</v>
      </c>
      <c r="S21" s="187">
        <f t="shared" si="7"/>
        <v>0.8130744887</v>
      </c>
      <c r="T21" s="187">
        <f t="shared" si="8"/>
        <v>-0.8130744887</v>
      </c>
      <c r="U21" s="115"/>
      <c r="V21" s="190" t="s">
        <v>88</v>
      </c>
      <c r="W21" s="191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</row>
    <row r="22" ht="15.75" customHeight="1">
      <c r="A22" s="105"/>
      <c r="B22" s="106"/>
      <c r="C22" s="106" t="s">
        <v>709</v>
      </c>
      <c r="D22" s="106"/>
      <c r="E22" s="109">
        <v>0.63</v>
      </c>
      <c r="F22" s="109">
        <f t="shared" si="1"/>
        <v>0.37</v>
      </c>
      <c r="G22" s="106"/>
      <c r="H22" s="106"/>
      <c r="I22" s="109"/>
      <c r="J22" s="109"/>
      <c r="K22" s="109"/>
      <c r="L22" s="109" t="str">
        <f t="shared" si="2"/>
        <v>#DIV/0!</v>
      </c>
      <c r="M22" s="109"/>
      <c r="N22" s="109">
        <v>0.38</v>
      </c>
      <c r="O22" s="109">
        <v>0.43</v>
      </c>
      <c r="P22" s="109">
        <f t="shared" si="9"/>
        <v>0.4057708713</v>
      </c>
      <c r="Q22" s="109">
        <v>0.52</v>
      </c>
      <c r="R22" s="110">
        <f t="shared" si="6"/>
        <v>0.48</v>
      </c>
      <c r="S22" s="187">
        <f t="shared" si="7"/>
        <v>0.2710889514</v>
      </c>
      <c r="T22" s="187">
        <f t="shared" si="8"/>
        <v>-0.2710889514</v>
      </c>
      <c r="U22" s="106"/>
      <c r="V22" s="188" t="s">
        <v>88</v>
      </c>
      <c r="W22" s="189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</row>
    <row r="23" ht="15.75" customHeight="1">
      <c r="A23" s="194">
        <v>27.0</v>
      </c>
      <c r="C23" s="195" t="s">
        <v>199</v>
      </c>
      <c r="E23" s="137">
        <v>0.62</v>
      </c>
      <c r="F23" s="137">
        <f t="shared" si="1"/>
        <v>0.38</v>
      </c>
      <c r="I23" s="138"/>
      <c r="J23" s="138"/>
      <c r="K23" s="138"/>
      <c r="L23" s="138" t="str">
        <f t="shared" si="2"/>
        <v>#DIV/0!</v>
      </c>
      <c r="M23" s="138"/>
      <c r="N23" s="137">
        <v>0.19</v>
      </c>
      <c r="O23" s="137">
        <v>0.19</v>
      </c>
      <c r="P23" s="120">
        <f t="shared" si="9"/>
        <v>0.19</v>
      </c>
      <c r="Q23" s="137">
        <v>0.5</v>
      </c>
      <c r="R23" s="196">
        <f t="shared" si="6"/>
        <v>0.5</v>
      </c>
      <c r="S23" s="187">
        <f t="shared" si="7"/>
        <v>0.6315789474</v>
      </c>
      <c r="T23" s="187">
        <f t="shared" si="8"/>
        <v>-0.6315789474</v>
      </c>
      <c r="V23" s="197"/>
    </row>
    <row r="24" ht="15.75" customHeight="1">
      <c r="A24" s="198"/>
      <c r="C24" s="199" t="s">
        <v>205</v>
      </c>
      <c r="E24" s="136">
        <v>0.46</v>
      </c>
      <c r="F24" s="136">
        <f t="shared" si="1"/>
        <v>0.54</v>
      </c>
      <c r="I24" s="139"/>
      <c r="J24" s="139"/>
      <c r="K24" s="139"/>
      <c r="L24" s="139" t="str">
        <f t="shared" si="2"/>
        <v>#DIV/0!</v>
      </c>
      <c r="M24" s="139"/>
      <c r="N24" s="136">
        <v>0.15</v>
      </c>
      <c r="O24" s="136">
        <v>0.15</v>
      </c>
      <c r="P24" s="109">
        <f t="shared" si="9"/>
        <v>0.15</v>
      </c>
      <c r="Q24" s="136">
        <v>0.5</v>
      </c>
      <c r="R24" s="200">
        <f t="shared" si="6"/>
        <v>0.5</v>
      </c>
      <c r="S24" s="187">
        <f t="shared" si="7"/>
        <v>-0.2666666667</v>
      </c>
      <c r="T24" s="187">
        <f t="shared" si="8"/>
        <v>0.2666666667</v>
      </c>
      <c r="V24" s="201"/>
    </row>
    <row r="25" ht="15.75" customHeight="1">
      <c r="A25" s="194">
        <v>34.0</v>
      </c>
      <c r="C25" s="195" t="s">
        <v>72</v>
      </c>
      <c r="E25" s="137">
        <v>0.482</v>
      </c>
      <c r="F25" s="137">
        <f t="shared" si="1"/>
        <v>0.518</v>
      </c>
      <c r="I25" s="138"/>
      <c r="J25" s="138"/>
      <c r="K25" s="138"/>
      <c r="L25" s="138">
        <f t="shared" si="2"/>
        <v>0.108253392</v>
      </c>
      <c r="M25" s="137">
        <v>16.0</v>
      </c>
      <c r="N25" s="137">
        <v>0.189</v>
      </c>
      <c r="O25" s="137">
        <v>0.189</v>
      </c>
      <c r="P25" s="120">
        <f t="shared" si="9"/>
        <v>0.189</v>
      </c>
      <c r="Q25" s="137">
        <v>0.25</v>
      </c>
      <c r="R25" s="196">
        <f t="shared" si="6"/>
        <v>0.75</v>
      </c>
      <c r="S25" s="187">
        <f t="shared" si="7"/>
        <v>1.227513228</v>
      </c>
      <c r="T25" s="187">
        <f t="shared" si="8"/>
        <v>-1.227513228</v>
      </c>
      <c r="V25" s="197"/>
    </row>
    <row r="26" ht="15.75" customHeight="1">
      <c r="A26" s="198"/>
      <c r="C26" s="199" t="s">
        <v>161</v>
      </c>
      <c r="E26" s="136">
        <v>0.279</v>
      </c>
      <c r="F26" s="136">
        <f t="shared" si="1"/>
        <v>0.721</v>
      </c>
      <c r="I26" s="139"/>
      <c r="J26" s="139"/>
      <c r="K26" s="139"/>
      <c r="L26" s="139">
        <f t="shared" si="2"/>
        <v>0.108253392</v>
      </c>
      <c r="M26" s="136">
        <v>16.0</v>
      </c>
      <c r="N26" s="136">
        <v>0.18</v>
      </c>
      <c r="O26" s="136">
        <v>0.18</v>
      </c>
      <c r="P26" s="109">
        <f t="shared" si="9"/>
        <v>0.18</v>
      </c>
      <c r="Q26" s="136">
        <v>0.25</v>
      </c>
      <c r="R26" s="200">
        <f t="shared" si="6"/>
        <v>0.75</v>
      </c>
      <c r="S26" s="187">
        <f t="shared" si="7"/>
        <v>0.1611111111</v>
      </c>
      <c r="T26" s="187">
        <f t="shared" si="8"/>
        <v>-0.1611111111</v>
      </c>
      <c r="V26" s="201"/>
    </row>
    <row r="27" ht="15.75" customHeight="1">
      <c r="A27" s="194">
        <v>43.0</v>
      </c>
      <c r="C27" s="195" t="s">
        <v>710</v>
      </c>
      <c r="E27" s="137">
        <v>16.8</v>
      </c>
      <c r="F27" s="137">
        <f t="shared" si="1"/>
        <v>-15.8</v>
      </c>
      <c r="I27" s="138"/>
      <c r="J27" s="138"/>
      <c r="K27" s="138"/>
      <c r="L27" s="138" t="str">
        <f t="shared" si="2"/>
        <v>#NUM!</v>
      </c>
      <c r="M27" s="137">
        <v>16.0</v>
      </c>
      <c r="N27" s="137">
        <v>5.1</v>
      </c>
      <c r="O27" s="137">
        <v>5.1</v>
      </c>
      <c r="P27" s="120">
        <f t="shared" si="9"/>
        <v>5.1</v>
      </c>
      <c r="Q27" s="137">
        <v>8.0</v>
      </c>
      <c r="R27" s="196">
        <f t="shared" si="6"/>
        <v>-7</v>
      </c>
      <c r="S27" s="187">
        <f t="shared" si="7"/>
        <v>1.725490196</v>
      </c>
      <c r="T27" s="187">
        <f t="shared" si="8"/>
        <v>-1.725490196</v>
      </c>
      <c r="V27" s="197"/>
    </row>
    <row r="28" ht="15.75" customHeight="1">
      <c r="A28" s="198"/>
      <c r="C28" s="199" t="s">
        <v>230</v>
      </c>
      <c r="E28" s="136">
        <v>9.7</v>
      </c>
      <c r="F28" s="136">
        <f t="shared" si="1"/>
        <v>-8.7</v>
      </c>
      <c r="I28" s="139"/>
      <c r="J28" s="139"/>
      <c r="K28" s="139"/>
      <c r="L28" s="139" t="str">
        <f t="shared" si="2"/>
        <v>#NUM!</v>
      </c>
      <c r="M28" s="136">
        <v>16.0</v>
      </c>
      <c r="N28" s="136">
        <v>6.8</v>
      </c>
      <c r="O28" s="136">
        <v>6.8</v>
      </c>
      <c r="P28" s="109">
        <f t="shared" si="9"/>
        <v>6.8</v>
      </c>
      <c r="Q28" s="136">
        <v>8.0</v>
      </c>
      <c r="R28" s="200">
        <f t="shared" si="6"/>
        <v>-7</v>
      </c>
      <c r="S28" s="187">
        <f t="shared" si="7"/>
        <v>0.25</v>
      </c>
      <c r="T28" s="187">
        <f t="shared" si="8"/>
        <v>-0.25</v>
      </c>
      <c r="V28" s="201"/>
    </row>
    <row r="29" ht="15.75" customHeight="1">
      <c r="A29" s="194">
        <v>44.0</v>
      </c>
      <c r="C29" s="195" t="s">
        <v>711</v>
      </c>
      <c r="E29" s="137">
        <v>0.73</v>
      </c>
      <c r="F29" s="137">
        <f t="shared" si="1"/>
        <v>0.27</v>
      </c>
      <c r="I29" s="137">
        <v>0.11098986440211557</v>
      </c>
      <c r="J29" s="137"/>
      <c r="K29" s="137">
        <v>0.11098986440211557</v>
      </c>
      <c r="L29" s="137">
        <f t="shared" si="2"/>
        <v>0.125000125</v>
      </c>
      <c r="M29" s="137">
        <v>16.0</v>
      </c>
      <c r="N29" s="137">
        <f t="shared" ref="N29:N31" si="10">sqrt(M29)*I29</f>
        <v>0.4439594576</v>
      </c>
      <c r="O29" s="137">
        <f t="shared" ref="O29:O31" si="11">sqrt(M29)*K29</f>
        <v>0.4439594576</v>
      </c>
      <c r="P29" s="120">
        <f t="shared" si="9"/>
        <v>0.4439594576</v>
      </c>
      <c r="Q29" s="137">
        <v>0.5</v>
      </c>
      <c r="R29" s="196">
        <f t="shared" si="6"/>
        <v>0.5</v>
      </c>
      <c r="S29" s="187">
        <f t="shared" si="7"/>
        <v>0.5180653234</v>
      </c>
      <c r="T29" s="187">
        <f t="shared" si="8"/>
        <v>-0.5180653234</v>
      </c>
      <c r="V29" s="197"/>
    </row>
    <row r="30" ht="15.75" customHeight="1">
      <c r="A30" s="198"/>
      <c r="C30" s="199" t="s">
        <v>223</v>
      </c>
      <c r="E30" s="136">
        <v>0.84</v>
      </c>
      <c r="F30" s="136">
        <f t="shared" si="1"/>
        <v>0.16</v>
      </c>
      <c r="I30" s="136">
        <v>0.09165151389911681</v>
      </c>
      <c r="J30" s="136"/>
      <c r="K30" s="136">
        <v>0.09165151389911681</v>
      </c>
      <c r="L30" s="136">
        <f t="shared" si="2"/>
        <v>0.125000125</v>
      </c>
      <c r="M30" s="136">
        <v>16.0</v>
      </c>
      <c r="N30" s="136">
        <f t="shared" si="10"/>
        <v>0.3666060556</v>
      </c>
      <c r="O30" s="136">
        <f t="shared" si="11"/>
        <v>0.3666060556</v>
      </c>
      <c r="P30" s="109">
        <f t="shared" si="9"/>
        <v>0.3666060556</v>
      </c>
      <c r="Q30" s="136">
        <v>0.5</v>
      </c>
      <c r="R30" s="200">
        <f t="shared" si="6"/>
        <v>0.5</v>
      </c>
      <c r="S30" s="187">
        <f t="shared" si="7"/>
        <v>0.9274260335</v>
      </c>
      <c r="T30" s="187">
        <f t="shared" si="8"/>
        <v>-0.9274260335</v>
      </c>
      <c r="V30" s="201"/>
    </row>
    <row r="31" ht="15.75" customHeight="1">
      <c r="A31" s="202"/>
      <c r="C31" s="195" t="s">
        <v>712</v>
      </c>
      <c r="E31" s="137">
        <v>0.41</v>
      </c>
      <c r="F31" s="137">
        <f t="shared" si="1"/>
        <v>0.59</v>
      </c>
      <c r="I31" s="137">
        <v>0.12295832627357939</v>
      </c>
      <c r="J31" s="137"/>
      <c r="K31" s="137">
        <v>0.12295832627357939</v>
      </c>
      <c r="L31" s="137">
        <f t="shared" si="2"/>
        <v>0.125000125</v>
      </c>
      <c r="M31" s="137">
        <v>16.0</v>
      </c>
      <c r="N31" s="137">
        <f t="shared" si="10"/>
        <v>0.4918333051</v>
      </c>
      <c r="O31" s="137">
        <f t="shared" si="11"/>
        <v>0.4918333051</v>
      </c>
      <c r="P31" s="120">
        <f t="shared" si="9"/>
        <v>0.4918333051</v>
      </c>
      <c r="Q31" s="137">
        <v>0.5</v>
      </c>
      <c r="R31" s="196">
        <f t="shared" si="6"/>
        <v>0.5</v>
      </c>
      <c r="S31" s="187">
        <f t="shared" si="7"/>
        <v>-0.1829888279</v>
      </c>
      <c r="T31" s="187">
        <f t="shared" si="8"/>
        <v>0.1829888279</v>
      </c>
      <c r="V31" s="197"/>
    </row>
    <row r="32" ht="15.75" customHeight="1">
      <c r="A32" s="105">
        <v>51.0</v>
      </c>
      <c r="B32" s="193" t="s">
        <v>240</v>
      </c>
      <c r="C32" s="199" t="s">
        <v>713</v>
      </c>
      <c r="D32" s="199" t="s">
        <v>294</v>
      </c>
      <c r="E32" s="136">
        <v>63.4</v>
      </c>
      <c r="F32" s="136">
        <f t="shared" si="1"/>
        <v>-62.4</v>
      </c>
      <c r="I32" s="139"/>
      <c r="J32" s="139"/>
      <c r="K32" s="139"/>
      <c r="L32" s="139" t="str">
        <f t="shared" si="2"/>
        <v>#DIV/0!</v>
      </c>
      <c r="M32" s="139"/>
      <c r="N32" s="136">
        <v>20.3</v>
      </c>
      <c r="O32" s="136">
        <v>20.3</v>
      </c>
      <c r="P32" s="109">
        <f t="shared" si="9"/>
        <v>20.3</v>
      </c>
      <c r="Q32" s="136">
        <v>50.0</v>
      </c>
      <c r="R32" s="200">
        <f t="shared" si="6"/>
        <v>-49</v>
      </c>
      <c r="S32" s="187">
        <f t="shared" si="7"/>
        <v>0.6600985222</v>
      </c>
      <c r="T32" s="187">
        <f t="shared" si="8"/>
        <v>-0.6600985222</v>
      </c>
      <c r="V32" s="201"/>
    </row>
    <row r="33" ht="15.75" customHeight="1">
      <c r="A33" s="202"/>
      <c r="C33" s="195" t="s">
        <v>202</v>
      </c>
      <c r="D33" s="195" t="s">
        <v>294</v>
      </c>
      <c r="E33" s="137">
        <v>57.8</v>
      </c>
      <c r="F33" s="137">
        <f t="shared" si="1"/>
        <v>-56.8</v>
      </c>
      <c r="I33" s="138"/>
      <c r="J33" s="138"/>
      <c r="K33" s="138"/>
      <c r="L33" s="138" t="str">
        <f t="shared" si="2"/>
        <v>#DIV/0!</v>
      </c>
      <c r="M33" s="138"/>
      <c r="N33" s="137">
        <v>20.8</v>
      </c>
      <c r="O33" s="137">
        <v>20.8</v>
      </c>
      <c r="P33" s="120">
        <f t="shared" si="9"/>
        <v>20.8</v>
      </c>
      <c r="Q33" s="137">
        <v>50.0</v>
      </c>
      <c r="R33" s="196">
        <f t="shared" si="6"/>
        <v>-49</v>
      </c>
      <c r="S33" s="187">
        <f t="shared" si="7"/>
        <v>0.375</v>
      </c>
      <c r="T33" s="187">
        <f t="shared" si="8"/>
        <v>-0.375</v>
      </c>
      <c r="V33" s="197"/>
    </row>
    <row r="34" ht="15.75" customHeight="1">
      <c r="A34" s="198"/>
      <c r="C34" s="199" t="s">
        <v>713</v>
      </c>
      <c r="D34" s="199" t="s">
        <v>701</v>
      </c>
      <c r="E34" s="136">
        <v>61.3</v>
      </c>
      <c r="F34" s="136">
        <f t="shared" si="1"/>
        <v>-60.3</v>
      </c>
      <c r="I34" s="139"/>
      <c r="J34" s="139"/>
      <c r="K34" s="139"/>
      <c r="L34" s="139" t="str">
        <f t="shared" si="2"/>
        <v>#DIV/0!</v>
      </c>
      <c r="M34" s="139"/>
      <c r="N34" s="136">
        <v>32.0</v>
      </c>
      <c r="O34" s="136">
        <v>32.0</v>
      </c>
      <c r="P34" s="109">
        <f t="shared" si="9"/>
        <v>32</v>
      </c>
      <c r="Q34" s="136">
        <v>50.0</v>
      </c>
      <c r="R34" s="200">
        <f t="shared" si="6"/>
        <v>-49</v>
      </c>
      <c r="S34" s="187">
        <f t="shared" si="7"/>
        <v>0.353125</v>
      </c>
      <c r="T34" s="187">
        <f t="shared" si="8"/>
        <v>-0.353125</v>
      </c>
      <c r="V34" s="201"/>
    </row>
    <row r="35" ht="15.75" customHeight="1">
      <c r="A35" s="202"/>
      <c r="C35" s="195" t="s">
        <v>202</v>
      </c>
      <c r="D35" s="195" t="s">
        <v>701</v>
      </c>
      <c r="E35" s="137">
        <v>56.7</v>
      </c>
      <c r="F35" s="137">
        <f t="shared" si="1"/>
        <v>-55.7</v>
      </c>
      <c r="I35" s="138"/>
      <c r="J35" s="138"/>
      <c r="K35" s="138"/>
      <c r="L35" s="138" t="str">
        <f t="shared" si="2"/>
        <v>#DIV/0!</v>
      </c>
      <c r="M35" s="138"/>
      <c r="N35" s="137">
        <v>20.8</v>
      </c>
      <c r="O35" s="137">
        <v>20.8</v>
      </c>
      <c r="P35" s="120">
        <f t="shared" si="9"/>
        <v>20.8</v>
      </c>
      <c r="Q35" s="137">
        <v>50.0</v>
      </c>
      <c r="R35" s="196">
        <f t="shared" si="6"/>
        <v>-49</v>
      </c>
      <c r="S35" s="187">
        <f t="shared" si="7"/>
        <v>0.3221153846</v>
      </c>
      <c r="T35" s="187">
        <f t="shared" si="8"/>
        <v>-0.3221153846</v>
      </c>
      <c r="V35" s="197"/>
    </row>
    <row r="36" ht="15.75" customHeight="1">
      <c r="A36" s="203">
        <v>64.0</v>
      </c>
      <c r="B36" s="204"/>
      <c r="C36" s="204" t="s">
        <v>714</v>
      </c>
      <c r="D36" s="204" t="s">
        <v>214</v>
      </c>
      <c r="E36" s="205">
        <v>51.7</v>
      </c>
      <c r="F36" s="205">
        <f t="shared" si="1"/>
        <v>-50.7</v>
      </c>
      <c r="G36" s="204"/>
      <c r="H36" s="204"/>
      <c r="I36" s="205">
        <v>0.111738</v>
      </c>
      <c r="J36" s="205"/>
      <c r="K36" s="205">
        <v>0.111738</v>
      </c>
      <c r="L36" s="205" t="str">
        <f t="shared" si="2"/>
        <v>#NUM!</v>
      </c>
      <c r="M36" s="205">
        <v>20.0</v>
      </c>
      <c r="N36" s="205">
        <v>21.7</v>
      </c>
      <c r="O36" s="205">
        <f t="shared" ref="O36:O38" si="12"> sqrt(M36) *K36</f>
        <v>0.4997075273</v>
      </c>
      <c r="P36" s="130">
        <f t="shared" si="9"/>
        <v>15.34828504</v>
      </c>
      <c r="Q36" s="205">
        <v>33.3</v>
      </c>
      <c r="R36" s="206">
        <f t="shared" si="6"/>
        <v>-32.3</v>
      </c>
      <c r="S36" s="131">
        <f t="shared" si="7"/>
        <v>1.198831006</v>
      </c>
      <c r="T36" s="131">
        <f t="shared" si="8"/>
        <v>-1.198831006</v>
      </c>
      <c r="U36" s="204"/>
      <c r="V36" s="207"/>
      <c r="W36" s="208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</row>
    <row r="37" ht="15.75" customHeight="1">
      <c r="A37" s="202"/>
      <c r="C37" s="195" t="s">
        <v>715</v>
      </c>
      <c r="E37" s="137">
        <v>25.4</v>
      </c>
      <c r="F37" s="137">
        <f t="shared" si="1"/>
        <v>-24.4</v>
      </c>
      <c r="I37" s="137">
        <v>0.09986</v>
      </c>
      <c r="J37" s="137"/>
      <c r="K37" s="137">
        <v>0.09986</v>
      </c>
      <c r="L37" s="137" t="str">
        <f t="shared" si="2"/>
        <v>#NUM!</v>
      </c>
      <c r="M37" s="137">
        <v>19.0</v>
      </c>
      <c r="N37" s="137">
        <v>26.1</v>
      </c>
      <c r="O37" s="137">
        <f t="shared" si="12"/>
        <v>0.4352796485</v>
      </c>
      <c r="P37" s="120">
        <f t="shared" si="9"/>
        <v>18.45805337</v>
      </c>
      <c r="Q37" s="137">
        <v>33.3</v>
      </c>
      <c r="R37" s="196">
        <f t="shared" si="6"/>
        <v>-32.3</v>
      </c>
      <c r="S37" s="187">
        <f t="shared" si="7"/>
        <v>-0.4279974622</v>
      </c>
      <c r="T37" s="187">
        <f t="shared" si="8"/>
        <v>0.4279974622</v>
      </c>
      <c r="V37" s="197"/>
    </row>
    <row r="38" ht="15.75" customHeight="1">
      <c r="A38" s="198"/>
      <c r="C38" s="199" t="s">
        <v>716</v>
      </c>
      <c r="E38" s="136">
        <v>33.8</v>
      </c>
      <c r="F38" s="136">
        <f t="shared" si="1"/>
        <v>-32.8</v>
      </c>
      <c r="I38" s="136">
        <v>18.3</v>
      </c>
      <c r="J38" s="136"/>
      <c r="K38" s="136">
        <v>18.3</v>
      </c>
      <c r="L38" s="136" t="str">
        <f t="shared" si="2"/>
        <v>#NUM!</v>
      </c>
      <c r="M38" s="136">
        <v>17.0</v>
      </c>
      <c r="N38" s="136">
        <v>18.3</v>
      </c>
      <c r="O38" s="136">
        <f t="shared" si="12"/>
        <v>75.45283295</v>
      </c>
      <c r="P38" s="109">
        <f t="shared" si="9"/>
        <v>54.9</v>
      </c>
      <c r="Q38" s="136">
        <v>33.3</v>
      </c>
      <c r="R38" s="200">
        <f t="shared" si="6"/>
        <v>-32.3</v>
      </c>
      <c r="S38" s="187">
        <f t="shared" si="7"/>
        <v>0.009107468124</v>
      </c>
      <c r="T38" s="187">
        <f t="shared" si="8"/>
        <v>-0.009107468124</v>
      </c>
      <c r="V38" s="201"/>
    </row>
    <row r="39" ht="15.75" customHeight="1">
      <c r="A39" s="194">
        <v>71.0</v>
      </c>
      <c r="C39" s="195" t="s">
        <v>717</v>
      </c>
      <c r="D39" s="195" t="s">
        <v>718</v>
      </c>
      <c r="E39" s="137">
        <v>0.55</v>
      </c>
      <c r="F39" s="137">
        <f t="shared" si="1"/>
        <v>0.45</v>
      </c>
      <c r="I39" s="138"/>
      <c r="J39" s="138"/>
      <c r="K39" s="138"/>
      <c r="L39" s="138" t="str">
        <f t="shared" si="2"/>
        <v>#DIV/0!</v>
      </c>
      <c r="M39" s="138"/>
      <c r="N39" s="137">
        <v>0.08</v>
      </c>
      <c r="O39" s="137">
        <v>0.08</v>
      </c>
      <c r="P39" s="120">
        <f t="shared" si="9"/>
        <v>0.08</v>
      </c>
      <c r="Q39" s="137">
        <v>0.5</v>
      </c>
      <c r="R39" s="196">
        <f t="shared" si="6"/>
        <v>0.5</v>
      </c>
      <c r="S39" s="187">
        <f t="shared" si="7"/>
        <v>0.625</v>
      </c>
      <c r="T39" s="187">
        <f t="shared" si="8"/>
        <v>-0.625</v>
      </c>
      <c r="V39" s="197"/>
    </row>
    <row r="40" ht="15.75" customHeight="1">
      <c r="A40" s="198"/>
      <c r="C40" s="199" t="s">
        <v>582</v>
      </c>
      <c r="E40" s="136">
        <v>0.55</v>
      </c>
      <c r="F40" s="136">
        <f t="shared" si="1"/>
        <v>0.45</v>
      </c>
      <c r="I40" s="139"/>
      <c r="J40" s="139"/>
      <c r="K40" s="139"/>
      <c r="L40" s="139" t="str">
        <f t="shared" si="2"/>
        <v>#DIV/0!</v>
      </c>
      <c r="M40" s="139"/>
      <c r="N40" s="136">
        <v>0.13</v>
      </c>
      <c r="O40" s="136">
        <v>0.13</v>
      </c>
      <c r="P40" s="109">
        <f t="shared" si="9"/>
        <v>0.13</v>
      </c>
      <c r="Q40" s="136">
        <v>0.5</v>
      </c>
      <c r="R40" s="200">
        <f t="shared" si="6"/>
        <v>0.5</v>
      </c>
      <c r="S40" s="187">
        <f t="shared" si="7"/>
        <v>0.3846153846</v>
      </c>
      <c r="T40" s="187">
        <f t="shared" si="8"/>
        <v>-0.3846153846</v>
      </c>
      <c r="V40" s="201"/>
    </row>
    <row r="41" ht="15.75" customHeight="1">
      <c r="A41" s="202"/>
      <c r="C41" s="195" t="s">
        <v>583</v>
      </c>
      <c r="E41" s="137">
        <v>0.57</v>
      </c>
      <c r="F41" s="137">
        <f t="shared" si="1"/>
        <v>0.43</v>
      </c>
      <c r="I41" s="138"/>
      <c r="J41" s="138"/>
      <c r="K41" s="138"/>
      <c r="L41" s="138" t="str">
        <f t="shared" si="2"/>
        <v>#DIV/0!</v>
      </c>
      <c r="M41" s="138"/>
      <c r="N41" s="137">
        <v>0.11</v>
      </c>
      <c r="O41" s="137">
        <v>0.11</v>
      </c>
      <c r="P41" s="120">
        <f t="shared" si="9"/>
        <v>0.11</v>
      </c>
      <c r="Q41" s="137">
        <v>0.5</v>
      </c>
      <c r="R41" s="196">
        <f t="shared" si="6"/>
        <v>0.5</v>
      </c>
      <c r="S41" s="187">
        <f t="shared" si="7"/>
        <v>0.6363636364</v>
      </c>
      <c r="T41" s="187">
        <f t="shared" si="8"/>
        <v>-0.6363636364</v>
      </c>
      <c r="V41" s="197"/>
    </row>
    <row r="42" ht="15.75" customHeight="1">
      <c r="A42" s="198"/>
      <c r="C42" s="199" t="s">
        <v>584</v>
      </c>
      <c r="E42" s="136">
        <v>0.57</v>
      </c>
      <c r="F42" s="136">
        <f t="shared" si="1"/>
        <v>0.43</v>
      </c>
      <c r="I42" s="139"/>
      <c r="J42" s="139"/>
      <c r="K42" s="139"/>
      <c r="L42" s="139" t="str">
        <f t="shared" si="2"/>
        <v>#DIV/0!</v>
      </c>
      <c r="M42" s="139"/>
      <c r="N42" s="136">
        <v>0.08</v>
      </c>
      <c r="O42" s="136">
        <v>0.08</v>
      </c>
      <c r="P42" s="109">
        <f t="shared" si="9"/>
        <v>0.08</v>
      </c>
      <c r="Q42" s="136">
        <v>0.5</v>
      </c>
      <c r="R42" s="200">
        <f t="shared" si="6"/>
        <v>0.5</v>
      </c>
      <c r="S42" s="187">
        <f t="shared" si="7"/>
        <v>0.875</v>
      </c>
      <c r="T42" s="187">
        <f t="shared" si="8"/>
        <v>-0.875</v>
      </c>
      <c r="V42" s="201"/>
    </row>
    <row r="43" ht="15.75" customHeight="1">
      <c r="A43" s="202"/>
      <c r="C43" s="195" t="s">
        <v>717</v>
      </c>
      <c r="D43" s="195" t="s">
        <v>719</v>
      </c>
      <c r="E43" s="137">
        <v>0.51</v>
      </c>
      <c r="F43" s="137">
        <f t="shared" si="1"/>
        <v>0.49</v>
      </c>
      <c r="I43" s="138"/>
      <c r="J43" s="138"/>
      <c r="K43" s="138"/>
      <c r="L43" s="138" t="str">
        <f t="shared" si="2"/>
        <v>#DIV/0!</v>
      </c>
      <c r="M43" s="138"/>
      <c r="N43" s="137">
        <v>0.14</v>
      </c>
      <c r="O43" s="137">
        <v>0.14</v>
      </c>
      <c r="P43" s="120">
        <f t="shared" si="9"/>
        <v>0.14</v>
      </c>
      <c r="Q43" s="137">
        <v>0.5</v>
      </c>
      <c r="R43" s="196">
        <f t="shared" si="6"/>
        <v>0.5</v>
      </c>
      <c r="S43" s="187">
        <f t="shared" si="7"/>
        <v>0.07142857143</v>
      </c>
      <c r="T43" s="187">
        <f t="shared" si="8"/>
        <v>-0.07142857143</v>
      </c>
      <c r="V43" s="197"/>
    </row>
    <row r="44" ht="15.75" customHeight="1">
      <c r="A44" s="198"/>
      <c r="C44" s="199" t="s">
        <v>582</v>
      </c>
      <c r="E44" s="136">
        <v>0.55</v>
      </c>
      <c r="F44" s="136">
        <f t="shared" si="1"/>
        <v>0.45</v>
      </c>
      <c r="I44" s="139"/>
      <c r="J44" s="139"/>
      <c r="K44" s="139"/>
      <c r="L44" s="139" t="str">
        <f t="shared" si="2"/>
        <v>#DIV/0!</v>
      </c>
      <c r="M44" s="139"/>
      <c r="N44" s="136">
        <v>0.15</v>
      </c>
      <c r="O44" s="136">
        <v>0.15</v>
      </c>
      <c r="P44" s="109">
        <f t="shared" si="9"/>
        <v>0.15</v>
      </c>
      <c r="Q44" s="136">
        <v>0.5</v>
      </c>
      <c r="R44" s="200">
        <f t="shared" si="6"/>
        <v>0.5</v>
      </c>
      <c r="S44" s="187">
        <f t="shared" si="7"/>
        <v>0.3333333333</v>
      </c>
      <c r="T44" s="187">
        <f t="shared" si="8"/>
        <v>-0.3333333333</v>
      </c>
      <c r="V44" s="201"/>
    </row>
    <row r="45" ht="15.75" customHeight="1">
      <c r="A45" s="202"/>
      <c r="C45" s="195" t="s">
        <v>583</v>
      </c>
      <c r="E45" s="137">
        <v>0.53</v>
      </c>
      <c r="F45" s="137">
        <f t="shared" si="1"/>
        <v>0.47</v>
      </c>
      <c r="I45" s="138"/>
      <c r="J45" s="138"/>
      <c r="K45" s="138"/>
      <c r="L45" s="138" t="str">
        <f t="shared" si="2"/>
        <v>#DIV/0!</v>
      </c>
      <c r="M45" s="138"/>
      <c r="N45" s="137">
        <v>0.11</v>
      </c>
      <c r="O45" s="137">
        <v>0.11</v>
      </c>
      <c r="P45" s="120">
        <f t="shared" si="9"/>
        <v>0.11</v>
      </c>
      <c r="Q45" s="137">
        <v>0.5</v>
      </c>
      <c r="R45" s="196">
        <f t="shared" si="6"/>
        <v>0.5</v>
      </c>
      <c r="S45" s="187">
        <f t="shared" si="7"/>
        <v>0.2727272727</v>
      </c>
      <c r="T45" s="187">
        <f t="shared" si="8"/>
        <v>-0.2727272727</v>
      </c>
      <c r="V45" s="197"/>
    </row>
    <row r="46" ht="15.75" customHeight="1">
      <c r="A46" s="198"/>
      <c r="C46" s="199" t="s">
        <v>584</v>
      </c>
      <c r="E46" s="136">
        <v>0.52</v>
      </c>
      <c r="F46" s="136">
        <f t="shared" si="1"/>
        <v>0.48</v>
      </c>
      <c r="I46" s="139"/>
      <c r="J46" s="139"/>
      <c r="K46" s="139"/>
      <c r="L46" s="139" t="str">
        <f t="shared" si="2"/>
        <v>#DIV/0!</v>
      </c>
      <c r="M46" s="139"/>
      <c r="N46" s="136">
        <v>0.09</v>
      </c>
      <c r="O46" s="136">
        <v>0.09</v>
      </c>
      <c r="P46" s="109">
        <f t="shared" si="9"/>
        <v>0.09</v>
      </c>
      <c r="Q46" s="136">
        <v>0.5</v>
      </c>
      <c r="R46" s="200">
        <f t="shared" si="6"/>
        <v>0.5</v>
      </c>
      <c r="S46" s="187">
        <f t="shared" si="7"/>
        <v>0.2222222222</v>
      </c>
      <c r="T46" s="187">
        <f t="shared" si="8"/>
        <v>-0.2222222222</v>
      </c>
      <c r="V46" s="201"/>
    </row>
    <row r="47" ht="15.75" customHeight="1">
      <c r="A47" s="202"/>
      <c r="C47" s="195" t="s">
        <v>720</v>
      </c>
      <c r="E47" s="137">
        <v>0.5</v>
      </c>
      <c r="F47" s="137">
        <f t="shared" si="1"/>
        <v>0.5</v>
      </c>
      <c r="I47" s="138"/>
      <c r="J47" s="138"/>
      <c r="K47" s="138"/>
      <c r="L47" s="138" t="str">
        <f t="shared" si="2"/>
        <v>#DIV/0!</v>
      </c>
      <c r="M47" s="138"/>
      <c r="N47" s="137">
        <v>0.13</v>
      </c>
      <c r="O47" s="137">
        <v>0.13</v>
      </c>
      <c r="P47" s="120">
        <f t="shared" si="9"/>
        <v>0.13</v>
      </c>
      <c r="Q47" s="137">
        <v>0.5</v>
      </c>
      <c r="R47" s="196">
        <f t="shared" si="6"/>
        <v>0.5</v>
      </c>
      <c r="S47" s="187">
        <f t="shared" si="7"/>
        <v>0</v>
      </c>
      <c r="T47" s="187">
        <f t="shared" si="8"/>
        <v>0</v>
      </c>
      <c r="V47" s="197"/>
    </row>
    <row r="48" ht="15.75" customHeight="1">
      <c r="A48" s="198"/>
      <c r="C48" s="199" t="s">
        <v>721</v>
      </c>
      <c r="E48" s="136">
        <v>0.49</v>
      </c>
      <c r="F48" s="136">
        <f t="shared" si="1"/>
        <v>0.51</v>
      </c>
      <c r="I48" s="139"/>
      <c r="J48" s="139"/>
      <c r="K48" s="139"/>
      <c r="L48" s="139" t="str">
        <f t="shared" si="2"/>
        <v>#DIV/0!</v>
      </c>
      <c r="M48" s="139"/>
      <c r="N48" s="136">
        <v>0.12</v>
      </c>
      <c r="O48" s="136">
        <v>0.12</v>
      </c>
      <c r="P48" s="109">
        <f t="shared" si="9"/>
        <v>0.12</v>
      </c>
      <c r="Q48" s="136">
        <v>0.5</v>
      </c>
      <c r="R48" s="200">
        <f t="shared" si="6"/>
        <v>0.5</v>
      </c>
      <c r="S48" s="187">
        <f t="shared" si="7"/>
        <v>-0.08333333333</v>
      </c>
      <c r="T48" s="187">
        <f t="shared" si="8"/>
        <v>0.08333333333</v>
      </c>
      <c r="V48" s="201"/>
    </row>
    <row r="49" ht="15.75" customHeight="1">
      <c r="A49" s="194">
        <v>85.0</v>
      </c>
      <c r="E49" s="137">
        <v>22.66</v>
      </c>
      <c r="F49" s="137">
        <f t="shared" si="1"/>
        <v>-21.66</v>
      </c>
      <c r="I49" s="137">
        <v>7.400431575</v>
      </c>
      <c r="J49" s="137"/>
      <c r="K49" s="137"/>
      <c r="L49" s="137" t="str">
        <f t="shared" si="2"/>
        <v>#NUM!</v>
      </c>
      <c r="M49" s="137">
        <v>32.0</v>
      </c>
      <c r="N49" s="137">
        <f t="shared" ref="N49:N50" si="13">sqrt(M49)*I49</f>
        <v>41.8631628</v>
      </c>
      <c r="O49" s="137">
        <v>41.86316280311634</v>
      </c>
      <c r="P49" s="120">
        <f t="shared" si="9"/>
        <v>41.8631628</v>
      </c>
      <c r="Q49" s="137">
        <v>50.0</v>
      </c>
      <c r="R49" s="196">
        <f t="shared" si="6"/>
        <v>-49</v>
      </c>
      <c r="S49" s="187">
        <f t="shared" si="7"/>
        <v>-0.6530801346</v>
      </c>
      <c r="T49" s="187">
        <f t="shared" si="8"/>
        <v>0.6530801346</v>
      </c>
      <c r="V49" s="197"/>
    </row>
    <row r="50" ht="15.75" customHeight="1">
      <c r="A50" s="198"/>
      <c r="E50" s="136">
        <v>92.97</v>
      </c>
      <c r="F50" s="136">
        <f t="shared" si="1"/>
        <v>-91.97</v>
      </c>
      <c r="I50" s="136">
        <v>4.519330357</v>
      </c>
      <c r="J50" s="136"/>
      <c r="K50" s="136"/>
      <c r="L50" s="136" t="str">
        <f t="shared" si="2"/>
        <v>#NUM!</v>
      </c>
      <c r="M50" s="136">
        <v>32.0</v>
      </c>
      <c r="N50" s="136">
        <f t="shared" si="13"/>
        <v>25.56519313</v>
      </c>
      <c r="O50" s="136">
        <v>25.56519313485537</v>
      </c>
      <c r="P50" s="109">
        <f t="shared" si="9"/>
        <v>25.56519313</v>
      </c>
      <c r="Q50" s="136">
        <v>50.0</v>
      </c>
      <c r="R50" s="200">
        <f t="shared" si="6"/>
        <v>-49</v>
      </c>
      <c r="S50" s="187">
        <f t="shared" si="7"/>
        <v>1.680800914</v>
      </c>
      <c r="T50" s="187">
        <f t="shared" si="8"/>
        <v>-1.680800914</v>
      </c>
      <c r="V50" s="201"/>
    </row>
    <row r="51" ht="15.75" customHeight="1">
      <c r="A51" s="194">
        <v>86.0</v>
      </c>
      <c r="C51" s="195" t="s">
        <v>722</v>
      </c>
      <c r="D51" s="195" t="s">
        <v>62</v>
      </c>
      <c r="E51" s="137">
        <v>0.61</v>
      </c>
      <c r="F51" s="137">
        <f t="shared" si="1"/>
        <v>0.39</v>
      </c>
      <c r="I51" s="138"/>
      <c r="J51" s="138"/>
      <c r="K51" s="138"/>
      <c r="L51" s="138">
        <f t="shared" si="2"/>
        <v>0.05590175534</v>
      </c>
      <c r="M51" s="137">
        <v>80.0</v>
      </c>
      <c r="N51" s="137">
        <v>0.34</v>
      </c>
      <c r="O51" s="137">
        <v>0.34</v>
      </c>
      <c r="P51" s="120">
        <f t="shared" si="9"/>
        <v>0.34</v>
      </c>
      <c r="Q51" s="137">
        <v>0.5</v>
      </c>
      <c r="R51" s="196">
        <f t="shared" si="6"/>
        <v>0.5</v>
      </c>
      <c r="S51" s="187">
        <f t="shared" si="7"/>
        <v>0.3235294118</v>
      </c>
      <c r="T51" s="187">
        <f t="shared" si="8"/>
        <v>-0.3235294118</v>
      </c>
      <c r="V51" s="197"/>
    </row>
    <row r="52" ht="15.75" customHeight="1">
      <c r="A52" s="198"/>
      <c r="C52" s="199" t="s">
        <v>723</v>
      </c>
      <c r="D52" s="199"/>
      <c r="E52" s="136">
        <v>0.68</v>
      </c>
      <c r="F52" s="136">
        <f t="shared" si="1"/>
        <v>0.32</v>
      </c>
      <c r="I52" s="139"/>
      <c r="J52" s="139"/>
      <c r="K52" s="139"/>
      <c r="L52" s="139">
        <f t="shared" si="2"/>
        <v>0.05590175534</v>
      </c>
      <c r="M52" s="136">
        <v>80.0</v>
      </c>
      <c r="N52" s="136">
        <v>0.32</v>
      </c>
      <c r="O52" s="136">
        <v>0.32</v>
      </c>
      <c r="P52" s="109">
        <f t="shared" si="9"/>
        <v>0.32</v>
      </c>
      <c r="Q52" s="136">
        <v>0.5</v>
      </c>
      <c r="R52" s="200">
        <f t="shared" si="6"/>
        <v>0.5</v>
      </c>
      <c r="S52" s="187">
        <f t="shared" si="7"/>
        <v>0.5625</v>
      </c>
      <c r="T52" s="187">
        <f t="shared" si="8"/>
        <v>-0.5625</v>
      </c>
      <c r="V52" s="201"/>
    </row>
    <row r="53" ht="15.75" customHeight="1">
      <c r="A53" s="202"/>
      <c r="C53" s="195" t="s">
        <v>722</v>
      </c>
      <c r="D53" s="140" t="s">
        <v>283</v>
      </c>
      <c r="E53" s="137">
        <v>0.56</v>
      </c>
      <c r="F53" s="137">
        <f t="shared" si="1"/>
        <v>0.44</v>
      </c>
      <c r="I53" s="138"/>
      <c r="J53" s="138"/>
      <c r="K53" s="138"/>
      <c r="L53" s="138">
        <f t="shared" si="2"/>
        <v>0.05590175534</v>
      </c>
      <c r="M53" s="137">
        <v>80.0</v>
      </c>
      <c r="N53" s="137">
        <v>0.36</v>
      </c>
      <c r="O53" s="137">
        <v>0.36</v>
      </c>
      <c r="P53" s="120">
        <f t="shared" si="9"/>
        <v>0.36</v>
      </c>
      <c r="Q53" s="137">
        <v>0.5</v>
      </c>
      <c r="R53" s="196">
        <f t="shared" si="6"/>
        <v>0.5</v>
      </c>
      <c r="S53" s="187">
        <f t="shared" si="7"/>
        <v>0.1666666667</v>
      </c>
      <c r="T53" s="187">
        <f t="shared" si="8"/>
        <v>-0.1666666667</v>
      </c>
      <c r="V53" s="197"/>
    </row>
    <row r="54" ht="15.75" customHeight="1">
      <c r="A54" s="198"/>
      <c r="C54" s="199" t="s">
        <v>723</v>
      </c>
      <c r="E54" s="136">
        <v>0.44</v>
      </c>
      <c r="F54" s="136">
        <f t="shared" si="1"/>
        <v>0.56</v>
      </c>
      <c r="I54" s="139"/>
      <c r="J54" s="139"/>
      <c r="K54" s="139"/>
      <c r="L54" s="139">
        <f t="shared" si="2"/>
        <v>0.05590175534</v>
      </c>
      <c r="M54" s="136">
        <v>80.0</v>
      </c>
      <c r="N54" s="136">
        <v>0.41</v>
      </c>
      <c r="O54" s="136">
        <v>0.41</v>
      </c>
      <c r="P54" s="109">
        <f t="shared" si="9"/>
        <v>0.41</v>
      </c>
      <c r="Q54" s="136">
        <v>0.5</v>
      </c>
      <c r="R54" s="200">
        <f t="shared" si="6"/>
        <v>0.5</v>
      </c>
      <c r="S54" s="187">
        <f t="shared" si="7"/>
        <v>-0.1463414634</v>
      </c>
      <c r="T54" s="187">
        <f t="shared" si="8"/>
        <v>0.1463414634</v>
      </c>
      <c r="V54" s="201"/>
    </row>
    <row r="55" ht="15.75" customHeight="1">
      <c r="A55" s="194">
        <v>88.0</v>
      </c>
      <c r="B55" s="195" t="s">
        <v>602</v>
      </c>
      <c r="C55" s="195" t="s">
        <v>724</v>
      </c>
      <c r="E55" s="137">
        <v>78.3</v>
      </c>
      <c r="F55" s="137">
        <f t="shared" si="1"/>
        <v>-77.3</v>
      </c>
      <c r="I55" s="137">
        <v>6.077596064</v>
      </c>
      <c r="J55" s="137"/>
      <c r="K55" s="137"/>
      <c r="L55" s="137" t="str">
        <f t="shared" si="2"/>
        <v>#NUM!</v>
      </c>
      <c r="M55" s="209">
        <v>46.0</v>
      </c>
      <c r="N55" s="137">
        <f t="shared" ref="N55:N61" si="14">sqrt(M55)*I55</f>
        <v>41.22026201</v>
      </c>
      <c r="O55" s="137">
        <v>41.22026201019131</v>
      </c>
      <c r="P55" s="120">
        <f t="shared" si="9"/>
        <v>41.22026201</v>
      </c>
      <c r="Q55" s="137">
        <v>50.0</v>
      </c>
      <c r="R55" s="196">
        <f t="shared" si="6"/>
        <v>-49</v>
      </c>
      <c r="S55" s="187">
        <f t="shared" si="7"/>
        <v>0.6865555584</v>
      </c>
      <c r="T55" s="187">
        <f t="shared" si="8"/>
        <v>-0.6865555584</v>
      </c>
      <c r="V55" s="197"/>
    </row>
    <row r="56" ht="15.75" customHeight="1">
      <c r="A56" s="198"/>
      <c r="C56" s="199" t="s">
        <v>725</v>
      </c>
      <c r="E56" s="136">
        <v>67.4</v>
      </c>
      <c r="F56" s="136">
        <f t="shared" si="1"/>
        <v>-66.4</v>
      </c>
      <c r="I56" s="136">
        <v>6.911301394</v>
      </c>
      <c r="J56" s="136"/>
      <c r="K56" s="136"/>
      <c r="L56" s="136" t="str">
        <f t="shared" si="2"/>
        <v>#NUM!</v>
      </c>
      <c r="M56" s="209">
        <v>46.0</v>
      </c>
      <c r="N56" s="136">
        <f t="shared" si="14"/>
        <v>46.87472667</v>
      </c>
      <c r="O56" s="136">
        <v>46.87472666694166</v>
      </c>
      <c r="P56" s="109">
        <f t="shared" si="9"/>
        <v>46.87472667</v>
      </c>
      <c r="Q56" s="136">
        <v>50.0</v>
      </c>
      <c r="R56" s="200">
        <f t="shared" si="6"/>
        <v>-49</v>
      </c>
      <c r="S56" s="187">
        <f t="shared" si="7"/>
        <v>0.3712021645</v>
      </c>
      <c r="T56" s="187">
        <f t="shared" si="8"/>
        <v>-0.3712021645</v>
      </c>
      <c r="V56" s="201"/>
    </row>
    <row r="57" ht="15.75" customHeight="1">
      <c r="A57" s="202"/>
      <c r="C57" s="195" t="s">
        <v>726</v>
      </c>
      <c r="E57" s="137">
        <v>87.0</v>
      </c>
      <c r="F57" s="137">
        <f t="shared" si="1"/>
        <v>-86</v>
      </c>
      <c r="I57" s="137">
        <v>4.958523623</v>
      </c>
      <c r="J57" s="137"/>
      <c r="K57" s="137"/>
      <c r="L57" s="137" t="str">
        <f t="shared" si="2"/>
        <v>#NUM!</v>
      </c>
      <c r="M57" s="209">
        <v>46.0</v>
      </c>
      <c r="N57" s="137">
        <f t="shared" si="14"/>
        <v>33.63034344</v>
      </c>
      <c r="O57" s="137">
        <v>33.63034344030783</v>
      </c>
      <c r="P57" s="120">
        <f t="shared" si="9"/>
        <v>33.63034344</v>
      </c>
      <c r="Q57" s="137">
        <v>50.0</v>
      </c>
      <c r="R57" s="196">
        <f t="shared" si="6"/>
        <v>-49</v>
      </c>
      <c r="S57" s="187">
        <f t="shared" si="7"/>
        <v>1.100196912</v>
      </c>
      <c r="T57" s="187">
        <f t="shared" si="8"/>
        <v>-1.100196912</v>
      </c>
      <c r="V57" s="197"/>
    </row>
    <row r="58" ht="15.75" customHeight="1">
      <c r="A58" s="198"/>
      <c r="B58" s="199" t="s">
        <v>598</v>
      </c>
      <c r="C58" s="199" t="s">
        <v>724</v>
      </c>
      <c r="E58" s="136">
        <v>70.3</v>
      </c>
      <c r="F58" s="136">
        <f t="shared" si="1"/>
        <v>-69.3</v>
      </c>
      <c r="I58" s="136">
        <v>7.511990415</v>
      </c>
      <c r="J58" s="136"/>
      <c r="K58" s="136"/>
      <c r="L58" s="136" t="str">
        <f t="shared" si="2"/>
        <v>#NUM!</v>
      </c>
      <c r="M58" s="136">
        <v>37.0</v>
      </c>
      <c r="N58" s="136">
        <f t="shared" si="14"/>
        <v>45.69365382</v>
      </c>
      <c r="O58" s="136">
        <v>45.693653824321366</v>
      </c>
      <c r="P58" s="109">
        <f t="shared" si="9"/>
        <v>45.69365382</v>
      </c>
      <c r="Q58" s="136">
        <v>50.0</v>
      </c>
      <c r="R58" s="200">
        <f t="shared" si="6"/>
        <v>-49</v>
      </c>
      <c r="S58" s="187">
        <f t="shared" si="7"/>
        <v>0.4442630059</v>
      </c>
      <c r="T58" s="187">
        <f t="shared" si="8"/>
        <v>-0.4442630059</v>
      </c>
      <c r="V58" s="201"/>
    </row>
    <row r="59" ht="15.75" customHeight="1">
      <c r="A59" s="202"/>
      <c r="C59" s="195" t="s">
        <v>725</v>
      </c>
      <c r="E59" s="137">
        <v>86.5</v>
      </c>
      <c r="F59" s="137">
        <f t="shared" si="1"/>
        <v>-85.5</v>
      </c>
      <c r="I59" s="137">
        <v>5.617900926</v>
      </c>
      <c r="J59" s="137"/>
      <c r="K59" s="137"/>
      <c r="L59" s="137" t="str">
        <f t="shared" si="2"/>
        <v>#NUM!</v>
      </c>
      <c r="M59" s="137">
        <v>37.0</v>
      </c>
      <c r="N59" s="137">
        <f t="shared" si="14"/>
        <v>34.17235725</v>
      </c>
      <c r="O59" s="137">
        <v>34.17235725160047</v>
      </c>
      <c r="P59" s="120">
        <f t="shared" si="9"/>
        <v>34.17235725</v>
      </c>
      <c r="Q59" s="137">
        <v>50.0</v>
      </c>
      <c r="R59" s="196">
        <f t="shared" si="6"/>
        <v>-49</v>
      </c>
      <c r="S59" s="187">
        <f t="shared" si="7"/>
        <v>1.068114784</v>
      </c>
      <c r="T59" s="187">
        <f t="shared" si="8"/>
        <v>-1.068114784</v>
      </c>
      <c r="V59" s="197"/>
    </row>
    <row r="60" ht="15.75" customHeight="1">
      <c r="A60" s="210">
        <v>119.0</v>
      </c>
      <c r="B60" s="199" t="s">
        <v>598</v>
      </c>
      <c r="C60" s="199" t="s">
        <v>727</v>
      </c>
      <c r="E60" s="136">
        <v>0.34</v>
      </c>
      <c r="F60" s="136">
        <f t="shared" si="1"/>
        <v>0.66</v>
      </c>
      <c r="I60" s="136">
        <v>0.16748</v>
      </c>
      <c r="J60" s="136"/>
      <c r="K60" s="136"/>
      <c r="L60" s="136">
        <f t="shared" si="2"/>
        <v>0.1662455526</v>
      </c>
      <c r="M60" s="136">
        <v>8.0</v>
      </c>
      <c r="N60" s="136">
        <f t="shared" si="14"/>
        <v>0.4737049749</v>
      </c>
      <c r="O60" s="136">
        <v>0.4737049748524919</v>
      </c>
      <c r="P60" s="109">
        <f t="shared" si="9"/>
        <v>0.4737049749</v>
      </c>
      <c r="Q60" s="136">
        <v>0.33</v>
      </c>
      <c r="R60" s="200">
        <f t="shared" si="6"/>
        <v>0.67</v>
      </c>
      <c r="S60" s="187">
        <f t="shared" si="7"/>
        <v>0.02111018573</v>
      </c>
      <c r="T60" s="187">
        <f t="shared" si="8"/>
        <v>-0.02111018573</v>
      </c>
      <c r="V60" s="201"/>
    </row>
    <row r="61" ht="15.75" customHeight="1">
      <c r="A61" s="202"/>
      <c r="C61" s="195" t="s">
        <v>342</v>
      </c>
      <c r="E61" s="137">
        <v>0.32</v>
      </c>
      <c r="F61" s="137">
        <f t="shared" si="1"/>
        <v>0.68</v>
      </c>
      <c r="I61" s="137">
        <v>0.16492</v>
      </c>
      <c r="J61" s="137"/>
      <c r="K61" s="137"/>
      <c r="L61" s="137">
        <f t="shared" si="2"/>
        <v>0.1662455526</v>
      </c>
      <c r="M61" s="137">
        <v>8.0</v>
      </c>
      <c r="N61" s="137">
        <f t="shared" si="14"/>
        <v>0.4664642014</v>
      </c>
      <c r="O61" s="137">
        <v>0.4664642014131417</v>
      </c>
      <c r="P61" s="120">
        <f t="shared" si="9"/>
        <v>0.4664642014</v>
      </c>
      <c r="Q61" s="137">
        <v>0.33</v>
      </c>
      <c r="R61" s="196">
        <f t="shared" si="6"/>
        <v>0.67</v>
      </c>
      <c r="S61" s="187">
        <f t="shared" si="7"/>
        <v>-0.02143787234</v>
      </c>
      <c r="T61" s="187">
        <f t="shared" si="8"/>
        <v>0.02143787234</v>
      </c>
      <c r="V61" s="197"/>
    </row>
    <row r="62" ht="15.75" customHeight="1">
      <c r="A62" s="210">
        <v>118.0</v>
      </c>
      <c r="B62" s="199" t="s">
        <v>728</v>
      </c>
      <c r="C62" s="199" t="s">
        <v>72</v>
      </c>
      <c r="D62" s="199" t="s">
        <v>729</v>
      </c>
      <c r="E62" s="136">
        <v>0.82</v>
      </c>
      <c r="F62" s="136">
        <f t="shared" si="1"/>
        <v>0.18</v>
      </c>
      <c r="I62" s="139"/>
      <c r="J62" s="139"/>
      <c r="K62" s="139"/>
      <c r="L62" s="139" t="str">
        <f t="shared" si="2"/>
        <v>#DIV/0!</v>
      </c>
      <c r="M62" s="139"/>
      <c r="N62" s="136">
        <v>0.22</v>
      </c>
      <c r="O62" s="136">
        <v>0.22</v>
      </c>
      <c r="P62" s="109">
        <f t="shared" si="9"/>
        <v>0.22</v>
      </c>
      <c r="Q62" s="136">
        <v>0.33</v>
      </c>
      <c r="R62" s="200">
        <f t="shared" si="6"/>
        <v>0.67</v>
      </c>
      <c r="S62" s="187">
        <f t="shared" si="7"/>
        <v>2.227272727</v>
      </c>
      <c r="T62" s="187">
        <f t="shared" si="8"/>
        <v>-2.227272727</v>
      </c>
      <c r="V62" s="201"/>
    </row>
    <row r="63" ht="15.75" customHeight="1">
      <c r="A63" s="202"/>
      <c r="D63" s="195" t="s">
        <v>730</v>
      </c>
      <c r="E63" s="137">
        <v>0.23</v>
      </c>
      <c r="F63" s="137">
        <f t="shared" si="1"/>
        <v>0.77</v>
      </c>
      <c r="I63" s="138"/>
      <c r="J63" s="138"/>
      <c r="K63" s="138"/>
      <c r="L63" s="138" t="str">
        <f t="shared" si="2"/>
        <v>#DIV/0!</v>
      </c>
      <c r="M63" s="138"/>
      <c r="N63" s="137">
        <v>0.2</v>
      </c>
      <c r="O63" s="137">
        <v>0.2</v>
      </c>
      <c r="P63" s="120">
        <f t="shared" si="9"/>
        <v>0.2</v>
      </c>
      <c r="Q63" s="137">
        <v>0.33</v>
      </c>
      <c r="R63" s="196">
        <f t="shared" si="6"/>
        <v>0.67</v>
      </c>
      <c r="S63" s="187">
        <f t="shared" si="7"/>
        <v>-0.5</v>
      </c>
      <c r="T63" s="187">
        <f t="shared" si="8"/>
        <v>0.5</v>
      </c>
      <c r="V63" s="197"/>
    </row>
    <row r="64" ht="15.75" customHeight="1">
      <c r="A64" s="198"/>
      <c r="C64" s="199" t="s">
        <v>178</v>
      </c>
      <c r="D64" s="199" t="s">
        <v>729</v>
      </c>
      <c r="E64" s="136">
        <v>0.87</v>
      </c>
      <c r="F64" s="136">
        <f t="shared" si="1"/>
        <v>0.13</v>
      </c>
      <c r="I64" s="139"/>
      <c r="J64" s="139"/>
      <c r="K64" s="139"/>
      <c r="L64" s="139" t="str">
        <f t="shared" si="2"/>
        <v>#DIV/0!</v>
      </c>
      <c r="M64" s="139"/>
      <c r="N64" s="136">
        <v>0.21</v>
      </c>
      <c r="O64" s="136">
        <v>0.21</v>
      </c>
      <c r="P64" s="109">
        <f t="shared" si="9"/>
        <v>0.21</v>
      </c>
      <c r="Q64" s="136">
        <v>0.33</v>
      </c>
      <c r="R64" s="200">
        <f t="shared" si="6"/>
        <v>0.67</v>
      </c>
      <c r="S64" s="187">
        <f t="shared" si="7"/>
        <v>2.571428571</v>
      </c>
      <c r="T64" s="187">
        <f t="shared" si="8"/>
        <v>-2.571428571</v>
      </c>
      <c r="V64" s="201"/>
    </row>
    <row r="65" ht="15.75" customHeight="1">
      <c r="A65" s="202"/>
      <c r="D65" s="195" t="s">
        <v>730</v>
      </c>
      <c r="E65" s="137">
        <v>0.38</v>
      </c>
      <c r="F65" s="137">
        <f t="shared" si="1"/>
        <v>0.62</v>
      </c>
      <c r="I65" s="138"/>
      <c r="J65" s="138"/>
      <c r="K65" s="138"/>
      <c r="L65" s="138" t="str">
        <f t="shared" si="2"/>
        <v>#DIV/0!</v>
      </c>
      <c r="M65" s="138"/>
      <c r="N65" s="137">
        <v>0.31</v>
      </c>
      <c r="O65" s="137">
        <v>0.31</v>
      </c>
      <c r="P65" s="120">
        <f t="shared" si="9"/>
        <v>0.31</v>
      </c>
      <c r="Q65" s="137">
        <v>0.33</v>
      </c>
      <c r="R65" s="196">
        <f t="shared" si="6"/>
        <v>0.67</v>
      </c>
      <c r="S65" s="187">
        <f t="shared" si="7"/>
        <v>0.1612903226</v>
      </c>
      <c r="T65" s="187">
        <f t="shared" si="8"/>
        <v>-0.1612903226</v>
      </c>
      <c r="V65" s="197"/>
    </row>
    <row r="66" ht="15.75" customHeight="1">
      <c r="A66" s="198"/>
      <c r="B66" s="199" t="s">
        <v>676</v>
      </c>
      <c r="C66" s="199" t="s">
        <v>72</v>
      </c>
      <c r="E66" s="136">
        <v>0.71</v>
      </c>
      <c r="F66" s="136">
        <f t="shared" si="1"/>
        <v>0.29</v>
      </c>
      <c r="I66" s="136">
        <v>0.14349</v>
      </c>
      <c r="J66" s="136"/>
      <c r="K66" s="136"/>
      <c r="L66" s="136">
        <f t="shared" si="2"/>
        <v>0.1486945426</v>
      </c>
      <c r="M66" s="136">
        <v>10.0</v>
      </c>
      <c r="N66" s="136">
        <f t="shared" ref="N66:N67" si="15">sqrt(M66) *I66</f>
        <v>0.4537552215</v>
      </c>
      <c r="O66" s="136">
        <v>0.4537552214575608</v>
      </c>
      <c r="P66" s="109">
        <f t="shared" si="9"/>
        <v>0.4537552215</v>
      </c>
      <c r="Q66" s="136">
        <v>0.33</v>
      </c>
      <c r="R66" s="200">
        <f t="shared" si="6"/>
        <v>0.67</v>
      </c>
      <c r="S66" s="187">
        <f t="shared" si="7"/>
        <v>0.8374559278</v>
      </c>
      <c r="T66" s="187">
        <f t="shared" si="8"/>
        <v>-0.8374559278</v>
      </c>
      <c r="V66" s="201"/>
    </row>
    <row r="67" ht="15.75" customHeight="1">
      <c r="A67" s="202"/>
      <c r="C67" s="195" t="s">
        <v>178</v>
      </c>
      <c r="E67" s="137">
        <v>0.78</v>
      </c>
      <c r="F67" s="137">
        <f t="shared" si="1"/>
        <v>0.22</v>
      </c>
      <c r="I67" s="137">
        <v>0.13099</v>
      </c>
      <c r="J67" s="137"/>
      <c r="K67" s="137"/>
      <c r="L67" s="137">
        <f t="shared" si="2"/>
        <v>0.1486945426</v>
      </c>
      <c r="M67" s="137">
        <v>10.0</v>
      </c>
      <c r="N67" s="137">
        <f t="shared" si="15"/>
        <v>0.4142267507</v>
      </c>
      <c r="O67" s="137">
        <v>0.414226750705456</v>
      </c>
      <c r="P67" s="120">
        <f t="shared" si="9"/>
        <v>0.4142267507</v>
      </c>
      <c r="Q67" s="137">
        <v>0.33</v>
      </c>
      <c r="R67" s="196">
        <f t="shared" si="6"/>
        <v>0.67</v>
      </c>
      <c r="S67" s="187">
        <f t="shared" si="7"/>
        <v>1.086361514</v>
      </c>
      <c r="T67" s="187">
        <f t="shared" si="8"/>
        <v>-1.086361514</v>
      </c>
      <c r="V67" s="197"/>
    </row>
    <row r="68" ht="15.75" customHeight="1">
      <c r="A68" s="210">
        <v>124.0</v>
      </c>
      <c r="B68" s="199" t="s">
        <v>612</v>
      </c>
      <c r="C68" s="199" t="s">
        <v>731</v>
      </c>
      <c r="E68" s="136">
        <v>33.3</v>
      </c>
      <c r="F68" s="136">
        <f t="shared" si="1"/>
        <v>-32.3</v>
      </c>
      <c r="I68" s="139"/>
      <c r="J68" s="139"/>
      <c r="K68" s="139"/>
      <c r="L68" s="139" t="str">
        <f t="shared" si="2"/>
        <v>#NUM!</v>
      </c>
      <c r="M68" s="136">
        <v>20.0</v>
      </c>
      <c r="N68" s="136">
        <v>24.0</v>
      </c>
      <c r="O68" s="136">
        <v>24.0</v>
      </c>
      <c r="P68" s="109">
        <f t="shared" si="9"/>
        <v>24</v>
      </c>
      <c r="Q68" s="136">
        <v>50.0</v>
      </c>
      <c r="R68" s="200">
        <f t="shared" si="6"/>
        <v>-49</v>
      </c>
      <c r="S68" s="187">
        <f t="shared" si="7"/>
        <v>-0.6958333333</v>
      </c>
      <c r="T68" s="187">
        <f t="shared" si="8"/>
        <v>0.6958333333</v>
      </c>
      <c r="V68" s="201"/>
    </row>
    <row r="69" ht="15.75" customHeight="1">
      <c r="A69" s="202"/>
      <c r="C69" s="195" t="s">
        <v>732</v>
      </c>
      <c r="E69" s="137">
        <v>71.3</v>
      </c>
      <c r="F69" s="137">
        <f t="shared" si="1"/>
        <v>-70.3</v>
      </c>
      <c r="I69" s="138"/>
      <c r="J69" s="138"/>
      <c r="K69" s="138"/>
      <c r="L69" s="138" t="str">
        <f t="shared" si="2"/>
        <v>#NUM!</v>
      </c>
      <c r="M69" s="137">
        <v>20.0</v>
      </c>
      <c r="N69" s="137">
        <v>14.7</v>
      </c>
      <c r="O69" s="137">
        <v>14.7</v>
      </c>
      <c r="P69" s="120">
        <f t="shared" si="9"/>
        <v>14.7</v>
      </c>
      <c r="Q69" s="137">
        <v>50.0</v>
      </c>
      <c r="R69" s="196">
        <f t="shared" si="6"/>
        <v>-49</v>
      </c>
      <c r="S69" s="187">
        <f t="shared" si="7"/>
        <v>1.448979592</v>
      </c>
      <c r="T69" s="187">
        <f t="shared" si="8"/>
        <v>-1.448979592</v>
      </c>
      <c r="V69" s="197"/>
    </row>
    <row r="70" ht="15.75" customHeight="1">
      <c r="A70" s="198"/>
      <c r="B70" s="199" t="s">
        <v>676</v>
      </c>
      <c r="C70" s="199" t="s">
        <v>731</v>
      </c>
      <c r="E70" s="139"/>
      <c r="F70" s="139">
        <f t="shared" si="1"/>
        <v>1</v>
      </c>
      <c r="I70" s="139"/>
      <c r="J70" s="139"/>
      <c r="K70" s="139"/>
      <c r="L70" s="139" t="str">
        <f t="shared" si="2"/>
        <v>#DIV/0!</v>
      </c>
      <c r="M70" s="139"/>
      <c r="N70" s="139"/>
      <c r="O70" s="139"/>
      <c r="P70" s="109">
        <f t="shared" si="9"/>
        <v>0</v>
      </c>
      <c r="Q70" s="139"/>
      <c r="R70" s="211">
        <f t="shared" si="6"/>
        <v>1</v>
      </c>
      <c r="S70" s="187"/>
      <c r="T70" s="187" t="str">
        <f t="shared" si="8"/>
        <v>#DIV/0!</v>
      </c>
      <c r="V70" s="201"/>
    </row>
    <row r="71" ht="15.75" customHeight="1">
      <c r="A71" s="202"/>
      <c r="C71" s="195" t="s">
        <v>732</v>
      </c>
      <c r="E71" s="138"/>
      <c r="F71" s="138">
        <f t="shared" si="1"/>
        <v>1</v>
      </c>
      <c r="I71" s="138"/>
      <c r="J71" s="138"/>
      <c r="K71" s="138"/>
      <c r="L71" s="138" t="str">
        <f t="shared" si="2"/>
        <v>#DIV/0!</v>
      </c>
      <c r="M71" s="138"/>
      <c r="N71" s="138"/>
      <c r="O71" s="138"/>
      <c r="P71" s="120">
        <f t="shared" si="9"/>
        <v>0</v>
      </c>
      <c r="Q71" s="138"/>
      <c r="R71" s="212">
        <f t="shared" si="6"/>
        <v>1</v>
      </c>
      <c r="S71" s="187"/>
      <c r="T71" s="187" t="str">
        <f t="shared" si="8"/>
        <v>#DIV/0!</v>
      </c>
      <c r="V71" s="197"/>
    </row>
    <row r="72" ht="15.75" customHeight="1">
      <c r="A72" s="210">
        <v>146.0</v>
      </c>
      <c r="B72" s="199" t="s">
        <v>161</v>
      </c>
      <c r="C72" s="199" t="s">
        <v>733</v>
      </c>
      <c r="E72" s="136">
        <v>5.5</v>
      </c>
      <c r="F72" s="136">
        <f t="shared" si="1"/>
        <v>-4.5</v>
      </c>
      <c r="I72" s="139"/>
      <c r="J72" s="139"/>
      <c r="K72" s="139"/>
      <c r="L72" s="139" t="str">
        <f t="shared" si="2"/>
        <v>#DIV/0!</v>
      </c>
      <c r="M72" s="139"/>
      <c r="N72" s="136">
        <v>1.8</v>
      </c>
      <c r="O72" s="136">
        <v>1.8</v>
      </c>
      <c r="P72" s="109">
        <f t="shared" si="9"/>
        <v>1.8</v>
      </c>
      <c r="Q72" s="136">
        <v>3.3</v>
      </c>
      <c r="R72" s="200">
        <f t="shared" si="6"/>
        <v>-2.3</v>
      </c>
      <c r="S72" s="187">
        <f t="shared" ref="S72:S175" si="16">(E72-Q72)/P72</f>
        <v>1.222222222</v>
      </c>
      <c r="T72" s="187">
        <f t="shared" si="8"/>
        <v>-1.222222222</v>
      </c>
      <c r="V72" s="201"/>
    </row>
    <row r="73" ht="15.75" customHeight="1">
      <c r="A73" s="202"/>
      <c r="B73" s="195" t="s">
        <v>161</v>
      </c>
      <c r="C73" s="195" t="s">
        <v>734</v>
      </c>
      <c r="E73" s="137">
        <v>5.5</v>
      </c>
      <c r="F73" s="137">
        <f t="shared" si="1"/>
        <v>-4.5</v>
      </c>
      <c r="I73" s="138"/>
      <c r="J73" s="138"/>
      <c r="K73" s="138"/>
      <c r="L73" s="138" t="str">
        <f t="shared" si="2"/>
        <v>#DIV/0!</v>
      </c>
      <c r="M73" s="138"/>
      <c r="N73" s="137">
        <v>0.5</v>
      </c>
      <c r="O73" s="137">
        <v>0.5</v>
      </c>
      <c r="P73" s="120">
        <f t="shared" si="9"/>
        <v>0.5</v>
      </c>
      <c r="Q73" s="137">
        <v>3.3</v>
      </c>
      <c r="R73" s="196">
        <f t="shared" si="6"/>
        <v>-2.3</v>
      </c>
      <c r="S73" s="187">
        <f t="shared" si="16"/>
        <v>4.4</v>
      </c>
      <c r="T73" s="187">
        <f t="shared" si="8"/>
        <v>-4.4</v>
      </c>
      <c r="V73" s="197"/>
    </row>
    <row r="74" ht="15.75" customHeight="1">
      <c r="A74" s="198"/>
      <c r="B74" s="199" t="s">
        <v>371</v>
      </c>
      <c r="C74" s="199" t="s">
        <v>733</v>
      </c>
      <c r="E74" s="136">
        <v>5.0</v>
      </c>
      <c r="F74" s="136">
        <f t="shared" si="1"/>
        <v>-4</v>
      </c>
      <c r="I74" s="139"/>
      <c r="J74" s="139"/>
      <c r="K74" s="139"/>
      <c r="L74" s="139" t="str">
        <f t="shared" si="2"/>
        <v>#DIV/0!</v>
      </c>
      <c r="M74" s="139"/>
      <c r="N74" s="136">
        <v>1.8</v>
      </c>
      <c r="O74" s="136">
        <v>1.8</v>
      </c>
      <c r="P74" s="109">
        <f t="shared" si="9"/>
        <v>1.8</v>
      </c>
      <c r="Q74" s="136">
        <v>3.3</v>
      </c>
      <c r="R74" s="200">
        <f t="shared" si="6"/>
        <v>-2.3</v>
      </c>
      <c r="S74" s="187">
        <f t="shared" si="16"/>
        <v>0.9444444444</v>
      </c>
      <c r="T74" s="187">
        <f t="shared" si="8"/>
        <v>-0.9444444444</v>
      </c>
      <c r="V74" s="201"/>
    </row>
    <row r="75" ht="15.75" customHeight="1">
      <c r="A75" s="202"/>
      <c r="B75" s="195" t="s">
        <v>371</v>
      </c>
      <c r="C75" s="195" t="s">
        <v>734</v>
      </c>
      <c r="E75" s="137">
        <v>3.0</v>
      </c>
      <c r="F75" s="137">
        <f t="shared" si="1"/>
        <v>-2</v>
      </c>
      <c r="I75" s="138"/>
      <c r="J75" s="138"/>
      <c r="K75" s="138"/>
      <c r="L75" s="138" t="str">
        <f t="shared" si="2"/>
        <v>#DIV/0!</v>
      </c>
      <c r="M75" s="138"/>
      <c r="N75" s="137">
        <v>1.3</v>
      </c>
      <c r="O75" s="137">
        <v>1.3</v>
      </c>
      <c r="P75" s="120">
        <f t="shared" si="9"/>
        <v>1.3</v>
      </c>
      <c r="Q75" s="137">
        <v>3.3</v>
      </c>
      <c r="R75" s="196">
        <f t="shared" si="6"/>
        <v>-2.3</v>
      </c>
      <c r="S75" s="187">
        <f t="shared" si="16"/>
        <v>-0.2307692308</v>
      </c>
      <c r="T75" s="187">
        <f t="shared" si="8"/>
        <v>0.2307692308</v>
      </c>
      <c r="V75" s="197"/>
    </row>
    <row r="76" ht="15.75" customHeight="1">
      <c r="A76" s="198"/>
      <c r="B76" s="199" t="s">
        <v>72</v>
      </c>
      <c r="C76" s="199" t="s">
        <v>733</v>
      </c>
      <c r="E76" s="136">
        <v>6.3</v>
      </c>
      <c r="F76" s="136">
        <f t="shared" si="1"/>
        <v>-5.3</v>
      </c>
      <c r="I76" s="139"/>
      <c r="J76" s="139"/>
      <c r="K76" s="139"/>
      <c r="L76" s="139" t="str">
        <f t="shared" si="2"/>
        <v>#DIV/0!</v>
      </c>
      <c r="M76" s="139"/>
      <c r="N76" s="136">
        <v>1.8</v>
      </c>
      <c r="O76" s="136">
        <v>1.8</v>
      </c>
      <c r="P76" s="109">
        <f t="shared" si="9"/>
        <v>1.8</v>
      </c>
      <c r="Q76" s="136">
        <v>3.3</v>
      </c>
      <c r="R76" s="200">
        <f t="shared" si="6"/>
        <v>-2.3</v>
      </c>
      <c r="S76" s="187">
        <f t="shared" si="16"/>
        <v>1.666666667</v>
      </c>
      <c r="T76" s="187">
        <f t="shared" si="8"/>
        <v>-1.666666667</v>
      </c>
      <c r="V76" s="201"/>
    </row>
    <row r="77" ht="15.75" customHeight="1">
      <c r="A77" s="202"/>
      <c r="B77" s="195" t="s">
        <v>72</v>
      </c>
      <c r="C77" s="195" t="s">
        <v>734</v>
      </c>
      <c r="E77" s="137">
        <v>5.4</v>
      </c>
      <c r="F77" s="137">
        <f t="shared" si="1"/>
        <v>-4.4</v>
      </c>
      <c r="I77" s="138"/>
      <c r="J77" s="138"/>
      <c r="K77" s="138"/>
      <c r="L77" s="138" t="str">
        <f t="shared" si="2"/>
        <v>#DIV/0!</v>
      </c>
      <c r="M77" s="138"/>
      <c r="N77" s="137">
        <v>1.4</v>
      </c>
      <c r="O77" s="137">
        <v>1.4</v>
      </c>
      <c r="P77" s="120">
        <f t="shared" si="9"/>
        <v>1.4</v>
      </c>
      <c r="Q77" s="137">
        <v>3.3</v>
      </c>
      <c r="R77" s="196">
        <f t="shared" si="6"/>
        <v>-2.3</v>
      </c>
      <c r="S77" s="187">
        <f t="shared" si="16"/>
        <v>1.5</v>
      </c>
      <c r="T77" s="187">
        <f t="shared" si="8"/>
        <v>-1.5</v>
      </c>
      <c r="V77" s="197"/>
    </row>
    <row r="78" ht="15.75" customHeight="1">
      <c r="A78" s="210">
        <v>149.0</v>
      </c>
      <c r="B78" s="199" t="s">
        <v>612</v>
      </c>
      <c r="E78" s="136">
        <v>6.2</v>
      </c>
      <c r="F78" s="136">
        <f t="shared" si="1"/>
        <v>-5.2</v>
      </c>
      <c r="I78" s="139"/>
      <c r="J78" s="139"/>
      <c r="K78" s="139"/>
      <c r="L78" s="139" t="str">
        <f t="shared" si="2"/>
        <v>#DIV/0!</v>
      </c>
      <c r="M78" s="139"/>
      <c r="N78" s="136">
        <v>3.8</v>
      </c>
      <c r="O78" s="136">
        <v>3.8</v>
      </c>
      <c r="P78" s="109">
        <f t="shared" si="9"/>
        <v>3.8</v>
      </c>
      <c r="Q78" s="136">
        <v>5.0</v>
      </c>
      <c r="R78" s="200">
        <f t="shared" si="6"/>
        <v>-4</v>
      </c>
      <c r="S78" s="187">
        <f t="shared" si="16"/>
        <v>0.3157894737</v>
      </c>
      <c r="T78" s="187">
        <f t="shared" si="8"/>
        <v>-0.3157894737</v>
      </c>
      <c r="V78" s="201"/>
    </row>
    <row r="79" ht="15.75" customHeight="1">
      <c r="A79" s="202"/>
      <c r="B79" s="195" t="s">
        <v>640</v>
      </c>
      <c r="E79" s="137">
        <v>5.4</v>
      </c>
      <c r="F79" s="137">
        <f t="shared" si="1"/>
        <v>-4.4</v>
      </c>
      <c r="I79" s="138"/>
      <c r="J79" s="138"/>
      <c r="K79" s="138"/>
      <c r="L79" s="138" t="str">
        <f t="shared" si="2"/>
        <v>#DIV/0!</v>
      </c>
      <c r="M79" s="138"/>
      <c r="N79" s="137">
        <v>1.9</v>
      </c>
      <c r="O79" s="137">
        <v>1.9</v>
      </c>
      <c r="P79" s="120">
        <f t="shared" si="9"/>
        <v>1.9</v>
      </c>
      <c r="Q79" s="137">
        <v>5.0</v>
      </c>
      <c r="R79" s="196">
        <f t="shared" si="6"/>
        <v>-4</v>
      </c>
      <c r="S79" s="187">
        <f t="shared" si="16"/>
        <v>0.2105263158</v>
      </c>
      <c r="T79" s="187">
        <f t="shared" si="8"/>
        <v>-0.2105263158</v>
      </c>
      <c r="V79" s="197"/>
    </row>
    <row r="80" ht="15.75" customHeight="1">
      <c r="A80" s="105">
        <v>120.0</v>
      </c>
      <c r="B80" s="106" t="s">
        <v>612</v>
      </c>
      <c r="C80" s="106" t="s">
        <v>205</v>
      </c>
      <c r="D80" s="199" t="s">
        <v>595</v>
      </c>
      <c r="E80" s="136">
        <f t="shared" ref="E80:E81" si="17"> 1-0.13</f>
        <v>0.87</v>
      </c>
      <c r="F80" s="136">
        <f t="shared" si="1"/>
        <v>0.13</v>
      </c>
      <c r="I80" s="136">
        <v>0.06</v>
      </c>
      <c r="J80" s="136"/>
      <c r="K80" s="136">
        <v>0.02</v>
      </c>
      <c r="L80" s="136">
        <f t="shared" si="2"/>
        <v>0.04041453946</v>
      </c>
      <c r="M80" s="136">
        <v>12.0</v>
      </c>
      <c r="N80" s="136">
        <f t="shared" ref="N80:N99" si="18">I80*sqrt(M80)</f>
        <v>0.2078460969</v>
      </c>
      <c r="O80" s="136">
        <f t="shared" ref="O80:O83" si="19"> sqrt(M80) *K80</f>
        <v>0.0692820323</v>
      </c>
      <c r="P80" s="109">
        <f t="shared" si="9"/>
        <v>0.1549193338</v>
      </c>
      <c r="Q80" s="136">
        <v>0.98</v>
      </c>
      <c r="R80" s="200">
        <f t="shared" si="6"/>
        <v>0.02</v>
      </c>
      <c r="S80" s="187">
        <f t="shared" si="16"/>
        <v>-0.7100469468</v>
      </c>
      <c r="T80" s="187">
        <f t="shared" si="8"/>
        <v>0.7100469468</v>
      </c>
      <c r="V80" s="201"/>
    </row>
    <row r="81" ht="15.75" customHeight="1">
      <c r="A81" s="114"/>
      <c r="B81" s="115"/>
      <c r="C81" s="115"/>
      <c r="D81" s="195" t="s">
        <v>601</v>
      </c>
      <c r="E81" s="137">
        <f t="shared" si="17"/>
        <v>0.87</v>
      </c>
      <c r="F81" s="137">
        <f t="shared" si="1"/>
        <v>0.13</v>
      </c>
      <c r="I81" s="137">
        <v>0.06</v>
      </c>
      <c r="J81" s="137"/>
      <c r="K81" s="137">
        <v>0.14</v>
      </c>
      <c r="L81" s="137">
        <f t="shared" si="2"/>
        <v>0.08660258849</v>
      </c>
      <c r="M81" s="137">
        <v>12.0</v>
      </c>
      <c r="N81" s="137">
        <f t="shared" si="18"/>
        <v>0.2078460969</v>
      </c>
      <c r="O81" s="137">
        <f t="shared" si="19"/>
        <v>0.4849742261</v>
      </c>
      <c r="P81" s="120">
        <f t="shared" si="9"/>
        <v>0.3730951621</v>
      </c>
      <c r="Q81" s="137">
        <v>0.9</v>
      </c>
      <c r="R81" s="196">
        <f t="shared" si="6"/>
        <v>0.1</v>
      </c>
      <c r="S81" s="187">
        <f t="shared" si="16"/>
        <v>-0.08040844011</v>
      </c>
      <c r="T81" s="187">
        <f t="shared" si="8"/>
        <v>0.08040844011</v>
      </c>
      <c r="V81" s="197"/>
    </row>
    <row r="82" ht="15.75" customHeight="1">
      <c r="A82" s="105"/>
      <c r="B82" s="106"/>
      <c r="C82" s="106" t="s">
        <v>283</v>
      </c>
      <c r="D82" s="199" t="s">
        <v>595</v>
      </c>
      <c r="E82" s="136">
        <f t="shared" ref="E82:E83" si="20"> 1- 0.29</f>
        <v>0.71</v>
      </c>
      <c r="F82" s="136">
        <f t="shared" si="1"/>
        <v>0.29</v>
      </c>
      <c r="I82" s="136">
        <v>0.131</v>
      </c>
      <c r="J82" s="136"/>
      <c r="K82" s="136">
        <v>0.0</v>
      </c>
      <c r="L82" s="136">
        <f t="shared" si="2"/>
        <v>0</v>
      </c>
      <c r="M82" s="136">
        <v>12.0</v>
      </c>
      <c r="N82" s="136">
        <f t="shared" si="18"/>
        <v>0.4537973116</v>
      </c>
      <c r="O82" s="136">
        <f t="shared" si="19"/>
        <v>0</v>
      </c>
      <c r="P82" s="109">
        <f t="shared" si="9"/>
        <v>0.3208831563</v>
      </c>
      <c r="Q82" s="136">
        <v>1.0</v>
      </c>
      <c r="R82" s="200">
        <f t="shared" si="6"/>
        <v>0</v>
      </c>
      <c r="S82" s="187">
        <f t="shared" si="16"/>
        <v>-0.9037557575</v>
      </c>
      <c r="T82" s="187">
        <f t="shared" si="8"/>
        <v>0.9037557575</v>
      </c>
      <c r="V82" s="201"/>
    </row>
    <row r="83" ht="15.75" customHeight="1">
      <c r="A83" s="114"/>
      <c r="B83" s="115"/>
      <c r="C83" s="115"/>
      <c r="D83" s="195" t="s">
        <v>601</v>
      </c>
      <c r="E83" s="137">
        <f t="shared" si="20"/>
        <v>0.71</v>
      </c>
      <c r="F83" s="137">
        <f t="shared" si="1"/>
        <v>0.29</v>
      </c>
      <c r="I83" s="137">
        <v>0.131</v>
      </c>
      <c r="J83" s="137"/>
      <c r="K83" s="137">
        <v>0.06</v>
      </c>
      <c r="L83" s="137">
        <f t="shared" si="2"/>
        <v>0.1438750789</v>
      </c>
      <c r="M83" s="137">
        <v>12.0</v>
      </c>
      <c r="N83" s="137">
        <f t="shared" si="18"/>
        <v>0.4537973116</v>
      </c>
      <c r="O83" s="137">
        <f t="shared" si="19"/>
        <v>0.2078460969</v>
      </c>
      <c r="P83" s="120">
        <f t="shared" si="9"/>
        <v>0.3529390882</v>
      </c>
      <c r="Q83" s="137">
        <v>0.54</v>
      </c>
      <c r="R83" s="196">
        <f t="shared" si="6"/>
        <v>0.46</v>
      </c>
      <c r="S83" s="187">
        <f t="shared" si="16"/>
        <v>0.4816695166</v>
      </c>
      <c r="T83" s="187">
        <f t="shared" si="8"/>
        <v>-0.4816695166</v>
      </c>
      <c r="V83" s="197"/>
    </row>
    <row r="84" ht="15.75" customHeight="1">
      <c r="A84" s="198"/>
      <c r="B84" s="199" t="s">
        <v>676</v>
      </c>
      <c r="C84" s="106" t="s">
        <v>205</v>
      </c>
      <c r="D84" s="199" t="s">
        <v>384</v>
      </c>
      <c r="E84" s="136">
        <f> 1-0.13</f>
        <v>0.87</v>
      </c>
      <c r="F84" s="136">
        <f t="shared" si="1"/>
        <v>0.13</v>
      </c>
      <c r="I84" s="136">
        <v>0.08</v>
      </c>
      <c r="J84" s="136"/>
      <c r="K84" s="136"/>
      <c r="L84" s="136">
        <f t="shared" si="2"/>
        <v>0.1175533576</v>
      </c>
      <c r="M84" s="136">
        <v>16.0</v>
      </c>
      <c r="N84" s="136">
        <f t="shared" si="18"/>
        <v>0.32</v>
      </c>
      <c r="O84" s="136">
        <v>0.32</v>
      </c>
      <c r="P84" s="109">
        <f t="shared" si="9"/>
        <v>0.32</v>
      </c>
      <c r="Q84" s="136">
        <v>0.33</v>
      </c>
      <c r="R84" s="200">
        <f t="shared" si="6"/>
        <v>0.67</v>
      </c>
      <c r="S84" s="187">
        <f t="shared" si="16"/>
        <v>1.6875</v>
      </c>
      <c r="T84" s="187">
        <f t="shared" si="8"/>
        <v>-1.6875</v>
      </c>
      <c r="V84" s="201"/>
    </row>
    <row r="85" ht="15.75" customHeight="1">
      <c r="A85" s="202"/>
      <c r="C85" s="115" t="s">
        <v>283</v>
      </c>
      <c r="E85" s="137">
        <f t="shared" ref="E85:E86" si="21"> 1-0.31</f>
        <v>0.69</v>
      </c>
      <c r="F85" s="137">
        <f t="shared" si="1"/>
        <v>0.31</v>
      </c>
      <c r="I85" s="137">
        <v>0.116</v>
      </c>
      <c r="J85" s="137"/>
      <c r="K85" s="137"/>
      <c r="L85" s="137">
        <f t="shared" si="2"/>
        <v>0.1175533576</v>
      </c>
      <c r="M85" s="137">
        <v>16.0</v>
      </c>
      <c r="N85" s="137">
        <f t="shared" si="18"/>
        <v>0.464</v>
      </c>
      <c r="O85" s="137">
        <v>0.464</v>
      </c>
      <c r="P85" s="120">
        <f t="shared" si="9"/>
        <v>0.464</v>
      </c>
      <c r="Q85" s="137">
        <v>0.33</v>
      </c>
      <c r="R85" s="196">
        <f t="shared" si="6"/>
        <v>0.67</v>
      </c>
      <c r="S85" s="187">
        <f t="shared" si="16"/>
        <v>0.775862069</v>
      </c>
      <c r="T85" s="187">
        <f t="shared" si="8"/>
        <v>-0.775862069</v>
      </c>
      <c r="V85" s="197"/>
    </row>
    <row r="86" ht="15.75" customHeight="1">
      <c r="A86" s="198"/>
      <c r="D86" s="199" t="s">
        <v>386</v>
      </c>
      <c r="E86" s="136">
        <f t="shared" si="21"/>
        <v>0.69</v>
      </c>
      <c r="F86" s="136">
        <f t="shared" si="1"/>
        <v>0.31</v>
      </c>
      <c r="I86" s="136">
        <v>0.116</v>
      </c>
      <c r="J86" s="136"/>
      <c r="K86" s="136"/>
      <c r="L86" s="136">
        <f t="shared" si="2"/>
        <v>0.1175533576</v>
      </c>
      <c r="M86" s="136">
        <v>16.0</v>
      </c>
      <c r="N86" s="136">
        <f t="shared" si="18"/>
        <v>0.464</v>
      </c>
      <c r="O86" s="136">
        <v>0.464</v>
      </c>
      <c r="P86" s="109">
        <f t="shared" si="9"/>
        <v>0.464</v>
      </c>
      <c r="Q86" s="136">
        <v>0.33</v>
      </c>
      <c r="R86" s="200">
        <f t="shared" si="6"/>
        <v>0.67</v>
      </c>
      <c r="S86" s="187">
        <f t="shared" si="16"/>
        <v>0.775862069</v>
      </c>
      <c r="T86" s="187">
        <f t="shared" si="8"/>
        <v>-0.775862069</v>
      </c>
      <c r="V86" s="201"/>
    </row>
    <row r="87" ht="15.75" customHeight="1">
      <c r="A87" s="202"/>
      <c r="E87" s="137">
        <f> 1-0.5</f>
        <v>0.5</v>
      </c>
      <c r="F87" s="137">
        <f t="shared" si="1"/>
        <v>0.5</v>
      </c>
      <c r="I87" s="137">
        <v>0.125</v>
      </c>
      <c r="J87" s="137"/>
      <c r="K87" s="137"/>
      <c r="L87" s="137">
        <f t="shared" si="2"/>
        <v>0.1175533576</v>
      </c>
      <c r="M87" s="137">
        <v>16.0</v>
      </c>
      <c r="N87" s="137">
        <f t="shared" si="18"/>
        <v>0.5</v>
      </c>
      <c r="O87" s="137">
        <v>0.5</v>
      </c>
      <c r="P87" s="120">
        <f t="shared" si="9"/>
        <v>0.5</v>
      </c>
      <c r="Q87" s="137">
        <v>0.33</v>
      </c>
      <c r="R87" s="196">
        <f t="shared" si="6"/>
        <v>0.67</v>
      </c>
      <c r="S87" s="187">
        <f t="shared" si="16"/>
        <v>0.34</v>
      </c>
      <c r="T87" s="187">
        <f t="shared" si="8"/>
        <v>-0.34</v>
      </c>
      <c r="V87" s="197"/>
    </row>
    <row r="88" ht="15.75" customHeight="1">
      <c r="A88" s="198"/>
      <c r="B88" s="199" t="s">
        <v>640</v>
      </c>
      <c r="C88" s="106" t="s">
        <v>205</v>
      </c>
      <c r="D88" s="199" t="s">
        <v>384</v>
      </c>
      <c r="E88" s="136">
        <f> 1- 0.19</f>
        <v>0.81</v>
      </c>
      <c r="F88" s="136">
        <f t="shared" si="1"/>
        <v>0.19</v>
      </c>
      <c r="I88" s="136">
        <v>0.098</v>
      </c>
      <c r="J88" s="136"/>
      <c r="K88" s="136"/>
      <c r="L88" s="136">
        <f t="shared" si="2"/>
        <v>0.1175533576</v>
      </c>
      <c r="M88" s="136">
        <v>16.0</v>
      </c>
      <c r="N88" s="136">
        <f t="shared" si="18"/>
        <v>0.392</v>
      </c>
      <c r="O88" s="136">
        <v>0.392</v>
      </c>
      <c r="P88" s="109">
        <f t="shared" si="9"/>
        <v>0.392</v>
      </c>
      <c r="Q88" s="136">
        <v>0.33</v>
      </c>
      <c r="R88" s="200">
        <f t="shared" si="6"/>
        <v>0.67</v>
      </c>
      <c r="S88" s="187">
        <f t="shared" si="16"/>
        <v>1.224489796</v>
      </c>
      <c r="T88" s="187">
        <f t="shared" si="8"/>
        <v>-1.224489796</v>
      </c>
      <c r="V88" s="201"/>
    </row>
    <row r="89" ht="15.75" customHeight="1">
      <c r="A89" s="202"/>
      <c r="C89" s="115" t="s">
        <v>283</v>
      </c>
      <c r="E89" s="137">
        <f>1- 0.25</f>
        <v>0.75</v>
      </c>
      <c r="F89" s="137">
        <f t="shared" si="1"/>
        <v>0.25</v>
      </c>
      <c r="I89" s="137">
        <v>0.108</v>
      </c>
      <c r="J89" s="137"/>
      <c r="K89" s="137"/>
      <c r="L89" s="137">
        <f t="shared" si="2"/>
        <v>0.1175533576</v>
      </c>
      <c r="M89" s="137">
        <v>16.0</v>
      </c>
      <c r="N89" s="137">
        <f t="shared" si="18"/>
        <v>0.432</v>
      </c>
      <c r="O89" s="137">
        <v>0.432</v>
      </c>
      <c r="P89" s="120">
        <f t="shared" si="9"/>
        <v>0.432</v>
      </c>
      <c r="Q89" s="137">
        <v>0.33</v>
      </c>
      <c r="R89" s="196">
        <f t="shared" si="6"/>
        <v>0.67</v>
      </c>
      <c r="S89" s="187">
        <f t="shared" si="16"/>
        <v>0.9722222222</v>
      </c>
      <c r="T89" s="187">
        <f t="shared" si="8"/>
        <v>-0.9722222222</v>
      </c>
      <c r="V89" s="197"/>
    </row>
    <row r="90" ht="15.75" customHeight="1">
      <c r="A90" s="198"/>
      <c r="C90" s="106" t="s">
        <v>205</v>
      </c>
      <c r="D90" s="199" t="s">
        <v>386</v>
      </c>
      <c r="E90" s="136">
        <f> 1-0.38</f>
        <v>0.62</v>
      </c>
      <c r="F90" s="136">
        <f t="shared" si="1"/>
        <v>0.38</v>
      </c>
      <c r="I90" s="136">
        <v>0.121</v>
      </c>
      <c r="J90" s="136"/>
      <c r="K90" s="136"/>
      <c r="L90" s="136">
        <f t="shared" si="2"/>
        <v>0.1175533576</v>
      </c>
      <c r="M90" s="136">
        <v>16.0</v>
      </c>
      <c r="N90" s="136">
        <f t="shared" si="18"/>
        <v>0.484</v>
      </c>
      <c r="O90" s="136">
        <v>0.484</v>
      </c>
      <c r="P90" s="109">
        <f t="shared" si="9"/>
        <v>0.484</v>
      </c>
      <c r="Q90" s="136">
        <v>0.33</v>
      </c>
      <c r="R90" s="200">
        <f t="shared" si="6"/>
        <v>0.67</v>
      </c>
      <c r="S90" s="187">
        <f t="shared" si="16"/>
        <v>0.5991735537</v>
      </c>
      <c r="T90" s="187">
        <f t="shared" si="8"/>
        <v>-0.5991735537</v>
      </c>
      <c r="V90" s="201"/>
    </row>
    <row r="91" ht="15.75" customHeight="1">
      <c r="A91" s="202"/>
      <c r="C91" s="115" t="s">
        <v>283</v>
      </c>
      <c r="E91" s="137">
        <f>1- 0.25</f>
        <v>0.75</v>
      </c>
      <c r="F91" s="137">
        <f t="shared" si="1"/>
        <v>0.25</v>
      </c>
      <c r="I91" s="137">
        <v>0.108</v>
      </c>
      <c r="J91" s="137"/>
      <c r="K91" s="137"/>
      <c r="L91" s="137">
        <f t="shared" si="2"/>
        <v>0.1175533576</v>
      </c>
      <c r="M91" s="137">
        <v>16.0</v>
      </c>
      <c r="N91" s="137">
        <f t="shared" si="18"/>
        <v>0.432</v>
      </c>
      <c r="O91" s="137">
        <v>0.432</v>
      </c>
      <c r="P91" s="120">
        <f t="shared" si="9"/>
        <v>0.432</v>
      </c>
      <c r="Q91" s="137">
        <v>0.33</v>
      </c>
      <c r="R91" s="196">
        <f t="shared" si="6"/>
        <v>0.67</v>
      </c>
      <c r="S91" s="187">
        <f t="shared" si="16"/>
        <v>0.9722222222</v>
      </c>
      <c r="T91" s="187">
        <f t="shared" si="8"/>
        <v>-0.9722222222</v>
      </c>
      <c r="V91" s="197"/>
    </row>
    <row r="92" ht="15.75" customHeight="1">
      <c r="A92" s="210">
        <v>132.0</v>
      </c>
      <c r="B92" s="199" t="s">
        <v>612</v>
      </c>
      <c r="C92" s="199" t="s">
        <v>735</v>
      </c>
      <c r="E92" s="136">
        <v>0.89</v>
      </c>
      <c r="F92" s="136">
        <f t="shared" si="1"/>
        <v>0.11</v>
      </c>
      <c r="I92" s="136">
        <v>0.078</v>
      </c>
      <c r="J92" s="136"/>
      <c r="K92" s="136">
        <v>0.11</v>
      </c>
      <c r="L92" s="136">
        <f t="shared" si="2"/>
        <v>0.1134407086</v>
      </c>
      <c r="M92" s="136">
        <v>16.0</v>
      </c>
      <c r="N92" s="136">
        <f t="shared" si="18"/>
        <v>0.312</v>
      </c>
      <c r="O92" s="136">
        <f t="shared" ref="O92:O99" si="22"> sqrt(M92)*K92</f>
        <v>0.44</v>
      </c>
      <c r="P92" s="109">
        <f t="shared" si="9"/>
        <v>0.3814079181</v>
      </c>
      <c r="Q92" s="136">
        <v>0.29</v>
      </c>
      <c r="R92" s="200">
        <f t="shared" si="6"/>
        <v>0.71</v>
      </c>
      <c r="S92" s="187">
        <f t="shared" si="16"/>
        <v>1.573118888</v>
      </c>
      <c r="T92" s="187">
        <f t="shared" si="8"/>
        <v>-1.573118888</v>
      </c>
      <c r="V92" s="201"/>
    </row>
    <row r="93" ht="15.75" customHeight="1">
      <c r="A93" s="202"/>
      <c r="C93" s="195" t="s">
        <v>736</v>
      </c>
      <c r="E93" s="137">
        <v>0.81</v>
      </c>
      <c r="F93" s="137">
        <f t="shared" si="1"/>
        <v>0.19</v>
      </c>
      <c r="I93" s="137">
        <v>0.098</v>
      </c>
      <c r="J93" s="137"/>
      <c r="K93" s="137">
        <v>0.08</v>
      </c>
      <c r="L93" s="137">
        <f t="shared" si="2"/>
        <v>0.08124072255</v>
      </c>
      <c r="M93" s="137">
        <v>16.0</v>
      </c>
      <c r="N93" s="137">
        <f t="shared" si="18"/>
        <v>0.392</v>
      </c>
      <c r="O93" s="137">
        <f t="shared" si="22"/>
        <v>0.32</v>
      </c>
      <c r="P93" s="120">
        <f t="shared" si="9"/>
        <v>0.357815595</v>
      </c>
      <c r="Q93" s="137">
        <v>0.12</v>
      </c>
      <c r="R93" s="196">
        <f t="shared" si="6"/>
        <v>0.88</v>
      </c>
      <c r="S93" s="187">
        <f t="shared" si="16"/>
        <v>1.9283676</v>
      </c>
      <c r="T93" s="187">
        <f t="shared" si="8"/>
        <v>-1.9283676</v>
      </c>
      <c r="V93" s="197"/>
    </row>
    <row r="94" ht="15.75" customHeight="1">
      <c r="A94" s="198"/>
      <c r="B94" s="199" t="s">
        <v>676</v>
      </c>
      <c r="C94" s="199" t="s">
        <v>735</v>
      </c>
      <c r="E94" s="136">
        <v>0.89</v>
      </c>
      <c r="F94" s="136">
        <f t="shared" si="1"/>
        <v>0.11</v>
      </c>
      <c r="I94" s="136">
        <v>0.078</v>
      </c>
      <c r="J94" s="136"/>
      <c r="K94" s="136">
        <v>0.1109</v>
      </c>
      <c r="L94" s="136">
        <f t="shared" si="2"/>
        <v>0.1109900699</v>
      </c>
      <c r="M94" s="136">
        <v>16.0</v>
      </c>
      <c r="N94" s="136">
        <f t="shared" si="18"/>
        <v>0.312</v>
      </c>
      <c r="O94" s="136">
        <f t="shared" si="22"/>
        <v>0.4436</v>
      </c>
      <c r="P94" s="109">
        <f t="shared" si="9"/>
        <v>0.3834872618</v>
      </c>
      <c r="Q94" s="136">
        <v>0.27</v>
      </c>
      <c r="R94" s="200">
        <f t="shared" si="6"/>
        <v>0.73</v>
      </c>
      <c r="S94" s="187">
        <f t="shared" si="16"/>
        <v>1.616742097</v>
      </c>
      <c r="T94" s="187">
        <f t="shared" si="8"/>
        <v>-1.616742097</v>
      </c>
      <c r="V94" s="201"/>
    </row>
    <row r="95" ht="15.75" customHeight="1">
      <c r="A95" s="202"/>
      <c r="C95" s="195" t="s">
        <v>736</v>
      </c>
      <c r="E95" s="137">
        <v>0.83</v>
      </c>
      <c r="F95" s="137">
        <f t="shared" si="1"/>
        <v>0.17</v>
      </c>
      <c r="I95" s="137">
        <v>0.093</v>
      </c>
      <c r="J95" s="137"/>
      <c r="K95" s="137">
        <v>0.089</v>
      </c>
      <c r="L95" s="137">
        <f t="shared" si="2"/>
        <v>0.08926815292</v>
      </c>
      <c r="M95" s="137">
        <v>16.0</v>
      </c>
      <c r="N95" s="137">
        <f t="shared" si="18"/>
        <v>0.372</v>
      </c>
      <c r="O95" s="137">
        <f t="shared" si="22"/>
        <v>0.356</v>
      </c>
      <c r="P95" s="120">
        <f t="shared" si="9"/>
        <v>0.3640879015</v>
      </c>
      <c r="Q95" s="137">
        <v>0.15</v>
      </c>
      <c r="R95" s="196">
        <f t="shared" si="6"/>
        <v>0.85</v>
      </c>
      <c r="S95" s="187">
        <f t="shared" si="16"/>
        <v>1.867680846</v>
      </c>
      <c r="T95" s="187">
        <f t="shared" si="8"/>
        <v>-1.867680846</v>
      </c>
      <c r="V95" s="197"/>
    </row>
    <row r="96" ht="15.75" customHeight="1">
      <c r="A96" s="198"/>
      <c r="B96" s="199" t="s">
        <v>640</v>
      </c>
      <c r="C96" s="199" t="s">
        <v>735</v>
      </c>
      <c r="E96" s="136">
        <v>1.0</v>
      </c>
      <c r="F96" s="136">
        <f t="shared" si="1"/>
        <v>0</v>
      </c>
      <c r="I96" s="205">
        <v>0.1125</v>
      </c>
      <c r="J96" s="205"/>
      <c r="K96" s="205">
        <v>0.1125</v>
      </c>
      <c r="L96" s="205">
        <f t="shared" si="2"/>
        <v>0.1124724633</v>
      </c>
      <c r="M96" s="136">
        <v>14.0</v>
      </c>
      <c r="N96" s="136">
        <f t="shared" si="18"/>
        <v>0.420936456</v>
      </c>
      <c r="O96" s="136">
        <f t="shared" si="22"/>
        <v>0.420936456</v>
      </c>
      <c r="P96" s="109">
        <f t="shared" si="9"/>
        <v>0.420936456</v>
      </c>
      <c r="Q96" s="136">
        <v>0.23</v>
      </c>
      <c r="R96" s="200">
        <f t="shared" si="6"/>
        <v>0.77</v>
      </c>
      <c r="S96" s="187">
        <f t="shared" si="16"/>
        <v>1.829254722</v>
      </c>
      <c r="T96" s="187">
        <f t="shared" si="8"/>
        <v>-1.829254722</v>
      </c>
      <c r="V96" s="201"/>
    </row>
    <row r="97" ht="15.75" customHeight="1">
      <c r="A97" s="202"/>
      <c r="C97" s="195" t="s">
        <v>736</v>
      </c>
      <c r="E97" s="137">
        <v>0.88</v>
      </c>
      <c r="F97" s="137">
        <f t="shared" si="1"/>
        <v>0.12</v>
      </c>
      <c r="I97" s="137">
        <v>0.08</v>
      </c>
      <c r="J97" s="137"/>
      <c r="K97" s="137">
        <v>0.127</v>
      </c>
      <c r="L97" s="137">
        <f t="shared" si="2"/>
        <v>0.1274756699</v>
      </c>
      <c r="M97" s="137">
        <v>14.0</v>
      </c>
      <c r="N97" s="137">
        <f t="shared" si="18"/>
        <v>0.2993325909</v>
      </c>
      <c r="O97" s="137">
        <f t="shared" si="22"/>
        <v>0.4751904881</v>
      </c>
      <c r="P97" s="120">
        <f t="shared" si="9"/>
        <v>0.3971183703</v>
      </c>
      <c r="Q97" s="137">
        <v>0.35</v>
      </c>
      <c r="R97" s="196">
        <f t="shared" si="6"/>
        <v>0.65</v>
      </c>
      <c r="S97" s="187">
        <f t="shared" si="16"/>
        <v>1.334614663</v>
      </c>
      <c r="T97" s="187">
        <f t="shared" si="8"/>
        <v>-1.334614663</v>
      </c>
      <c r="V97" s="197"/>
    </row>
    <row r="98" ht="15.75" customHeight="1">
      <c r="A98" s="210">
        <v>110.0</v>
      </c>
      <c r="B98" s="199" t="s">
        <v>676</v>
      </c>
      <c r="E98" s="136">
        <v>0.34</v>
      </c>
      <c r="F98" s="136">
        <f t="shared" si="1"/>
        <v>0.66</v>
      </c>
      <c r="I98" s="136">
        <v>0.1674</v>
      </c>
      <c r="J98" s="136"/>
      <c r="K98" s="136">
        <v>0.1674</v>
      </c>
      <c r="L98" s="136">
        <f t="shared" si="2"/>
        <v>0.1662455526</v>
      </c>
      <c r="M98" s="136">
        <v>8.0</v>
      </c>
      <c r="N98" s="136">
        <f t="shared" si="18"/>
        <v>0.4734787007</v>
      </c>
      <c r="O98" s="136">
        <f t="shared" si="22"/>
        <v>0.4734787007</v>
      </c>
      <c r="P98" s="109">
        <f t="shared" si="9"/>
        <v>0.4734787007</v>
      </c>
      <c r="Q98" s="136">
        <v>0.33</v>
      </c>
      <c r="R98" s="200">
        <f t="shared" si="6"/>
        <v>0.67</v>
      </c>
      <c r="S98" s="187">
        <f t="shared" si="16"/>
        <v>0.02112027423</v>
      </c>
      <c r="T98" s="187">
        <f t="shared" si="8"/>
        <v>-0.02112027423</v>
      </c>
      <c r="V98" s="201"/>
    </row>
    <row r="99" ht="15.75" customHeight="1">
      <c r="A99" s="202"/>
      <c r="E99" s="137">
        <v>0.32</v>
      </c>
      <c r="F99" s="137">
        <f t="shared" si="1"/>
        <v>0.68</v>
      </c>
      <c r="I99" s="137">
        <v>0.1649</v>
      </c>
      <c r="J99" s="137"/>
      <c r="K99" s="137">
        <v>0.1649</v>
      </c>
      <c r="L99" s="137">
        <f t="shared" si="2"/>
        <v>0.1662455526</v>
      </c>
      <c r="M99" s="137">
        <v>8.0</v>
      </c>
      <c r="N99" s="137">
        <f t="shared" si="18"/>
        <v>0.4664076329</v>
      </c>
      <c r="O99" s="137">
        <f t="shared" si="22"/>
        <v>0.4664076329</v>
      </c>
      <c r="P99" s="120">
        <f t="shared" si="9"/>
        <v>0.4664076329</v>
      </c>
      <c r="Q99" s="137">
        <v>0.33</v>
      </c>
      <c r="R99" s="196">
        <f t="shared" si="6"/>
        <v>0.67</v>
      </c>
      <c r="S99" s="187">
        <f t="shared" si="16"/>
        <v>-0.02144047244</v>
      </c>
      <c r="T99" s="187">
        <f t="shared" si="8"/>
        <v>0.02144047244</v>
      </c>
      <c r="V99" s="197"/>
    </row>
    <row r="100" ht="15.75" customHeight="1">
      <c r="A100" s="213">
        <v>25.0</v>
      </c>
      <c r="B100" s="214" t="s">
        <v>602</v>
      </c>
      <c r="C100" s="214" t="s">
        <v>110</v>
      </c>
      <c r="E100" s="171">
        <v>0.05</v>
      </c>
      <c r="F100" s="171">
        <f t="shared" si="1"/>
        <v>0.95</v>
      </c>
      <c r="I100" s="139"/>
      <c r="J100" s="139"/>
      <c r="K100" s="139"/>
      <c r="L100" s="139">
        <f t="shared" si="2"/>
        <v>0.125000125</v>
      </c>
      <c r="M100" s="171">
        <v>16.0</v>
      </c>
      <c r="N100" s="171">
        <v>0.11</v>
      </c>
      <c r="O100" s="171">
        <v>0.11</v>
      </c>
      <c r="P100" s="109">
        <f t="shared" si="9"/>
        <v>0.11</v>
      </c>
      <c r="Q100" s="171">
        <v>0.5</v>
      </c>
      <c r="R100" s="215">
        <f t="shared" si="6"/>
        <v>0.5</v>
      </c>
      <c r="S100" s="187">
        <f t="shared" si="16"/>
        <v>-4.090909091</v>
      </c>
      <c r="T100" s="187">
        <f t="shared" si="8"/>
        <v>4.090909091</v>
      </c>
      <c r="V100" s="216" t="s">
        <v>88</v>
      </c>
    </row>
    <row r="101" ht="15.75" customHeight="1">
      <c r="A101" s="202"/>
      <c r="C101" s="217" t="s">
        <v>75</v>
      </c>
      <c r="E101" s="169">
        <v>0.07</v>
      </c>
      <c r="F101" s="169">
        <f t="shared" si="1"/>
        <v>0.93</v>
      </c>
      <c r="I101" s="138"/>
      <c r="J101" s="138"/>
      <c r="K101" s="138"/>
      <c r="L101" s="138">
        <f t="shared" si="2"/>
        <v>0.0912871842</v>
      </c>
      <c r="M101" s="169">
        <v>30.0</v>
      </c>
      <c r="N101" s="169">
        <v>0.13</v>
      </c>
      <c r="O101" s="169">
        <v>0.13</v>
      </c>
      <c r="P101" s="120">
        <f t="shared" si="9"/>
        <v>0.13</v>
      </c>
      <c r="Q101" s="169">
        <v>0.5</v>
      </c>
      <c r="R101" s="218">
        <f t="shared" si="6"/>
        <v>0.5</v>
      </c>
      <c r="S101" s="187">
        <f t="shared" si="16"/>
        <v>-3.307692308</v>
      </c>
      <c r="T101" s="187">
        <f t="shared" si="8"/>
        <v>3.307692308</v>
      </c>
      <c r="V101" s="219" t="s">
        <v>88</v>
      </c>
    </row>
    <row r="102" ht="15.75" customHeight="1">
      <c r="A102" s="220">
        <v>41.0</v>
      </c>
      <c r="B102" s="221" t="s">
        <v>602</v>
      </c>
      <c r="C102" s="221">
        <v>24.0</v>
      </c>
      <c r="D102" s="221" t="s">
        <v>737</v>
      </c>
      <c r="E102" s="175">
        <v>0.4915</v>
      </c>
      <c r="F102" s="175">
        <f t="shared" si="1"/>
        <v>0.5085</v>
      </c>
      <c r="G102" s="222"/>
      <c r="H102" s="222"/>
      <c r="I102" s="223"/>
      <c r="J102" s="223"/>
      <c r="K102" s="223"/>
      <c r="L102" s="223">
        <f t="shared" si="2"/>
        <v>0.08111079168</v>
      </c>
      <c r="M102" s="175">
        <v>38.0</v>
      </c>
      <c r="N102" s="175">
        <v>0.14</v>
      </c>
      <c r="O102" s="175">
        <v>0.14</v>
      </c>
      <c r="P102" s="109">
        <f t="shared" si="9"/>
        <v>0.14</v>
      </c>
      <c r="Q102" s="171">
        <v>0.5</v>
      </c>
      <c r="R102" s="215">
        <f t="shared" si="6"/>
        <v>0.5</v>
      </c>
      <c r="S102" s="187">
        <f t="shared" si="16"/>
        <v>-0.06071428571</v>
      </c>
      <c r="T102" s="187">
        <f t="shared" si="8"/>
        <v>0.06071428571</v>
      </c>
      <c r="U102" s="222"/>
      <c r="V102" s="224" t="s">
        <v>88</v>
      </c>
      <c r="W102" s="225"/>
    </row>
    <row r="103" ht="15.75" customHeight="1">
      <c r="A103" s="226"/>
      <c r="B103" s="227" t="s">
        <v>602</v>
      </c>
      <c r="C103" s="228"/>
      <c r="D103" s="228"/>
      <c r="E103" s="173">
        <v>0.5118</v>
      </c>
      <c r="F103" s="173">
        <f t="shared" si="1"/>
        <v>0.4882</v>
      </c>
      <c r="G103" s="228"/>
      <c r="H103" s="228"/>
      <c r="I103" s="229"/>
      <c r="J103" s="229"/>
      <c r="K103" s="229"/>
      <c r="L103" s="229">
        <f t="shared" si="2"/>
        <v>0.08111079168</v>
      </c>
      <c r="M103" s="173">
        <v>38.0</v>
      </c>
      <c r="N103" s="173">
        <v>0.12</v>
      </c>
      <c r="O103" s="173">
        <v>0.12</v>
      </c>
      <c r="P103" s="120">
        <f t="shared" si="9"/>
        <v>0.12</v>
      </c>
      <c r="Q103" s="169">
        <v>0.5</v>
      </c>
      <c r="R103" s="218">
        <f t="shared" si="6"/>
        <v>0.5</v>
      </c>
      <c r="S103" s="187">
        <f t="shared" si="16"/>
        <v>0.09833333333</v>
      </c>
      <c r="T103" s="187">
        <f t="shared" si="8"/>
        <v>-0.09833333333</v>
      </c>
      <c r="U103" s="228"/>
      <c r="V103" s="230" t="s">
        <v>88</v>
      </c>
      <c r="W103" s="231"/>
    </row>
    <row r="104" ht="15.75" customHeight="1">
      <c r="A104" s="232"/>
      <c r="B104" s="221" t="s">
        <v>602</v>
      </c>
      <c r="C104" s="221">
        <v>36.0</v>
      </c>
      <c r="D104" s="221" t="s">
        <v>738</v>
      </c>
      <c r="E104" s="175">
        <v>0.491</v>
      </c>
      <c r="F104" s="175">
        <f t="shared" si="1"/>
        <v>0.509</v>
      </c>
      <c r="G104" s="222"/>
      <c r="H104" s="222"/>
      <c r="I104" s="223"/>
      <c r="J104" s="223"/>
      <c r="K104" s="223"/>
      <c r="L104" s="223">
        <f t="shared" si="2"/>
        <v>0.07905702056</v>
      </c>
      <c r="M104" s="175">
        <v>40.0</v>
      </c>
      <c r="N104" s="175">
        <v>0.11</v>
      </c>
      <c r="O104" s="175">
        <v>0.11</v>
      </c>
      <c r="P104" s="109">
        <f t="shared" si="9"/>
        <v>0.11</v>
      </c>
      <c r="Q104" s="171">
        <v>0.5</v>
      </c>
      <c r="R104" s="215">
        <f t="shared" si="6"/>
        <v>0.5</v>
      </c>
      <c r="S104" s="187">
        <f t="shared" si="16"/>
        <v>-0.08181818182</v>
      </c>
      <c r="T104" s="187">
        <f t="shared" si="8"/>
        <v>0.08181818182</v>
      </c>
      <c r="U104" s="222"/>
      <c r="V104" s="224" t="s">
        <v>88</v>
      </c>
      <c r="W104" s="225"/>
    </row>
    <row r="105" ht="15.75" customHeight="1">
      <c r="A105" s="226"/>
      <c r="B105" s="227" t="s">
        <v>602</v>
      </c>
      <c r="C105" s="228"/>
      <c r="D105" s="228"/>
      <c r="E105" s="173">
        <v>0.5368</v>
      </c>
      <c r="F105" s="173">
        <f t="shared" si="1"/>
        <v>0.4632</v>
      </c>
      <c r="G105" s="228"/>
      <c r="H105" s="228"/>
      <c r="I105" s="229"/>
      <c r="J105" s="229"/>
      <c r="K105" s="229"/>
      <c r="L105" s="229">
        <f t="shared" si="2"/>
        <v>0.07905702056</v>
      </c>
      <c r="M105" s="173">
        <v>40.0</v>
      </c>
      <c r="N105" s="173">
        <v>0.14</v>
      </c>
      <c r="O105" s="173">
        <v>0.14</v>
      </c>
      <c r="P105" s="120">
        <f t="shared" si="9"/>
        <v>0.14</v>
      </c>
      <c r="Q105" s="169">
        <v>0.5</v>
      </c>
      <c r="R105" s="218">
        <f t="shared" si="6"/>
        <v>0.5</v>
      </c>
      <c r="S105" s="187">
        <f t="shared" si="16"/>
        <v>0.2628571429</v>
      </c>
      <c r="T105" s="187">
        <f t="shared" si="8"/>
        <v>-0.2628571429</v>
      </c>
      <c r="U105" s="228"/>
      <c r="V105" s="230" t="s">
        <v>88</v>
      </c>
      <c r="W105" s="231"/>
    </row>
    <row r="106" ht="15.75" customHeight="1">
      <c r="A106" s="232"/>
      <c r="B106" s="221" t="s">
        <v>676</v>
      </c>
      <c r="C106" s="221">
        <v>24.0</v>
      </c>
      <c r="D106" s="222"/>
      <c r="E106" s="175">
        <v>0.5496</v>
      </c>
      <c r="F106" s="175">
        <f t="shared" si="1"/>
        <v>0.4504</v>
      </c>
      <c r="G106" s="222"/>
      <c r="H106" s="222"/>
      <c r="I106" s="223"/>
      <c r="J106" s="223"/>
      <c r="K106" s="223"/>
      <c r="L106" s="223">
        <f t="shared" si="2"/>
        <v>0.08111079168</v>
      </c>
      <c r="M106" s="175">
        <v>38.0</v>
      </c>
      <c r="N106" s="175">
        <v>0.11</v>
      </c>
      <c r="O106" s="175">
        <v>0.11</v>
      </c>
      <c r="P106" s="146">
        <f t="shared" si="9"/>
        <v>0.11</v>
      </c>
      <c r="Q106" s="175">
        <v>0.5</v>
      </c>
      <c r="R106" s="233">
        <f t="shared" si="6"/>
        <v>0.5</v>
      </c>
      <c r="S106" s="187">
        <f t="shared" si="16"/>
        <v>0.4509090909</v>
      </c>
      <c r="T106" s="187">
        <f t="shared" si="8"/>
        <v>-0.4509090909</v>
      </c>
      <c r="U106" s="222"/>
      <c r="V106" s="224" t="s">
        <v>319</v>
      </c>
      <c r="W106" s="225"/>
    </row>
    <row r="107" ht="15.75" customHeight="1">
      <c r="A107" s="226"/>
      <c r="B107" s="227" t="s">
        <v>640</v>
      </c>
      <c r="C107" s="227">
        <v>24.0</v>
      </c>
      <c r="D107" s="227" t="s">
        <v>737</v>
      </c>
      <c r="E107" s="173">
        <v>0.5255</v>
      </c>
      <c r="F107" s="173">
        <f t="shared" si="1"/>
        <v>0.4745</v>
      </c>
      <c r="G107" s="228"/>
      <c r="H107" s="228"/>
      <c r="I107" s="229"/>
      <c r="J107" s="229"/>
      <c r="K107" s="229"/>
      <c r="L107" s="229">
        <f t="shared" si="2"/>
        <v>0.08006415697</v>
      </c>
      <c r="M107" s="173">
        <v>39.0</v>
      </c>
      <c r="N107" s="173">
        <v>0.19</v>
      </c>
      <c r="O107" s="173">
        <v>0.19</v>
      </c>
      <c r="P107" s="149">
        <f t="shared" si="9"/>
        <v>0.19</v>
      </c>
      <c r="Q107" s="173">
        <v>0.5</v>
      </c>
      <c r="R107" s="234">
        <f t="shared" si="6"/>
        <v>0.5</v>
      </c>
      <c r="S107" s="235">
        <f t="shared" si="16"/>
        <v>0.1342105263</v>
      </c>
      <c r="T107" s="235">
        <f t="shared" si="8"/>
        <v>-0.1342105263</v>
      </c>
      <c r="U107" s="228"/>
      <c r="V107" s="230" t="s">
        <v>88</v>
      </c>
      <c r="W107" s="231"/>
    </row>
    <row r="108" ht="15.75" customHeight="1">
      <c r="A108" s="232"/>
      <c r="B108" s="221" t="s">
        <v>640</v>
      </c>
      <c r="C108" s="221">
        <v>24.0</v>
      </c>
      <c r="D108" s="222"/>
      <c r="E108" s="175">
        <v>0.5946</v>
      </c>
      <c r="F108" s="175">
        <f t="shared" si="1"/>
        <v>0.4054</v>
      </c>
      <c r="G108" s="222"/>
      <c r="H108" s="222"/>
      <c r="I108" s="223"/>
      <c r="J108" s="223"/>
      <c r="K108" s="223"/>
      <c r="L108" s="223">
        <f t="shared" si="2"/>
        <v>0.09449121274</v>
      </c>
      <c r="M108" s="175">
        <v>28.0</v>
      </c>
      <c r="N108" s="175">
        <v>0.17</v>
      </c>
      <c r="O108" s="175">
        <v>0.17</v>
      </c>
      <c r="P108" s="146">
        <f t="shared" si="9"/>
        <v>0.17</v>
      </c>
      <c r="Q108" s="175">
        <v>0.5</v>
      </c>
      <c r="R108" s="233">
        <f t="shared" si="6"/>
        <v>0.5</v>
      </c>
      <c r="S108" s="236">
        <f t="shared" si="16"/>
        <v>0.5564705882</v>
      </c>
      <c r="T108" s="236">
        <f t="shared" si="8"/>
        <v>-0.5564705882</v>
      </c>
      <c r="U108" s="222"/>
      <c r="V108" s="224" t="s">
        <v>88</v>
      </c>
      <c r="W108" s="225"/>
    </row>
    <row r="109" ht="15.75" customHeight="1">
      <c r="A109" s="226"/>
      <c r="B109" s="227" t="s">
        <v>640</v>
      </c>
      <c r="C109" s="227">
        <v>18.0</v>
      </c>
      <c r="D109" s="227" t="s">
        <v>738</v>
      </c>
      <c r="E109" s="173">
        <v>0.528</v>
      </c>
      <c r="F109" s="173">
        <f t="shared" si="1"/>
        <v>0.472</v>
      </c>
      <c r="G109" s="228"/>
      <c r="H109" s="228"/>
      <c r="I109" s="229"/>
      <c r="J109" s="229"/>
      <c r="K109" s="229"/>
      <c r="L109" s="229">
        <f t="shared" si="2"/>
        <v>0.08006415697</v>
      </c>
      <c r="M109" s="173">
        <v>39.0</v>
      </c>
      <c r="N109" s="173">
        <v>0.18</v>
      </c>
      <c r="O109" s="173">
        <v>0.18</v>
      </c>
      <c r="P109" s="149">
        <f t="shared" si="9"/>
        <v>0.18</v>
      </c>
      <c r="Q109" s="173">
        <v>0.5</v>
      </c>
      <c r="R109" s="234">
        <f t="shared" si="6"/>
        <v>0.5</v>
      </c>
      <c r="S109" s="235">
        <f t="shared" si="16"/>
        <v>0.1555555556</v>
      </c>
      <c r="T109" s="235">
        <f t="shared" si="8"/>
        <v>-0.1555555556</v>
      </c>
      <c r="U109" s="228"/>
      <c r="V109" s="230" t="s">
        <v>88</v>
      </c>
      <c r="W109" s="231"/>
    </row>
    <row r="110" ht="15.75" customHeight="1">
      <c r="A110" s="232"/>
      <c r="B110" s="221" t="s">
        <v>640</v>
      </c>
      <c r="C110" s="221">
        <v>18.0</v>
      </c>
      <c r="D110" s="222"/>
      <c r="E110" s="175">
        <v>0.5275</v>
      </c>
      <c r="F110" s="175">
        <f t="shared" si="1"/>
        <v>0.4725</v>
      </c>
      <c r="G110" s="222"/>
      <c r="H110" s="222"/>
      <c r="I110" s="223"/>
      <c r="J110" s="223"/>
      <c r="K110" s="223"/>
      <c r="L110" s="223">
        <f t="shared" si="2"/>
        <v>0.0912871842</v>
      </c>
      <c r="M110" s="175">
        <v>30.0</v>
      </c>
      <c r="N110" s="175">
        <v>0.18</v>
      </c>
      <c r="O110" s="175">
        <v>0.18</v>
      </c>
      <c r="P110" s="146">
        <f t="shared" si="9"/>
        <v>0.18</v>
      </c>
      <c r="Q110" s="175">
        <v>0.5</v>
      </c>
      <c r="R110" s="233">
        <f t="shared" si="6"/>
        <v>0.5</v>
      </c>
      <c r="S110" s="236">
        <f t="shared" si="16"/>
        <v>0.1527777778</v>
      </c>
      <c r="T110" s="236">
        <f t="shared" si="8"/>
        <v>-0.1527777778</v>
      </c>
      <c r="U110" s="222"/>
      <c r="V110" s="224" t="s">
        <v>88</v>
      </c>
      <c r="W110" s="225"/>
    </row>
    <row r="111" ht="15.75" customHeight="1">
      <c r="A111" s="237">
        <v>70.0</v>
      </c>
      <c r="B111" s="227" t="s">
        <v>612</v>
      </c>
      <c r="C111" s="227" t="s">
        <v>739</v>
      </c>
      <c r="D111" s="228"/>
      <c r="E111" s="173">
        <v>3.1</v>
      </c>
      <c r="F111" s="173">
        <f t="shared" si="1"/>
        <v>-2.1</v>
      </c>
      <c r="G111" s="228"/>
      <c r="H111" s="228"/>
      <c r="I111" s="229"/>
      <c r="J111" s="229"/>
      <c r="K111" s="229"/>
      <c r="L111" s="229" t="str">
        <f t="shared" si="2"/>
        <v>#DIV/0!</v>
      </c>
      <c r="M111" s="173"/>
      <c r="N111" s="173">
        <v>0.9</v>
      </c>
      <c r="O111" s="173">
        <v>0.9</v>
      </c>
      <c r="P111" s="149">
        <f t="shared" si="9"/>
        <v>0.9</v>
      </c>
      <c r="Q111" s="173">
        <v>0.5</v>
      </c>
      <c r="R111" s="234">
        <f t="shared" si="6"/>
        <v>0.5</v>
      </c>
      <c r="S111" s="235">
        <f t="shared" si="16"/>
        <v>2.888888889</v>
      </c>
      <c r="T111" s="235">
        <f t="shared" si="8"/>
        <v>-2.888888889</v>
      </c>
      <c r="U111" s="228"/>
      <c r="V111" s="230" t="s">
        <v>88</v>
      </c>
      <c r="W111" s="231"/>
    </row>
    <row r="112" ht="15.75" customHeight="1">
      <c r="A112" s="220"/>
      <c r="B112" s="221" t="s">
        <v>676</v>
      </c>
      <c r="C112" s="221" t="s">
        <v>739</v>
      </c>
      <c r="D112" s="222"/>
      <c r="E112" s="175">
        <v>2.3</v>
      </c>
      <c r="F112" s="175">
        <f t="shared" si="1"/>
        <v>-1.3</v>
      </c>
      <c r="G112" s="222"/>
      <c r="H112" s="222"/>
      <c r="I112" s="223"/>
      <c r="J112" s="223"/>
      <c r="K112" s="223"/>
      <c r="L112" s="223" t="str">
        <f t="shared" si="2"/>
        <v>#DIV/0!</v>
      </c>
      <c r="M112" s="175"/>
      <c r="N112" s="175">
        <v>1.2</v>
      </c>
      <c r="O112" s="175">
        <v>1.2</v>
      </c>
      <c r="P112" s="146">
        <f t="shared" si="9"/>
        <v>1.2</v>
      </c>
      <c r="Q112" s="175">
        <v>0.5</v>
      </c>
      <c r="R112" s="233">
        <f t="shared" si="6"/>
        <v>0.5</v>
      </c>
      <c r="S112" s="236">
        <f t="shared" si="16"/>
        <v>1.5</v>
      </c>
      <c r="T112" s="236">
        <f t="shared" si="8"/>
        <v>-1.5</v>
      </c>
      <c r="U112" s="222"/>
      <c r="V112" s="224" t="s">
        <v>88</v>
      </c>
      <c r="W112" s="225"/>
    </row>
    <row r="113" ht="15.75" customHeight="1">
      <c r="A113" s="237"/>
      <c r="B113" s="227" t="s">
        <v>640</v>
      </c>
      <c r="C113" s="227" t="s">
        <v>739</v>
      </c>
      <c r="D113" s="228"/>
      <c r="E113" s="173">
        <v>2.2</v>
      </c>
      <c r="F113" s="173">
        <f t="shared" si="1"/>
        <v>-1.2</v>
      </c>
      <c r="G113" s="228"/>
      <c r="H113" s="228"/>
      <c r="I113" s="229"/>
      <c r="J113" s="229"/>
      <c r="K113" s="229"/>
      <c r="L113" s="229" t="str">
        <f t="shared" si="2"/>
        <v>#DIV/0!</v>
      </c>
      <c r="M113" s="173"/>
      <c r="N113" s="173">
        <v>1.3</v>
      </c>
      <c r="O113" s="173">
        <v>1.3</v>
      </c>
      <c r="P113" s="149">
        <f t="shared" si="9"/>
        <v>1.3</v>
      </c>
      <c r="Q113" s="173">
        <v>0.5</v>
      </c>
      <c r="R113" s="234">
        <f t="shared" si="6"/>
        <v>0.5</v>
      </c>
      <c r="S113" s="235">
        <f t="shared" si="16"/>
        <v>1.307692308</v>
      </c>
      <c r="T113" s="235">
        <f t="shared" si="8"/>
        <v>-1.307692308</v>
      </c>
      <c r="U113" s="228"/>
      <c r="V113" s="230" t="s">
        <v>88</v>
      </c>
      <c r="W113" s="231"/>
    </row>
    <row r="114" ht="15.75" customHeight="1">
      <c r="A114" s="220">
        <v>79.0</v>
      </c>
      <c r="B114" s="221" t="s">
        <v>612</v>
      </c>
      <c r="C114" s="221"/>
      <c r="D114" s="222"/>
      <c r="E114" s="175">
        <v>4.2</v>
      </c>
      <c r="F114" s="175">
        <f t="shared" si="1"/>
        <v>-3.2</v>
      </c>
      <c r="G114" s="222"/>
      <c r="H114" s="222"/>
      <c r="I114" s="223"/>
      <c r="J114" s="223"/>
      <c r="K114" s="223"/>
      <c r="L114" s="223" t="str">
        <f t="shared" si="2"/>
        <v>#NUM!</v>
      </c>
      <c r="M114" s="175">
        <v>60.0</v>
      </c>
      <c r="N114" s="175">
        <v>1.9</v>
      </c>
      <c r="O114" s="175">
        <v>1.9</v>
      </c>
      <c r="P114" s="146">
        <f t="shared" si="9"/>
        <v>1.9</v>
      </c>
      <c r="Q114" s="175">
        <v>5.0</v>
      </c>
      <c r="R114" s="233">
        <f t="shared" si="6"/>
        <v>-4</v>
      </c>
      <c r="S114" s="236">
        <f t="shared" si="16"/>
        <v>-0.4210526316</v>
      </c>
      <c r="T114" s="236">
        <f t="shared" si="8"/>
        <v>0.4210526316</v>
      </c>
      <c r="U114" s="222"/>
      <c r="V114" s="224" t="s">
        <v>319</v>
      </c>
      <c r="W114" s="225"/>
    </row>
    <row r="115" ht="15.75" customHeight="1">
      <c r="A115" s="237">
        <v>107.0</v>
      </c>
      <c r="B115" s="227"/>
      <c r="C115" s="227" t="s">
        <v>740</v>
      </c>
      <c r="D115" s="227" t="s">
        <v>741</v>
      </c>
      <c r="E115" s="173">
        <v>0.2</v>
      </c>
      <c r="F115" s="173">
        <f t="shared" si="1"/>
        <v>0.8</v>
      </c>
      <c r="G115" s="229"/>
      <c r="H115" s="228"/>
      <c r="I115" s="229">
        <f t="shared" ref="I115:I140" si="23"> sqrt((E115 * (1-E115)) / M115)</f>
        <v>0.1264911064</v>
      </c>
      <c r="J115" s="229">
        <f t="shared" ref="J115:J175" si="24"> sqrt((F115 * (1-F115)) / M115)</f>
        <v>0.1264911064</v>
      </c>
      <c r="K115" s="229">
        <f t="shared" ref="K115:K175" si="25"> sqrt((Q115 * (1.000001-Q115)) / M115)</f>
        <v>0.000316227766</v>
      </c>
      <c r="L115" s="229">
        <f t="shared" si="2"/>
        <v>0</v>
      </c>
      <c r="M115" s="173">
        <v>10.0</v>
      </c>
      <c r="N115" s="173">
        <f t="shared" ref="N115:N144" si="26"> I115*SQRT(M115)</f>
        <v>0.4</v>
      </c>
      <c r="O115" s="173">
        <f t="shared" ref="O115:O138" si="27"> K115*SQRT(M115)</f>
        <v>0.001</v>
      </c>
      <c r="P115" s="149">
        <f t="shared" si="9"/>
        <v>0.2828435964</v>
      </c>
      <c r="Q115" s="173">
        <v>1.0</v>
      </c>
      <c r="R115" s="234">
        <f t="shared" si="6"/>
        <v>0</v>
      </c>
      <c r="S115" s="235">
        <f t="shared" si="16"/>
        <v>-2.828418286</v>
      </c>
      <c r="T115" s="235">
        <f t="shared" si="8"/>
        <v>2.828418286</v>
      </c>
      <c r="U115" s="228"/>
      <c r="V115" s="230" t="s">
        <v>88</v>
      </c>
      <c r="W115" s="238"/>
    </row>
    <row r="116" ht="15.75" customHeight="1">
      <c r="A116" s="220"/>
      <c r="B116" s="221"/>
      <c r="C116" s="221"/>
      <c r="D116" s="221" t="s">
        <v>742</v>
      </c>
      <c r="E116" s="175">
        <v>0.2</v>
      </c>
      <c r="F116" s="175">
        <f t="shared" si="1"/>
        <v>0.8</v>
      </c>
      <c r="G116" s="223"/>
      <c r="H116" s="222"/>
      <c r="I116" s="223">
        <f t="shared" si="23"/>
        <v>0.1264911064</v>
      </c>
      <c r="J116" s="223">
        <f t="shared" si="24"/>
        <v>0.1264911064</v>
      </c>
      <c r="K116" s="223">
        <f t="shared" si="25"/>
        <v>0.09486880415</v>
      </c>
      <c r="L116" s="223">
        <f t="shared" si="2"/>
        <v>0.09486838251</v>
      </c>
      <c r="M116" s="175">
        <v>10.0</v>
      </c>
      <c r="N116" s="175">
        <f t="shared" si="26"/>
        <v>0.4</v>
      </c>
      <c r="O116" s="175">
        <f t="shared" si="27"/>
        <v>0.3000015</v>
      </c>
      <c r="P116" s="146">
        <f t="shared" si="9"/>
        <v>0.353554027</v>
      </c>
      <c r="Q116" s="175">
        <v>0.9</v>
      </c>
      <c r="R116" s="233">
        <f t="shared" si="6"/>
        <v>0.1</v>
      </c>
      <c r="S116" s="236">
        <f t="shared" si="16"/>
        <v>-1.979895424</v>
      </c>
      <c r="T116" s="236">
        <f t="shared" si="8"/>
        <v>1.979895424</v>
      </c>
      <c r="U116" s="222"/>
      <c r="V116" s="224" t="s">
        <v>88</v>
      </c>
      <c r="W116" s="225"/>
    </row>
    <row r="117" ht="15.75" customHeight="1">
      <c r="A117" s="237"/>
      <c r="B117" s="227"/>
      <c r="C117" s="227"/>
      <c r="D117" s="227" t="s">
        <v>743</v>
      </c>
      <c r="E117" s="173">
        <v>0.2</v>
      </c>
      <c r="F117" s="173">
        <f t="shared" si="1"/>
        <v>0.8</v>
      </c>
      <c r="G117" s="229"/>
      <c r="H117" s="228"/>
      <c r="I117" s="229">
        <f t="shared" si="23"/>
        <v>0.1264911064</v>
      </c>
      <c r="J117" s="229">
        <f t="shared" si="24"/>
        <v>0.1264911064</v>
      </c>
      <c r="K117" s="229">
        <f t="shared" si="25"/>
        <v>0.000316227766</v>
      </c>
      <c r="L117" s="229">
        <f t="shared" si="2"/>
        <v>0</v>
      </c>
      <c r="M117" s="173">
        <v>10.0</v>
      </c>
      <c r="N117" s="173">
        <f t="shared" si="26"/>
        <v>0.4</v>
      </c>
      <c r="O117" s="173">
        <f t="shared" si="27"/>
        <v>0.001</v>
      </c>
      <c r="P117" s="149">
        <f t="shared" si="9"/>
        <v>0.2828435964</v>
      </c>
      <c r="Q117" s="173">
        <v>1.0</v>
      </c>
      <c r="R117" s="234">
        <f t="shared" si="6"/>
        <v>0</v>
      </c>
      <c r="S117" s="235">
        <f t="shared" si="16"/>
        <v>-2.828418286</v>
      </c>
      <c r="T117" s="235">
        <f t="shared" si="8"/>
        <v>2.828418286</v>
      </c>
      <c r="U117" s="228"/>
      <c r="V117" s="230" t="s">
        <v>88</v>
      </c>
      <c r="W117" s="231"/>
    </row>
    <row r="118" ht="15.75" customHeight="1">
      <c r="A118" s="220"/>
      <c r="B118" s="221"/>
      <c r="C118" s="221"/>
      <c r="D118" s="221" t="s">
        <v>744</v>
      </c>
      <c r="E118" s="175">
        <v>0.2</v>
      </c>
      <c r="F118" s="175">
        <f t="shared" si="1"/>
        <v>0.8</v>
      </c>
      <c r="G118" s="223"/>
      <c r="H118" s="222"/>
      <c r="I118" s="223">
        <f t="shared" si="23"/>
        <v>0.1264911064</v>
      </c>
      <c r="J118" s="223">
        <f t="shared" si="24"/>
        <v>0.1264911064</v>
      </c>
      <c r="K118" s="223">
        <f t="shared" si="25"/>
        <v>0.000316227766</v>
      </c>
      <c r="L118" s="223">
        <f t="shared" si="2"/>
        <v>0</v>
      </c>
      <c r="M118" s="175">
        <v>10.0</v>
      </c>
      <c r="N118" s="175">
        <f t="shared" si="26"/>
        <v>0.4</v>
      </c>
      <c r="O118" s="175">
        <f t="shared" si="27"/>
        <v>0.001</v>
      </c>
      <c r="P118" s="146">
        <f t="shared" si="9"/>
        <v>0.2828435964</v>
      </c>
      <c r="Q118" s="175">
        <v>1.0</v>
      </c>
      <c r="R118" s="233">
        <f t="shared" si="6"/>
        <v>0</v>
      </c>
      <c r="S118" s="236">
        <f t="shared" si="16"/>
        <v>-2.828418286</v>
      </c>
      <c r="T118" s="236">
        <f t="shared" si="8"/>
        <v>2.828418286</v>
      </c>
      <c r="U118" s="222"/>
      <c r="V118" s="224" t="s">
        <v>88</v>
      </c>
      <c r="W118" s="225"/>
    </row>
    <row r="119" ht="15.75" customHeight="1">
      <c r="A119" s="237"/>
      <c r="B119" s="227"/>
      <c r="C119" s="227" t="s">
        <v>745</v>
      </c>
      <c r="D119" s="227" t="s">
        <v>741</v>
      </c>
      <c r="E119" s="173">
        <v>0.1</v>
      </c>
      <c r="F119" s="173">
        <f t="shared" si="1"/>
        <v>0.9</v>
      </c>
      <c r="G119" s="228"/>
      <c r="H119" s="228"/>
      <c r="I119" s="229">
        <f t="shared" si="23"/>
        <v>0.09486832981</v>
      </c>
      <c r="J119" s="229">
        <f t="shared" si="24"/>
        <v>0.09486832981</v>
      </c>
      <c r="K119" s="229">
        <f t="shared" si="25"/>
        <v>0.000316227766</v>
      </c>
      <c r="L119" s="229">
        <f t="shared" si="2"/>
        <v>0</v>
      </c>
      <c r="M119" s="173">
        <v>10.0</v>
      </c>
      <c r="N119" s="173">
        <f t="shared" si="26"/>
        <v>0.3</v>
      </c>
      <c r="O119" s="173">
        <f t="shared" si="27"/>
        <v>0.001</v>
      </c>
      <c r="P119" s="149">
        <f t="shared" si="9"/>
        <v>0.2121332129</v>
      </c>
      <c r="Q119" s="173">
        <v>1.0</v>
      </c>
      <c r="R119" s="234">
        <f t="shared" si="6"/>
        <v>0</v>
      </c>
      <c r="S119" s="235">
        <f t="shared" si="16"/>
        <v>-4.242617117</v>
      </c>
      <c r="T119" s="235">
        <f t="shared" si="8"/>
        <v>4.242617117</v>
      </c>
      <c r="U119" s="228"/>
      <c r="V119" s="230" t="s">
        <v>88</v>
      </c>
      <c r="W119" s="231"/>
    </row>
    <row r="120" ht="15.75" customHeight="1">
      <c r="A120" s="220"/>
      <c r="B120" s="221"/>
      <c r="C120" s="221"/>
      <c r="D120" s="221" t="s">
        <v>742</v>
      </c>
      <c r="E120" s="175">
        <v>0.1</v>
      </c>
      <c r="F120" s="175">
        <f t="shared" si="1"/>
        <v>0.9</v>
      </c>
      <c r="G120" s="222"/>
      <c r="H120" s="222"/>
      <c r="I120" s="223">
        <f t="shared" si="23"/>
        <v>0.09486832981</v>
      </c>
      <c r="J120" s="223">
        <f t="shared" si="24"/>
        <v>0.09486832981</v>
      </c>
      <c r="K120" s="223">
        <f t="shared" si="25"/>
        <v>0.09486880415</v>
      </c>
      <c r="L120" s="223">
        <f t="shared" si="2"/>
        <v>0.09486838251</v>
      </c>
      <c r="M120" s="175">
        <v>10.0</v>
      </c>
      <c r="N120" s="175">
        <f t="shared" si="26"/>
        <v>0.3</v>
      </c>
      <c r="O120" s="175">
        <f t="shared" si="27"/>
        <v>0.3000015</v>
      </c>
      <c r="P120" s="146">
        <f t="shared" si="9"/>
        <v>0.30000075</v>
      </c>
      <c r="Q120" s="175">
        <v>0.9</v>
      </c>
      <c r="R120" s="233">
        <f t="shared" si="6"/>
        <v>0.1</v>
      </c>
      <c r="S120" s="236">
        <f t="shared" si="16"/>
        <v>-2.66666</v>
      </c>
      <c r="T120" s="236">
        <f t="shared" si="8"/>
        <v>2.66666</v>
      </c>
      <c r="U120" s="222"/>
      <c r="V120" s="224" t="s">
        <v>88</v>
      </c>
      <c r="W120" s="225"/>
    </row>
    <row r="121" ht="15.75" customHeight="1">
      <c r="A121" s="237"/>
      <c r="B121" s="227"/>
      <c r="C121" s="239"/>
      <c r="D121" s="227" t="s">
        <v>743</v>
      </c>
      <c r="E121" s="173">
        <v>0.1</v>
      </c>
      <c r="F121" s="173">
        <f t="shared" si="1"/>
        <v>0.9</v>
      </c>
      <c r="G121" s="228"/>
      <c r="H121" s="228"/>
      <c r="I121" s="229">
        <f t="shared" si="23"/>
        <v>0.09486832981</v>
      </c>
      <c r="J121" s="229">
        <f t="shared" si="24"/>
        <v>0.09486832981</v>
      </c>
      <c r="K121" s="229">
        <f t="shared" si="25"/>
        <v>0.000316227766</v>
      </c>
      <c r="L121" s="229">
        <f t="shared" si="2"/>
        <v>0</v>
      </c>
      <c r="M121" s="173">
        <v>10.0</v>
      </c>
      <c r="N121" s="173">
        <f t="shared" si="26"/>
        <v>0.3</v>
      </c>
      <c r="O121" s="173">
        <f t="shared" si="27"/>
        <v>0.001</v>
      </c>
      <c r="P121" s="149">
        <f t="shared" si="9"/>
        <v>0.2121332129</v>
      </c>
      <c r="Q121" s="173">
        <v>1.0</v>
      </c>
      <c r="R121" s="234">
        <f t="shared" si="6"/>
        <v>0</v>
      </c>
      <c r="S121" s="235">
        <f t="shared" si="16"/>
        <v>-4.242617117</v>
      </c>
      <c r="T121" s="235">
        <f t="shared" si="8"/>
        <v>4.242617117</v>
      </c>
      <c r="U121" s="228"/>
      <c r="V121" s="230" t="s">
        <v>88</v>
      </c>
      <c r="W121" s="231"/>
    </row>
    <row r="122" ht="15.75" customHeight="1">
      <c r="A122" s="220"/>
      <c r="B122" s="221"/>
      <c r="C122" s="240"/>
      <c r="D122" s="221" t="s">
        <v>744</v>
      </c>
      <c r="E122" s="175">
        <v>0.1</v>
      </c>
      <c r="F122" s="175">
        <f t="shared" si="1"/>
        <v>0.9</v>
      </c>
      <c r="G122" s="222"/>
      <c r="H122" s="222"/>
      <c r="I122" s="223">
        <f t="shared" si="23"/>
        <v>0.09486832981</v>
      </c>
      <c r="J122" s="223">
        <f t="shared" si="24"/>
        <v>0.09486832981</v>
      </c>
      <c r="K122" s="223">
        <f t="shared" si="25"/>
        <v>0.000316227766</v>
      </c>
      <c r="L122" s="223">
        <f t="shared" si="2"/>
        <v>0</v>
      </c>
      <c r="M122" s="175">
        <v>10.0</v>
      </c>
      <c r="N122" s="175">
        <f t="shared" si="26"/>
        <v>0.3</v>
      </c>
      <c r="O122" s="175">
        <f t="shared" si="27"/>
        <v>0.001</v>
      </c>
      <c r="P122" s="146">
        <f t="shared" si="9"/>
        <v>0.2121332129</v>
      </c>
      <c r="Q122" s="175">
        <v>1.0</v>
      </c>
      <c r="R122" s="233">
        <f t="shared" si="6"/>
        <v>0</v>
      </c>
      <c r="S122" s="236">
        <f t="shared" si="16"/>
        <v>-4.242617117</v>
      </c>
      <c r="T122" s="236">
        <f t="shared" si="8"/>
        <v>4.242617117</v>
      </c>
      <c r="U122" s="222"/>
      <c r="V122" s="224" t="s">
        <v>88</v>
      </c>
      <c r="W122" s="225"/>
    </row>
    <row r="123" ht="15.75" customHeight="1">
      <c r="A123" s="237"/>
      <c r="B123" s="227" t="s">
        <v>676</v>
      </c>
      <c r="C123" s="227" t="s">
        <v>746</v>
      </c>
      <c r="D123" s="227" t="s">
        <v>741</v>
      </c>
      <c r="E123" s="173">
        <v>0.42</v>
      </c>
      <c r="F123" s="173">
        <f t="shared" si="1"/>
        <v>0.58</v>
      </c>
      <c r="G123" s="228"/>
      <c r="H123" s="228"/>
      <c r="I123" s="229">
        <f t="shared" si="23"/>
        <v>0.1560769041</v>
      </c>
      <c r="J123" s="229">
        <f t="shared" si="24"/>
        <v>0.1560769041</v>
      </c>
      <c r="K123" s="229">
        <f t="shared" si="25"/>
        <v>0.1063488928</v>
      </c>
      <c r="L123" s="229">
        <f t="shared" si="2"/>
        <v>0.1063485449</v>
      </c>
      <c r="M123" s="173">
        <v>10.0</v>
      </c>
      <c r="N123" s="173">
        <f t="shared" si="26"/>
        <v>0.4935585072</v>
      </c>
      <c r="O123" s="173">
        <f t="shared" si="27"/>
        <v>0.3363047279</v>
      </c>
      <c r="P123" s="149">
        <f t="shared" si="9"/>
        <v>0.4223155633</v>
      </c>
      <c r="Q123" s="173">
        <v>0.87</v>
      </c>
      <c r="R123" s="234">
        <f t="shared" si="6"/>
        <v>0.13</v>
      </c>
      <c r="S123" s="235">
        <f t="shared" si="16"/>
        <v>-1.065553911</v>
      </c>
      <c r="T123" s="235">
        <f t="shared" si="8"/>
        <v>1.065553911</v>
      </c>
      <c r="U123" s="228"/>
      <c r="V123" s="230" t="s">
        <v>88</v>
      </c>
      <c r="W123" s="231"/>
    </row>
    <row r="124" ht="15.75" customHeight="1">
      <c r="A124" s="220"/>
      <c r="B124" s="221"/>
      <c r="C124" s="221"/>
      <c r="D124" s="221" t="s">
        <v>742</v>
      </c>
      <c r="E124" s="175">
        <v>0.42</v>
      </c>
      <c r="F124" s="175">
        <f t="shared" si="1"/>
        <v>0.58</v>
      </c>
      <c r="G124" s="222"/>
      <c r="H124" s="222"/>
      <c r="I124" s="223">
        <f t="shared" si="23"/>
        <v>0.1560769041</v>
      </c>
      <c r="J124" s="223">
        <f t="shared" si="24"/>
        <v>0.1560769041</v>
      </c>
      <c r="K124" s="223">
        <f t="shared" si="25"/>
        <v>0.1264914226</v>
      </c>
      <c r="L124" s="223">
        <f t="shared" si="2"/>
        <v>0.1264911855</v>
      </c>
      <c r="M124" s="175">
        <v>10.0</v>
      </c>
      <c r="N124" s="175">
        <f t="shared" si="26"/>
        <v>0.4935585072</v>
      </c>
      <c r="O124" s="175">
        <f t="shared" si="27"/>
        <v>0.400001</v>
      </c>
      <c r="P124" s="146">
        <f t="shared" si="9"/>
        <v>0.4492219941</v>
      </c>
      <c r="Q124" s="175">
        <v>0.8</v>
      </c>
      <c r="R124" s="233">
        <f t="shared" si="6"/>
        <v>0.2</v>
      </c>
      <c r="S124" s="236">
        <f t="shared" si="16"/>
        <v>-0.8459069346</v>
      </c>
      <c r="T124" s="236">
        <f t="shared" si="8"/>
        <v>0.8459069346</v>
      </c>
      <c r="U124" s="222"/>
      <c r="V124" s="224" t="s">
        <v>88</v>
      </c>
      <c r="W124" s="225"/>
    </row>
    <row r="125" ht="15.75" customHeight="1">
      <c r="A125" s="237"/>
      <c r="B125" s="227"/>
      <c r="C125" s="227"/>
      <c r="D125" s="227" t="s">
        <v>743</v>
      </c>
      <c r="E125" s="173">
        <v>0.42</v>
      </c>
      <c r="F125" s="173">
        <f t="shared" si="1"/>
        <v>0.58</v>
      </c>
      <c r="G125" s="228"/>
      <c r="H125" s="228"/>
      <c r="I125" s="229">
        <f t="shared" si="23"/>
        <v>0.1560769041</v>
      </c>
      <c r="J125" s="229">
        <f t="shared" si="24"/>
        <v>0.1560769041</v>
      </c>
      <c r="K125" s="229">
        <f t="shared" si="25"/>
        <v>0.0539453149</v>
      </c>
      <c r="L125" s="229">
        <f t="shared" si="2"/>
        <v>0.05394444364</v>
      </c>
      <c r="M125" s="173">
        <v>10.0</v>
      </c>
      <c r="N125" s="173">
        <f t="shared" si="26"/>
        <v>0.4935585072</v>
      </c>
      <c r="O125" s="173">
        <f t="shared" si="27"/>
        <v>0.1705900642</v>
      </c>
      <c r="P125" s="149">
        <f t="shared" si="9"/>
        <v>0.3692566655</v>
      </c>
      <c r="Q125" s="173">
        <v>0.97</v>
      </c>
      <c r="R125" s="234">
        <f t="shared" si="6"/>
        <v>0.03</v>
      </c>
      <c r="S125" s="235">
        <f t="shared" si="16"/>
        <v>-1.489478868</v>
      </c>
      <c r="T125" s="235">
        <f t="shared" si="8"/>
        <v>1.489478868</v>
      </c>
      <c r="U125" s="228"/>
      <c r="V125" s="230" t="s">
        <v>88</v>
      </c>
      <c r="W125" s="231"/>
    </row>
    <row r="126" ht="15.75" customHeight="1">
      <c r="A126" s="220"/>
      <c r="B126" s="221"/>
      <c r="C126" s="221"/>
      <c r="D126" s="221" t="s">
        <v>744</v>
      </c>
      <c r="E126" s="175">
        <v>0.42</v>
      </c>
      <c r="F126" s="175">
        <f t="shared" si="1"/>
        <v>0.58</v>
      </c>
      <c r="G126" s="222"/>
      <c r="H126" s="222"/>
      <c r="I126" s="223">
        <f t="shared" si="23"/>
        <v>0.1560769041</v>
      </c>
      <c r="J126" s="223">
        <f t="shared" si="24"/>
        <v>0.1560769041</v>
      </c>
      <c r="K126" s="223">
        <f t="shared" si="25"/>
        <v>0.06892093296</v>
      </c>
      <c r="L126" s="223">
        <f t="shared" si="2"/>
        <v>0.06892028003</v>
      </c>
      <c r="M126" s="175">
        <v>10.0</v>
      </c>
      <c r="N126" s="175">
        <f t="shared" si="26"/>
        <v>0.4935585072</v>
      </c>
      <c r="O126" s="175">
        <f t="shared" si="27"/>
        <v>0.2179471266</v>
      </c>
      <c r="P126" s="146">
        <f t="shared" si="9"/>
        <v>0.3815107797</v>
      </c>
      <c r="Q126" s="175">
        <v>0.95</v>
      </c>
      <c r="R126" s="233">
        <f t="shared" si="6"/>
        <v>0.05</v>
      </c>
      <c r="S126" s="236">
        <f t="shared" si="16"/>
        <v>-1.389213695</v>
      </c>
      <c r="T126" s="236">
        <f t="shared" si="8"/>
        <v>1.389213695</v>
      </c>
      <c r="U126" s="222"/>
      <c r="V126" s="224" t="s">
        <v>88</v>
      </c>
      <c r="W126" s="225"/>
    </row>
    <row r="127" ht="15.75" customHeight="1">
      <c r="A127" s="237"/>
      <c r="B127" s="227"/>
      <c r="C127" s="227" t="s">
        <v>745</v>
      </c>
      <c r="D127" s="227" t="s">
        <v>741</v>
      </c>
      <c r="E127" s="173">
        <v>0.42</v>
      </c>
      <c r="F127" s="173">
        <f t="shared" si="1"/>
        <v>0.58</v>
      </c>
      <c r="G127" s="228"/>
      <c r="H127" s="228"/>
      <c r="I127" s="229">
        <f t="shared" si="23"/>
        <v>0.1560769041</v>
      </c>
      <c r="J127" s="229">
        <f t="shared" si="24"/>
        <v>0.1560769041</v>
      </c>
      <c r="K127" s="229">
        <f t="shared" si="25"/>
        <v>0.1063488928</v>
      </c>
      <c r="L127" s="229">
        <f t="shared" si="2"/>
        <v>0.1063485449</v>
      </c>
      <c r="M127" s="173">
        <v>10.0</v>
      </c>
      <c r="N127" s="173">
        <f t="shared" si="26"/>
        <v>0.4935585072</v>
      </c>
      <c r="O127" s="173">
        <f t="shared" si="27"/>
        <v>0.3363047279</v>
      </c>
      <c r="P127" s="149">
        <f t="shared" si="9"/>
        <v>0.4223155633</v>
      </c>
      <c r="Q127" s="173">
        <v>0.87</v>
      </c>
      <c r="R127" s="234">
        <f t="shared" si="6"/>
        <v>0.13</v>
      </c>
      <c r="S127" s="235">
        <f t="shared" si="16"/>
        <v>-1.065553911</v>
      </c>
      <c r="T127" s="235">
        <f t="shared" si="8"/>
        <v>1.065553911</v>
      </c>
      <c r="U127" s="228"/>
      <c r="V127" s="230" t="s">
        <v>88</v>
      </c>
      <c r="W127" s="231"/>
    </row>
    <row r="128" ht="15.75" customHeight="1">
      <c r="A128" s="220"/>
      <c r="B128" s="221"/>
      <c r="C128" s="221"/>
      <c r="D128" s="221" t="s">
        <v>742</v>
      </c>
      <c r="E128" s="175">
        <v>0.42</v>
      </c>
      <c r="F128" s="175">
        <f t="shared" si="1"/>
        <v>0.58</v>
      </c>
      <c r="G128" s="222"/>
      <c r="H128" s="222"/>
      <c r="I128" s="223">
        <f t="shared" si="23"/>
        <v>0.1560769041</v>
      </c>
      <c r="J128" s="223">
        <f t="shared" si="24"/>
        <v>0.1560769041</v>
      </c>
      <c r="K128" s="223">
        <f t="shared" si="25"/>
        <v>0.1264914226</v>
      </c>
      <c r="L128" s="223">
        <f t="shared" si="2"/>
        <v>0.1264911855</v>
      </c>
      <c r="M128" s="175">
        <v>10.0</v>
      </c>
      <c r="N128" s="175">
        <f t="shared" si="26"/>
        <v>0.4935585072</v>
      </c>
      <c r="O128" s="175">
        <f t="shared" si="27"/>
        <v>0.400001</v>
      </c>
      <c r="P128" s="146">
        <f t="shared" si="9"/>
        <v>0.4492219941</v>
      </c>
      <c r="Q128" s="175">
        <v>0.8</v>
      </c>
      <c r="R128" s="233">
        <f t="shared" si="6"/>
        <v>0.2</v>
      </c>
      <c r="S128" s="236">
        <f t="shared" si="16"/>
        <v>-0.8459069346</v>
      </c>
      <c r="T128" s="236">
        <f t="shared" si="8"/>
        <v>0.8459069346</v>
      </c>
      <c r="U128" s="222"/>
      <c r="V128" s="224" t="s">
        <v>88</v>
      </c>
      <c r="W128" s="225"/>
    </row>
    <row r="129" ht="15.75" customHeight="1">
      <c r="A129" s="237"/>
      <c r="B129" s="227"/>
      <c r="C129" s="239"/>
      <c r="D129" s="227" t="s">
        <v>743</v>
      </c>
      <c r="E129" s="173">
        <v>0.42</v>
      </c>
      <c r="F129" s="173">
        <f t="shared" si="1"/>
        <v>0.58</v>
      </c>
      <c r="G129" s="228"/>
      <c r="H129" s="228"/>
      <c r="I129" s="229">
        <f t="shared" si="23"/>
        <v>0.1560769041</v>
      </c>
      <c r="J129" s="229">
        <f t="shared" si="24"/>
        <v>0.1560769041</v>
      </c>
      <c r="K129" s="229">
        <f t="shared" si="25"/>
        <v>0.0539453149</v>
      </c>
      <c r="L129" s="229">
        <f t="shared" si="2"/>
        <v>0.05394444364</v>
      </c>
      <c r="M129" s="173">
        <v>10.0</v>
      </c>
      <c r="N129" s="173">
        <f t="shared" si="26"/>
        <v>0.4935585072</v>
      </c>
      <c r="O129" s="173">
        <f t="shared" si="27"/>
        <v>0.1705900642</v>
      </c>
      <c r="P129" s="149">
        <f t="shared" si="9"/>
        <v>0.3692566655</v>
      </c>
      <c r="Q129" s="173">
        <v>0.97</v>
      </c>
      <c r="R129" s="234">
        <f t="shared" si="6"/>
        <v>0.03</v>
      </c>
      <c r="S129" s="235">
        <f t="shared" si="16"/>
        <v>-1.489478868</v>
      </c>
      <c r="T129" s="235">
        <f t="shared" si="8"/>
        <v>1.489478868</v>
      </c>
      <c r="U129" s="228"/>
      <c r="V129" s="230" t="s">
        <v>88</v>
      </c>
      <c r="W129" s="231"/>
    </row>
    <row r="130" ht="15.75" customHeight="1">
      <c r="A130" s="220"/>
      <c r="B130" s="221"/>
      <c r="C130" s="240"/>
      <c r="D130" s="221" t="s">
        <v>744</v>
      </c>
      <c r="E130" s="175">
        <v>0.42</v>
      </c>
      <c r="F130" s="175">
        <f t="shared" si="1"/>
        <v>0.58</v>
      </c>
      <c r="G130" s="222"/>
      <c r="H130" s="222"/>
      <c r="I130" s="223">
        <f t="shared" si="23"/>
        <v>0.1560769041</v>
      </c>
      <c r="J130" s="223">
        <f t="shared" si="24"/>
        <v>0.1560769041</v>
      </c>
      <c r="K130" s="223">
        <f t="shared" si="25"/>
        <v>0.06892093296</v>
      </c>
      <c r="L130" s="223">
        <f t="shared" si="2"/>
        <v>0.06892028003</v>
      </c>
      <c r="M130" s="175">
        <v>10.0</v>
      </c>
      <c r="N130" s="175">
        <f t="shared" si="26"/>
        <v>0.4935585072</v>
      </c>
      <c r="O130" s="175">
        <f t="shared" si="27"/>
        <v>0.2179471266</v>
      </c>
      <c r="P130" s="146">
        <f t="shared" si="9"/>
        <v>0.3815107797</v>
      </c>
      <c r="Q130" s="175">
        <v>0.95</v>
      </c>
      <c r="R130" s="233">
        <f t="shared" si="6"/>
        <v>0.05</v>
      </c>
      <c r="S130" s="236">
        <f t="shared" si="16"/>
        <v>-1.389213695</v>
      </c>
      <c r="T130" s="236">
        <f t="shared" si="8"/>
        <v>1.389213695</v>
      </c>
      <c r="U130" s="222"/>
      <c r="V130" s="224" t="s">
        <v>88</v>
      </c>
      <c r="W130" s="225"/>
    </row>
    <row r="131" ht="15.75" customHeight="1">
      <c r="A131" s="237"/>
      <c r="B131" s="227"/>
      <c r="C131" s="241" t="s">
        <v>747</v>
      </c>
      <c r="D131" s="239" t="s">
        <v>741</v>
      </c>
      <c r="E131" s="173">
        <v>0.25</v>
      </c>
      <c r="F131" s="173">
        <f t="shared" si="1"/>
        <v>0.75</v>
      </c>
      <c r="G131" s="228"/>
      <c r="H131" s="228"/>
      <c r="I131" s="229">
        <f t="shared" si="23"/>
        <v>0.1369306394</v>
      </c>
      <c r="J131" s="229">
        <f t="shared" si="24"/>
        <v>0.1369306394</v>
      </c>
      <c r="K131" s="229">
        <f t="shared" si="25"/>
        <v>0.156556881</v>
      </c>
      <c r="L131" s="229">
        <f t="shared" si="2"/>
        <v>0.1565568363</v>
      </c>
      <c r="M131" s="173">
        <v>10.0</v>
      </c>
      <c r="N131" s="173">
        <f t="shared" si="26"/>
        <v>0.4330127019</v>
      </c>
      <c r="O131" s="173">
        <f t="shared" si="27"/>
        <v>0.4950763274</v>
      </c>
      <c r="P131" s="149">
        <f t="shared" si="9"/>
        <v>0.4650809446</v>
      </c>
      <c r="Q131" s="173">
        <v>0.57</v>
      </c>
      <c r="R131" s="234">
        <f t="shared" si="6"/>
        <v>0.43</v>
      </c>
      <c r="S131" s="235">
        <f t="shared" si="16"/>
        <v>-0.6880522708</v>
      </c>
      <c r="T131" s="235">
        <f t="shared" si="8"/>
        <v>0.6880522708</v>
      </c>
      <c r="U131" s="228"/>
      <c r="V131" s="230" t="s">
        <v>88</v>
      </c>
      <c r="W131" s="231"/>
    </row>
    <row r="132" ht="15.75" customHeight="1">
      <c r="A132" s="220"/>
      <c r="B132" s="221"/>
      <c r="C132" s="242"/>
      <c r="D132" s="240" t="s">
        <v>742</v>
      </c>
      <c r="E132" s="175">
        <v>0.25</v>
      </c>
      <c r="F132" s="175">
        <f t="shared" si="1"/>
        <v>0.75</v>
      </c>
      <c r="G132" s="222"/>
      <c r="H132" s="222"/>
      <c r="I132" s="223">
        <f t="shared" si="23"/>
        <v>0.1369306394</v>
      </c>
      <c r="J132" s="223">
        <f t="shared" si="24"/>
        <v>0.1369306394</v>
      </c>
      <c r="K132" s="223">
        <f t="shared" si="25"/>
        <v>0.1534928728</v>
      </c>
      <c r="L132" s="223">
        <f t="shared" si="2"/>
        <v>0.1534927946</v>
      </c>
      <c r="M132" s="175">
        <v>10.0</v>
      </c>
      <c r="N132" s="175">
        <f t="shared" si="26"/>
        <v>0.4330127019</v>
      </c>
      <c r="O132" s="175">
        <f t="shared" si="27"/>
        <v>0.4853870826</v>
      </c>
      <c r="P132" s="146">
        <f t="shared" si="9"/>
        <v>0.459945986</v>
      </c>
      <c r="Q132" s="175">
        <v>0.62</v>
      </c>
      <c r="R132" s="233">
        <f t="shared" si="6"/>
        <v>0.38</v>
      </c>
      <c r="S132" s="236">
        <f t="shared" si="16"/>
        <v>-0.8044422852</v>
      </c>
      <c r="T132" s="236">
        <f t="shared" si="8"/>
        <v>0.8044422852</v>
      </c>
      <c r="U132" s="222"/>
      <c r="V132" s="224" t="s">
        <v>88</v>
      </c>
      <c r="W132" s="225"/>
    </row>
    <row r="133" ht="15.75" customHeight="1">
      <c r="A133" s="237"/>
      <c r="B133" s="227"/>
      <c r="C133" s="243"/>
      <c r="D133" s="239" t="s">
        <v>743</v>
      </c>
      <c r="E133" s="173">
        <v>0.25</v>
      </c>
      <c r="F133" s="173">
        <f t="shared" si="1"/>
        <v>0.75</v>
      </c>
      <c r="G133" s="228"/>
      <c r="H133" s="228"/>
      <c r="I133" s="229">
        <f t="shared" si="23"/>
        <v>0.1369306394</v>
      </c>
      <c r="J133" s="229">
        <f t="shared" si="24"/>
        <v>0.1369306394</v>
      </c>
      <c r="K133" s="229">
        <f t="shared" si="25"/>
        <v>0.0539453149</v>
      </c>
      <c r="L133" s="229">
        <f t="shared" si="2"/>
        <v>0.05394444364</v>
      </c>
      <c r="M133" s="173">
        <v>10.0</v>
      </c>
      <c r="N133" s="173">
        <f t="shared" si="26"/>
        <v>0.4330127019</v>
      </c>
      <c r="O133" s="173">
        <f t="shared" si="27"/>
        <v>0.1705900642</v>
      </c>
      <c r="P133" s="149">
        <f t="shared" si="9"/>
        <v>0.3290903903</v>
      </c>
      <c r="Q133" s="173">
        <v>0.97</v>
      </c>
      <c r="R133" s="234">
        <f t="shared" si="6"/>
        <v>0.03</v>
      </c>
      <c r="S133" s="235">
        <f t="shared" si="16"/>
        <v>-2.187848753</v>
      </c>
      <c r="T133" s="235">
        <f t="shared" si="8"/>
        <v>2.187848753</v>
      </c>
      <c r="U133" s="228"/>
      <c r="V133" s="230" t="s">
        <v>88</v>
      </c>
      <c r="W133" s="231"/>
    </row>
    <row r="134" ht="15.75" customHeight="1">
      <c r="A134" s="220"/>
      <c r="B134" s="221"/>
      <c r="C134" s="242"/>
      <c r="D134" s="240" t="s">
        <v>744</v>
      </c>
      <c r="E134" s="175">
        <v>0.25</v>
      </c>
      <c r="F134" s="175">
        <f t="shared" si="1"/>
        <v>0.75</v>
      </c>
      <c r="G134" s="222"/>
      <c r="H134" s="222"/>
      <c r="I134" s="223">
        <f t="shared" si="23"/>
        <v>0.1369306394</v>
      </c>
      <c r="J134" s="223">
        <f t="shared" si="24"/>
        <v>0.1369306394</v>
      </c>
      <c r="K134" s="223">
        <f t="shared" si="25"/>
        <v>0.000316227766</v>
      </c>
      <c r="L134" s="223">
        <f t="shared" si="2"/>
        <v>0</v>
      </c>
      <c r="M134" s="175">
        <v>10.0</v>
      </c>
      <c r="N134" s="175">
        <f t="shared" si="26"/>
        <v>0.4330127019</v>
      </c>
      <c r="O134" s="175">
        <f t="shared" si="27"/>
        <v>0.001</v>
      </c>
      <c r="P134" s="146">
        <f t="shared" si="9"/>
        <v>0.3061870343</v>
      </c>
      <c r="Q134" s="175">
        <v>1.0</v>
      </c>
      <c r="R134" s="233">
        <f t="shared" si="6"/>
        <v>0</v>
      </c>
      <c r="S134" s="236">
        <f t="shared" si="16"/>
        <v>-2.449483211</v>
      </c>
      <c r="T134" s="236">
        <f t="shared" si="8"/>
        <v>2.449483211</v>
      </c>
      <c r="U134" s="222"/>
      <c r="V134" s="224" t="s">
        <v>88</v>
      </c>
      <c r="W134" s="225"/>
    </row>
    <row r="135" ht="15.75" customHeight="1">
      <c r="A135" s="237"/>
      <c r="B135" s="227"/>
      <c r="C135" s="239" t="s">
        <v>745</v>
      </c>
      <c r="D135" s="239" t="s">
        <v>741</v>
      </c>
      <c r="E135" s="173">
        <v>0.2</v>
      </c>
      <c r="F135" s="173">
        <f t="shared" si="1"/>
        <v>0.8</v>
      </c>
      <c r="G135" s="228"/>
      <c r="H135" s="228"/>
      <c r="I135" s="229">
        <f t="shared" si="23"/>
        <v>0.1264911064</v>
      </c>
      <c r="J135" s="229">
        <f t="shared" si="24"/>
        <v>0.1264911064</v>
      </c>
      <c r="K135" s="229">
        <f t="shared" si="25"/>
        <v>0.156556881</v>
      </c>
      <c r="L135" s="229">
        <f t="shared" si="2"/>
        <v>0.1565568363</v>
      </c>
      <c r="M135" s="173">
        <v>10.0</v>
      </c>
      <c r="N135" s="173">
        <f t="shared" si="26"/>
        <v>0.4</v>
      </c>
      <c r="O135" s="173">
        <f t="shared" si="27"/>
        <v>0.4950763274</v>
      </c>
      <c r="P135" s="149">
        <f t="shared" si="9"/>
        <v>0.4500558688</v>
      </c>
      <c r="Q135" s="173">
        <v>0.57</v>
      </c>
      <c r="R135" s="234">
        <f t="shared" si="6"/>
        <v>0.43</v>
      </c>
      <c r="S135" s="235">
        <f t="shared" si="16"/>
        <v>-0.8221201537</v>
      </c>
      <c r="T135" s="235">
        <f t="shared" si="8"/>
        <v>0.8221201537</v>
      </c>
      <c r="U135" s="228"/>
      <c r="V135" s="230" t="s">
        <v>88</v>
      </c>
      <c r="W135" s="231"/>
    </row>
    <row r="136" ht="15.75" customHeight="1">
      <c r="A136" s="220"/>
      <c r="B136" s="221"/>
      <c r="C136" s="242"/>
      <c r="D136" s="240" t="s">
        <v>742</v>
      </c>
      <c r="E136" s="175">
        <v>0.2</v>
      </c>
      <c r="F136" s="175">
        <f t="shared" si="1"/>
        <v>0.8</v>
      </c>
      <c r="G136" s="222"/>
      <c r="H136" s="222"/>
      <c r="I136" s="223">
        <f t="shared" si="23"/>
        <v>0.1264911064</v>
      </c>
      <c r="J136" s="223">
        <f t="shared" si="24"/>
        <v>0.1264911064</v>
      </c>
      <c r="K136" s="223">
        <f t="shared" si="25"/>
        <v>0.1534928728</v>
      </c>
      <c r="L136" s="223">
        <f t="shared" si="2"/>
        <v>0.1534927946</v>
      </c>
      <c r="M136" s="175">
        <v>10.0</v>
      </c>
      <c r="N136" s="175">
        <f t="shared" si="26"/>
        <v>0.4</v>
      </c>
      <c r="O136" s="175">
        <f t="shared" si="27"/>
        <v>0.4853870826</v>
      </c>
      <c r="P136" s="146">
        <f t="shared" si="9"/>
        <v>0.4447474677</v>
      </c>
      <c r="Q136" s="175">
        <v>0.62</v>
      </c>
      <c r="R136" s="233">
        <f t="shared" si="6"/>
        <v>0.38</v>
      </c>
      <c r="S136" s="236">
        <f t="shared" si="16"/>
        <v>-0.9443561359</v>
      </c>
      <c r="T136" s="236">
        <f t="shared" si="8"/>
        <v>0.9443561359</v>
      </c>
      <c r="U136" s="222"/>
      <c r="V136" s="224" t="s">
        <v>88</v>
      </c>
      <c r="W136" s="225"/>
    </row>
    <row r="137" ht="15.75" customHeight="1">
      <c r="A137" s="237"/>
      <c r="B137" s="227"/>
      <c r="C137" s="243"/>
      <c r="D137" s="239" t="s">
        <v>743</v>
      </c>
      <c r="E137" s="173">
        <v>0.2</v>
      </c>
      <c r="F137" s="173">
        <f t="shared" si="1"/>
        <v>0.8</v>
      </c>
      <c r="G137" s="228"/>
      <c r="H137" s="228"/>
      <c r="I137" s="229">
        <f t="shared" si="23"/>
        <v>0.1264911064</v>
      </c>
      <c r="J137" s="229">
        <f t="shared" si="24"/>
        <v>0.1264911064</v>
      </c>
      <c r="K137" s="229">
        <f t="shared" si="25"/>
        <v>0.0539453149</v>
      </c>
      <c r="L137" s="229">
        <f t="shared" si="2"/>
        <v>0.05394444364</v>
      </c>
      <c r="M137" s="173">
        <v>10.0</v>
      </c>
      <c r="N137" s="173">
        <f t="shared" si="26"/>
        <v>0.4</v>
      </c>
      <c r="O137" s="173">
        <f t="shared" si="27"/>
        <v>0.1705900642</v>
      </c>
      <c r="P137" s="149">
        <f t="shared" si="9"/>
        <v>0.3074906259</v>
      </c>
      <c r="Q137" s="173">
        <v>0.97</v>
      </c>
      <c r="R137" s="234">
        <f t="shared" si="6"/>
        <v>0.03</v>
      </c>
      <c r="S137" s="235">
        <f t="shared" si="16"/>
        <v>-2.504141379</v>
      </c>
      <c r="T137" s="235">
        <f t="shared" si="8"/>
        <v>2.504141379</v>
      </c>
      <c r="U137" s="228"/>
      <c r="V137" s="230" t="s">
        <v>88</v>
      </c>
      <c r="W137" s="231"/>
    </row>
    <row r="138" ht="15.75" customHeight="1">
      <c r="A138" s="220"/>
      <c r="B138" s="221"/>
      <c r="C138" s="242"/>
      <c r="D138" s="240" t="s">
        <v>744</v>
      </c>
      <c r="E138" s="175">
        <v>0.2</v>
      </c>
      <c r="F138" s="175">
        <f t="shared" si="1"/>
        <v>0.8</v>
      </c>
      <c r="G138" s="222"/>
      <c r="H138" s="222"/>
      <c r="I138" s="223">
        <f t="shared" si="23"/>
        <v>0.1264911064</v>
      </c>
      <c r="J138" s="223">
        <f t="shared" si="24"/>
        <v>0.1264911064</v>
      </c>
      <c r="K138" s="223">
        <f t="shared" si="25"/>
        <v>0.000316227766</v>
      </c>
      <c r="L138" s="223">
        <f t="shared" si="2"/>
        <v>0</v>
      </c>
      <c r="M138" s="175">
        <v>10.0</v>
      </c>
      <c r="N138" s="175">
        <f t="shared" si="26"/>
        <v>0.4</v>
      </c>
      <c r="O138" s="175">
        <f t="shared" si="27"/>
        <v>0.001</v>
      </c>
      <c r="P138" s="146">
        <f t="shared" si="9"/>
        <v>0.2828435964</v>
      </c>
      <c r="Q138" s="175">
        <v>1.0</v>
      </c>
      <c r="R138" s="233">
        <f t="shared" si="6"/>
        <v>0</v>
      </c>
      <c r="S138" s="236">
        <f t="shared" si="16"/>
        <v>-2.828418286</v>
      </c>
      <c r="T138" s="236">
        <f t="shared" si="8"/>
        <v>2.828418286</v>
      </c>
      <c r="U138" s="222"/>
      <c r="V138" s="224" t="s">
        <v>88</v>
      </c>
      <c r="W138" s="225"/>
    </row>
    <row r="139" ht="15.75" customHeight="1">
      <c r="A139" s="237">
        <v>151.0</v>
      </c>
      <c r="B139" s="227">
        <v>1.0</v>
      </c>
      <c r="C139" s="244"/>
      <c r="D139" s="245"/>
      <c r="E139" s="173">
        <v>0.14</v>
      </c>
      <c r="F139" s="173">
        <f t="shared" si="1"/>
        <v>0.86</v>
      </c>
      <c r="G139" s="228"/>
      <c r="H139" s="228"/>
      <c r="I139" s="229">
        <f t="shared" si="23"/>
        <v>0.08674675786</v>
      </c>
      <c r="J139" s="229">
        <f t="shared" si="24"/>
        <v>0.08674675786</v>
      </c>
      <c r="K139" s="229">
        <f t="shared" si="25"/>
        <v>0.125000125</v>
      </c>
      <c r="L139" s="229">
        <f t="shared" si="2"/>
        <v>0.125000125</v>
      </c>
      <c r="M139" s="173">
        <v>16.0</v>
      </c>
      <c r="N139" s="173">
        <f t="shared" si="26"/>
        <v>0.3469870315</v>
      </c>
      <c r="O139" s="173">
        <v>0.34698703145794946</v>
      </c>
      <c r="P139" s="149">
        <f t="shared" si="9"/>
        <v>0.3469870315</v>
      </c>
      <c r="Q139" s="173">
        <v>0.5</v>
      </c>
      <c r="R139" s="234">
        <f t="shared" si="6"/>
        <v>0.5</v>
      </c>
      <c r="S139" s="235">
        <f t="shared" si="16"/>
        <v>-1.037502752</v>
      </c>
      <c r="T139" s="235">
        <f t="shared" si="8"/>
        <v>1.037502752</v>
      </c>
      <c r="U139" s="228"/>
      <c r="V139" s="230"/>
      <c r="W139" s="231"/>
    </row>
    <row r="140" ht="15.75" customHeight="1">
      <c r="A140" s="220"/>
      <c r="B140" s="221"/>
      <c r="C140" s="242"/>
      <c r="D140" s="240"/>
      <c r="E140" s="175">
        <v>0.53</v>
      </c>
      <c r="F140" s="175">
        <f t="shared" si="1"/>
        <v>0.47</v>
      </c>
      <c r="G140" s="222"/>
      <c r="H140" s="222"/>
      <c r="I140" s="223">
        <f t="shared" si="23"/>
        <v>0.1247747971</v>
      </c>
      <c r="J140" s="223">
        <f t="shared" si="24"/>
        <v>0.1247747971</v>
      </c>
      <c r="K140" s="223">
        <f t="shared" si="25"/>
        <v>0.125000125</v>
      </c>
      <c r="L140" s="223">
        <f t="shared" si="2"/>
        <v>0.125000125</v>
      </c>
      <c r="M140" s="175">
        <v>16.0</v>
      </c>
      <c r="N140" s="175">
        <f t="shared" si="26"/>
        <v>0.4990991885</v>
      </c>
      <c r="O140" s="175">
        <v>0.4990991885387112</v>
      </c>
      <c r="P140" s="146">
        <f t="shared" si="9"/>
        <v>0.4990991885</v>
      </c>
      <c r="Q140" s="175">
        <v>0.5</v>
      </c>
      <c r="R140" s="233">
        <f t="shared" si="6"/>
        <v>0.5</v>
      </c>
      <c r="S140" s="236">
        <f t="shared" si="16"/>
        <v>0.06010829248</v>
      </c>
      <c r="T140" s="236">
        <f t="shared" si="8"/>
        <v>-0.06010829248</v>
      </c>
      <c r="U140" s="222"/>
      <c r="V140" s="224"/>
      <c r="W140" s="225"/>
    </row>
    <row r="141" ht="15.75" customHeight="1">
      <c r="A141" s="237"/>
      <c r="B141" s="227">
        <v>3.0</v>
      </c>
      <c r="C141" s="246" t="s">
        <v>294</v>
      </c>
      <c r="D141" s="245"/>
      <c r="E141" s="173">
        <v>0.52</v>
      </c>
      <c r="F141" s="173">
        <f t="shared" si="1"/>
        <v>0.48</v>
      </c>
      <c r="G141" s="228"/>
      <c r="H141" s="228"/>
      <c r="I141" s="173">
        <v>11.2</v>
      </c>
      <c r="J141" s="229">
        <f t="shared" si="24"/>
        <v>0.144222051</v>
      </c>
      <c r="K141" s="229">
        <f t="shared" si="25"/>
        <v>0.1443377116</v>
      </c>
      <c r="L141" s="229">
        <f t="shared" si="2"/>
        <v>0.1443377116</v>
      </c>
      <c r="M141" s="173">
        <v>12.0</v>
      </c>
      <c r="N141" s="173">
        <f t="shared" si="26"/>
        <v>38.79793809</v>
      </c>
      <c r="O141" s="173">
        <f t="shared" ref="O141:O142" si="28"> J141*SQRT(N141)</f>
        <v>0.89833018</v>
      </c>
      <c r="P141" s="149">
        <f t="shared" si="9"/>
        <v>27.44163804</v>
      </c>
      <c r="Q141" s="173">
        <v>0.5</v>
      </c>
      <c r="R141" s="234">
        <f t="shared" si="6"/>
        <v>0.5</v>
      </c>
      <c r="S141" s="235">
        <f t="shared" si="16"/>
        <v>0.0007288194665</v>
      </c>
      <c r="T141" s="235">
        <f t="shared" si="8"/>
        <v>-0.0007288194665</v>
      </c>
      <c r="U141" s="228"/>
      <c r="V141" s="230"/>
      <c r="W141" s="231"/>
    </row>
    <row r="142" ht="15.75" customHeight="1">
      <c r="A142" s="220"/>
      <c r="B142" s="221"/>
      <c r="C142" s="247" t="s">
        <v>748</v>
      </c>
      <c r="D142" s="240"/>
      <c r="E142" s="175">
        <v>0.27</v>
      </c>
      <c r="F142" s="175">
        <f t="shared" si="1"/>
        <v>0.73</v>
      </c>
      <c r="G142" s="222"/>
      <c r="H142" s="222"/>
      <c r="I142" s="175">
        <v>9.52</v>
      </c>
      <c r="J142" s="223">
        <f t="shared" si="24"/>
        <v>0.1281600562</v>
      </c>
      <c r="K142" s="223">
        <f t="shared" si="25"/>
        <v>0.1443377116</v>
      </c>
      <c r="L142" s="223">
        <f t="shared" si="2"/>
        <v>0.1443377116</v>
      </c>
      <c r="M142" s="175">
        <v>12.0</v>
      </c>
      <c r="N142" s="175">
        <f t="shared" si="26"/>
        <v>32.97824738</v>
      </c>
      <c r="O142" s="175">
        <f t="shared" si="28"/>
        <v>0.7359807831</v>
      </c>
      <c r="P142" s="146">
        <f t="shared" si="9"/>
        <v>23.32494874</v>
      </c>
      <c r="Q142" s="175">
        <v>0.5</v>
      </c>
      <c r="R142" s="233">
        <f t="shared" si="6"/>
        <v>0.5</v>
      </c>
      <c r="S142" s="236">
        <f t="shared" si="16"/>
        <v>-0.009860686192</v>
      </c>
      <c r="T142" s="236">
        <f t="shared" si="8"/>
        <v>0.009860686192</v>
      </c>
      <c r="U142" s="222"/>
      <c r="V142" s="224"/>
      <c r="W142" s="225"/>
    </row>
    <row r="143" ht="15.75" customHeight="1">
      <c r="A143" s="237"/>
      <c r="B143" s="227"/>
      <c r="C143" s="246" t="s">
        <v>294</v>
      </c>
      <c r="D143" s="245"/>
      <c r="E143" s="173">
        <v>0.73</v>
      </c>
      <c r="F143" s="173">
        <f t="shared" si="1"/>
        <v>0.27</v>
      </c>
      <c r="G143" s="228"/>
      <c r="H143" s="228"/>
      <c r="I143" s="173">
        <v>9.05</v>
      </c>
      <c r="J143" s="229">
        <f t="shared" si="24"/>
        <v>0.1281600562</v>
      </c>
      <c r="K143" s="229">
        <f t="shared" si="25"/>
        <v>0.1443377116</v>
      </c>
      <c r="L143" s="229">
        <f t="shared" si="2"/>
        <v>0</v>
      </c>
      <c r="M143" s="173">
        <v>12.0</v>
      </c>
      <c r="N143" s="173">
        <f t="shared" si="26"/>
        <v>31.35011962</v>
      </c>
      <c r="O143" s="173">
        <v>31.35011961699668</v>
      </c>
      <c r="P143" s="149">
        <f t="shared" si="9"/>
        <v>31.35011962</v>
      </c>
      <c r="Q143" s="173">
        <v>0.5</v>
      </c>
      <c r="R143" s="234"/>
      <c r="S143" s="235">
        <f t="shared" si="16"/>
        <v>0.007336495133</v>
      </c>
      <c r="T143" s="235">
        <f t="shared" si="8"/>
        <v>0.00861240733</v>
      </c>
      <c r="U143" s="228"/>
      <c r="V143" s="230"/>
      <c r="W143" s="231"/>
    </row>
    <row r="144" ht="15.75" customHeight="1">
      <c r="A144" s="220"/>
      <c r="B144" s="221"/>
      <c r="C144" s="247" t="s">
        <v>182</v>
      </c>
      <c r="D144" s="240"/>
      <c r="E144" s="175">
        <v>0.458</v>
      </c>
      <c r="F144" s="175">
        <f t="shared" si="1"/>
        <v>0.542</v>
      </c>
      <c r="G144" s="222"/>
      <c r="H144" s="222"/>
      <c r="I144" s="175">
        <v>5.78</v>
      </c>
      <c r="J144" s="223">
        <f t="shared" si="24"/>
        <v>0.1438274429</v>
      </c>
      <c r="K144" s="223">
        <f t="shared" si="25"/>
        <v>0.1443377116</v>
      </c>
      <c r="L144" s="223">
        <f t="shared" si="2"/>
        <v>0.1443377116</v>
      </c>
      <c r="M144" s="175">
        <v>12.0</v>
      </c>
      <c r="N144" s="175">
        <f t="shared" si="26"/>
        <v>20.02250734</v>
      </c>
      <c r="O144" s="175">
        <v>20.022507335496222</v>
      </c>
      <c r="P144" s="146">
        <f t="shared" si="9"/>
        <v>20.02250734</v>
      </c>
      <c r="Q144" s="175">
        <v>0.5</v>
      </c>
      <c r="R144" s="233">
        <f t="shared" ref="R144:R175" si="29"> 1-Q144</f>
        <v>0.5</v>
      </c>
      <c r="S144" s="236">
        <f t="shared" si="16"/>
        <v>-0.002097639386</v>
      </c>
      <c r="T144" s="236">
        <f t="shared" si="8"/>
        <v>0.002097639386</v>
      </c>
      <c r="U144" s="222"/>
      <c r="V144" s="224"/>
      <c r="W144" s="225"/>
    </row>
    <row r="145" ht="15.75" customHeight="1">
      <c r="A145" s="237">
        <v>155.0</v>
      </c>
      <c r="B145" s="227">
        <v>1.0</v>
      </c>
      <c r="C145" s="246" t="s">
        <v>503</v>
      </c>
      <c r="D145" s="248" t="s">
        <v>346</v>
      </c>
      <c r="E145" s="173">
        <v>3.25</v>
      </c>
      <c r="F145" s="173">
        <f t="shared" si="1"/>
        <v>-2.25</v>
      </c>
      <c r="G145" s="228"/>
      <c r="H145" s="228"/>
      <c r="I145" s="173"/>
      <c r="J145" s="229" t="str">
        <f t="shared" si="24"/>
        <v>#NUM!</v>
      </c>
      <c r="K145" s="229" t="str">
        <f t="shared" si="25"/>
        <v>#NUM!</v>
      </c>
      <c r="L145" s="229" t="str">
        <f t="shared" si="2"/>
        <v>#NUM!</v>
      </c>
      <c r="M145" s="173">
        <v>8.0</v>
      </c>
      <c r="N145" s="229">
        <v>0.71</v>
      </c>
      <c r="O145" s="173">
        <v>0.71</v>
      </c>
      <c r="P145" s="149">
        <f t="shared" si="9"/>
        <v>0.71</v>
      </c>
      <c r="Q145" s="173">
        <v>2.0</v>
      </c>
      <c r="R145" s="234">
        <f t="shared" si="29"/>
        <v>-1</v>
      </c>
      <c r="S145" s="235">
        <f t="shared" si="16"/>
        <v>1.76056338</v>
      </c>
      <c r="T145" s="235">
        <f t="shared" si="8"/>
        <v>-1.76056338</v>
      </c>
      <c r="U145" s="228"/>
      <c r="V145" s="230"/>
      <c r="W145" s="231"/>
    </row>
    <row r="146" ht="15.75" customHeight="1">
      <c r="A146" s="220"/>
      <c r="B146" s="221"/>
      <c r="C146" s="247" t="s">
        <v>503</v>
      </c>
      <c r="D146" s="249" t="s">
        <v>749</v>
      </c>
      <c r="E146" s="175">
        <v>2.31</v>
      </c>
      <c r="F146" s="175">
        <f t="shared" si="1"/>
        <v>-1.31</v>
      </c>
      <c r="G146" s="222"/>
      <c r="H146" s="222"/>
      <c r="I146" s="175"/>
      <c r="J146" s="223" t="str">
        <f t="shared" si="24"/>
        <v>#NUM!</v>
      </c>
      <c r="K146" s="223" t="str">
        <f t="shared" si="25"/>
        <v>#NUM!</v>
      </c>
      <c r="L146" s="223" t="str">
        <f t="shared" si="2"/>
        <v>#NUM!</v>
      </c>
      <c r="M146" s="175">
        <v>8.0</v>
      </c>
      <c r="N146" s="223">
        <v>0.8</v>
      </c>
      <c r="O146" s="175">
        <v>0.8</v>
      </c>
      <c r="P146" s="146">
        <f t="shared" si="9"/>
        <v>0.8</v>
      </c>
      <c r="Q146" s="175">
        <v>2.0</v>
      </c>
      <c r="R146" s="233">
        <f t="shared" si="29"/>
        <v>-1</v>
      </c>
      <c r="S146" s="236">
        <f t="shared" si="16"/>
        <v>0.3875</v>
      </c>
      <c r="T146" s="236">
        <f t="shared" si="8"/>
        <v>-0.3875</v>
      </c>
      <c r="U146" s="222"/>
      <c r="V146" s="224"/>
      <c r="W146" s="225"/>
    </row>
    <row r="147" ht="15.75" customHeight="1">
      <c r="A147" s="237"/>
      <c r="B147" s="227"/>
      <c r="C147" s="246" t="s">
        <v>750</v>
      </c>
      <c r="D147" s="248" t="s">
        <v>346</v>
      </c>
      <c r="E147" s="173">
        <v>2.13</v>
      </c>
      <c r="F147" s="173">
        <f t="shared" si="1"/>
        <v>-1.13</v>
      </c>
      <c r="G147" s="228"/>
      <c r="H147" s="228"/>
      <c r="I147" s="173"/>
      <c r="J147" s="229" t="str">
        <f t="shared" si="24"/>
        <v>#NUM!</v>
      </c>
      <c r="K147" s="229" t="str">
        <f t="shared" si="25"/>
        <v>#NUM!</v>
      </c>
      <c r="L147" s="229" t="str">
        <f t="shared" si="2"/>
        <v>#NUM!</v>
      </c>
      <c r="M147" s="173">
        <v>8.0</v>
      </c>
      <c r="N147" s="229">
        <v>0.79</v>
      </c>
      <c r="O147" s="173">
        <v>0.79</v>
      </c>
      <c r="P147" s="149">
        <f t="shared" si="9"/>
        <v>0.79</v>
      </c>
      <c r="Q147" s="173">
        <v>2.0</v>
      </c>
      <c r="R147" s="234">
        <f t="shared" si="29"/>
        <v>-1</v>
      </c>
      <c r="S147" s="235">
        <f t="shared" si="16"/>
        <v>0.164556962</v>
      </c>
      <c r="T147" s="235">
        <f t="shared" si="8"/>
        <v>-0.164556962</v>
      </c>
      <c r="U147" s="228"/>
      <c r="V147" s="230"/>
      <c r="W147" s="231"/>
    </row>
    <row r="148" ht="15.75" customHeight="1">
      <c r="A148" s="220"/>
      <c r="B148" s="221"/>
      <c r="C148" s="247" t="s">
        <v>750</v>
      </c>
      <c r="D148" s="249" t="s">
        <v>749</v>
      </c>
      <c r="E148" s="175">
        <v>1.63</v>
      </c>
      <c r="F148" s="175">
        <f t="shared" si="1"/>
        <v>-0.63</v>
      </c>
      <c r="G148" s="222"/>
      <c r="H148" s="222"/>
      <c r="I148" s="175"/>
      <c r="J148" s="223" t="str">
        <f t="shared" si="24"/>
        <v>#NUM!</v>
      </c>
      <c r="K148" s="223" t="str">
        <f t="shared" si="25"/>
        <v>#NUM!</v>
      </c>
      <c r="L148" s="223" t="str">
        <f t="shared" si="2"/>
        <v>#NUM!</v>
      </c>
      <c r="M148" s="175">
        <v>8.0</v>
      </c>
      <c r="N148" s="223">
        <v>0.44</v>
      </c>
      <c r="O148" s="175">
        <v>0.44</v>
      </c>
      <c r="P148" s="146">
        <f t="shared" si="9"/>
        <v>0.44</v>
      </c>
      <c r="Q148" s="175">
        <v>2.0</v>
      </c>
      <c r="R148" s="233">
        <f t="shared" si="29"/>
        <v>-1</v>
      </c>
      <c r="S148" s="236">
        <f t="shared" si="16"/>
        <v>-0.8409090909</v>
      </c>
      <c r="T148" s="236">
        <f t="shared" si="8"/>
        <v>0.8409090909</v>
      </c>
      <c r="U148" s="222"/>
      <c r="V148" s="224"/>
      <c r="W148" s="225"/>
    </row>
    <row r="149" ht="15.75" customHeight="1">
      <c r="A149" s="237"/>
      <c r="B149" s="227"/>
      <c r="C149" s="246" t="s">
        <v>505</v>
      </c>
      <c r="D149" s="248" t="s">
        <v>346</v>
      </c>
      <c r="E149" s="173">
        <v>1.31</v>
      </c>
      <c r="F149" s="173">
        <f t="shared" si="1"/>
        <v>-0.31</v>
      </c>
      <c r="G149" s="228"/>
      <c r="H149" s="228"/>
      <c r="I149" s="173"/>
      <c r="J149" s="229" t="str">
        <f t="shared" si="24"/>
        <v>#NUM!</v>
      </c>
      <c r="K149" s="229" t="str">
        <f t="shared" si="25"/>
        <v>#NUM!</v>
      </c>
      <c r="L149" s="229" t="str">
        <f t="shared" si="2"/>
        <v>#NUM!</v>
      </c>
      <c r="M149" s="173">
        <v>8.0</v>
      </c>
      <c r="N149" s="229">
        <v>0.96</v>
      </c>
      <c r="O149" s="173">
        <v>0.96</v>
      </c>
      <c r="P149" s="149">
        <f t="shared" si="9"/>
        <v>0.96</v>
      </c>
      <c r="Q149" s="173">
        <v>2.0</v>
      </c>
      <c r="R149" s="234">
        <f t="shared" si="29"/>
        <v>-1</v>
      </c>
      <c r="S149" s="235">
        <f t="shared" si="16"/>
        <v>-0.71875</v>
      </c>
      <c r="T149" s="235">
        <f t="shared" si="8"/>
        <v>0.71875</v>
      </c>
      <c r="U149" s="228"/>
      <c r="V149" s="230"/>
      <c r="W149" s="231"/>
    </row>
    <row r="150" ht="15.75" customHeight="1">
      <c r="A150" s="220"/>
      <c r="B150" s="221"/>
      <c r="C150" s="247" t="s">
        <v>505</v>
      </c>
      <c r="D150" s="249" t="s">
        <v>749</v>
      </c>
      <c r="E150" s="175">
        <v>1.44</v>
      </c>
      <c r="F150" s="175">
        <f t="shared" si="1"/>
        <v>-0.44</v>
      </c>
      <c r="G150" s="222"/>
      <c r="H150" s="222"/>
      <c r="I150" s="175"/>
      <c r="J150" s="223" t="str">
        <f t="shared" si="24"/>
        <v>#NUM!</v>
      </c>
      <c r="K150" s="223" t="str">
        <f t="shared" si="25"/>
        <v>#NUM!</v>
      </c>
      <c r="L150" s="223" t="str">
        <f t="shared" si="2"/>
        <v>#NUM!</v>
      </c>
      <c r="M150" s="175">
        <v>8.0</v>
      </c>
      <c r="N150" s="223">
        <v>0.98</v>
      </c>
      <c r="O150" s="175">
        <v>0.98</v>
      </c>
      <c r="P150" s="146">
        <f t="shared" si="9"/>
        <v>0.98</v>
      </c>
      <c r="Q150" s="175">
        <v>2.0</v>
      </c>
      <c r="R150" s="233">
        <f t="shared" si="29"/>
        <v>-1</v>
      </c>
      <c r="S150" s="236">
        <f t="shared" si="16"/>
        <v>-0.5714285714</v>
      </c>
      <c r="T150" s="236">
        <f t="shared" si="8"/>
        <v>0.5714285714</v>
      </c>
      <c r="U150" s="222"/>
      <c r="V150" s="224"/>
      <c r="W150" s="225"/>
    </row>
    <row r="151" ht="15.75" customHeight="1">
      <c r="A151" s="237"/>
      <c r="B151" s="227">
        <v>2.0</v>
      </c>
      <c r="C151" s="246" t="s">
        <v>503</v>
      </c>
      <c r="D151" s="248" t="s">
        <v>346</v>
      </c>
      <c r="E151" s="173">
        <v>1.41</v>
      </c>
      <c r="F151" s="173">
        <f t="shared" si="1"/>
        <v>-0.41</v>
      </c>
      <c r="G151" s="228"/>
      <c r="H151" s="228"/>
      <c r="I151" s="173"/>
      <c r="J151" s="229" t="str">
        <f t="shared" si="24"/>
        <v>#NUM!</v>
      </c>
      <c r="K151" s="229">
        <f t="shared" si="25"/>
        <v>0.00025</v>
      </c>
      <c r="L151" s="229">
        <f t="shared" si="2"/>
        <v>0</v>
      </c>
      <c r="M151" s="173">
        <v>16.0</v>
      </c>
      <c r="N151" s="173">
        <v>0.66</v>
      </c>
      <c r="O151" s="173">
        <v>0.66</v>
      </c>
      <c r="P151" s="149">
        <f t="shared" si="9"/>
        <v>0.66</v>
      </c>
      <c r="Q151" s="173">
        <v>1.0</v>
      </c>
      <c r="R151" s="234">
        <f t="shared" si="29"/>
        <v>0</v>
      </c>
      <c r="S151" s="235">
        <f t="shared" si="16"/>
        <v>0.6212121212</v>
      </c>
      <c r="T151" s="235">
        <f t="shared" si="8"/>
        <v>-0.6212121212</v>
      </c>
      <c r="U151" s="228"/>
      <c r="V151" s="230"/>
      <c r="W151" s="231"/>
    </row>
    <row r="152" ht="15.75" customHeight="1">
      <c r="A152" s="220"/>
      <c r="B152" s="221"/>
      <c r="C152" s="247" t="s">
        <v>505</v>
      </c>
      <c r="D152" s="249" t="s">
        <v>346</v>
      </c>
      <c r="E152" s="175">
        <v>0.66</v>
      </c>
      <c r="F152" s="175">
        <f t="shared" si="1"/>
        <v>0.34</v>
      </c>
      <c r="G152" s="222"/>
      <c r="H152" s="222"/>
      <c r="I152" s="175"/>
      <c r="J152" s="223">
        <f t="shared" si="24"/>
        <v>0.1184271928</v>
      </c>
      <c r="K152" s="223">
        <f t="shared" si="25"/>
        <v>0.00025</v>
      </c>
      <c r="L152" s="223">
        <f t="shared" si="2"/>
        <v>0</v>
      </c>
      <c r="M152" s="175">
        <v>16.0</v>
      </c>
      <c r="N152" s="175">
        <v>0.65</v>
      </c>
      <c r="O152" s="175">
        <v>0.65</v>
      </c>
      <c r="P152" s="146">
        <f t="shared" si="9"/>
        <v>0.65</v>
      </c>
      <c r="Q152" s="175">
        <v>1.0</v>
      </c>
      <c r="R152" s="233">
        <f t="shared" si="29"/>
        <v>0</v>
      </c>
      <c r="S152" s="236">
        <f t="shared" si="16"/>
        <v>-0.5230769231</v>
      </c>
      <c r="T152" s="236">
        <f t="shared" si="8"/>
        <v>0.5230769231</v>
      </c>
      <c r="U152" s="222"/>
      <c r="V152" s="224"/>
      <c r="W152" s="225"/>
    </row>
    <row r="153" ht="15.75" customHeight="1">
      <c r="A153" s="237"/>
      <c r="B153" s="227"/>
      <c r="C153" s="246"/>
      <c r="D153" s="248" t="s">
        <v>749</v>
      </c>
      <c r="E153" s="173">
        <v>1.19</v>
      </c>
      <c r="F153" s="173">
        <f t="shared" si="1"/>
        <v>-0.19</v>
      </c>
      <c r="G153" s="228"/>
      <c r="H153" s="228"/>
      <c r="I153" s="173"/>
      <c r="J153" s="229" t="str">
        <f t="shared" si="24"/>
        <v>#NUM!</v>
      </c>
      <c r="K153" s="229">
        <f t="shared" si="25"/>
        <v>0.00025</v>
      </c>
      <c r="L153" s="229">
        <f t="shared" si="2"/>
        <v>0</v>
      </c>
      <c r="M153" s="173">
        <v>16.0</v>
      </c>
      <c r="N153" s="173">
        <v>0.63</v>
      </c>
      <c r="O153" s="173">
        <v>0.63</v>
      </c>
      <c r="P153" s="149">
        <f t="shared" si="9"/>
        <v>0.63</v>
      </c>
      <c r="Q153" s="173">
        <v>1.0</v>
      </c>
      <c r="R153" s="234">
        <f t="shared" si="29"/>
        <v>0</v>
      </c>
      <c r="S153" s="235">
        <f t="shared" si="16"/>
        <v>0.3015873016</v>
      </c>
      <c r="T153" s="235">
        <f t="shared" si="8"/>
        <v>-0.3015873016</v>
      </c>
      <c r="U153" s="228"/>
      <c r="V153" s="230"/>
      <c r="W153" s="231"/>
    </row>
    <row r="154" ht="15.75" customHeight="1">
      <c r="A154" s="220"/>
      <c r="B154" s="221"/>
      <c r="C154" s="247"/>
      <c r="D154" s="249" t="s">
        <v>749</v>
      </c>
      <c r="E154" s="175">
        <v>0.5</v>
      </c>
      <c r="F154" s="175">
        <f t="shared" si="1"/>
        <v>0.5</v>
      </c>
      <c r="G154" s="222"/>
      <c r="H154" s="222"/>
      <c r="I154" s="175"/>
      <c r="J154" s="223">
        <f t="shared" si="24"/>
        <v>0.125</v>
      </c>
      <c r="K154" s="223">
        <f t="shared" si="25"/>
        <v>0.00025</v>
      </c>
      <c r="L154" s="223">
        <f t="shared" si="2"/>
        <v>0</v>
      </c>
      <c r="M154" s="175">
        <v>16.0</v>
      </c>
      <c r="N154" s="175">
        <v>0.75</v>
      </c>
      <c r="O154" s="175">
        <v>0.75</v>
      </c>
      <c r="P154" s="146">
        <f t="shared" si="9"/>
        <v>0.75</v>
      </c>
      <c r="Q154" s="175">
        <v>1.0</v>
      </c>
      <c r="R154" s="233">
        <f t="shared" si="29"/>
        <v>0</v>
      </c>
      <c r="S154" s="236">
        <f t="shared" si="16"/>
        <v>-0.6666666667</v>
      </c>
      <c r="T154" s="236">
        <f t="shared" si="8"/>
        <v>0.6666666667</v>
      </c>
      <c r="U154" s="222"/>
      <c r="V154" s="224"/>
      <c r="W154" s="225"/>
    </row>
    <row r="155" ht="15.75" customHeight="1">
      <c r="A155" s="237">
        <v>159.0</v>
      </c>
      <c r="B155" s="227">
        <v>1.0</v>
      </c>
      <c r="C155" s="246" t="s">
        <v>751</v>
      </c>
      <c r="D155" s="248" t="s">
        <v>752</v>
      </c>
      <c r="E155" s="173">
        <v>0.9</v>
      </c>
      <c r="F155" s="173">
        <f t="shared" si="1"/>
        <v>0.1</v>
      </c>
      <c r="G155" s="228"/>
      <c r="H155" s="228"/>
      <c r="I155" s="173"/>
      <c r="J155" s="229">
        <f t="shared" si="24"/>
        <v>0.09486832981</v>
      </c>
      <c r="K155" s="229">
        <f t="shared" si="25"/>
        <v>0.1517894463</v>
      </c>
      <c r="L155" s="229">
        <f t="shared" si="2"/>
        <v>0.1517895385</v>
      </c>
      <c r="M155" s="173">
        <v>10.0</v>
      </c>
      <c r="N155" s="173">
        <v>0.2</v>
      </c>
      <c r="O155" s="173">
        <v>0.4</v>
      </c>
      <c r="P155" s="149">
        <f t="shared" si="9"/>
        <v>0.316227766</v>
      </c>
      <c r="Q155" s="173">
        <v>0.36</v>
      </c>
      <c r="R155" s="234">
        <f t="shared" si="29"/>
        <v>0.64</v>
      </c>
      <c r="S155" s="235">
        <f t="shared" si="16"/>
        <v>1.707629936</v>
      </c>
      <c r="T155" s="235">
        <f t="shared" si="8"/>
        <v>-1.707629936</v>
      </c>
      <c r="U155" s="228"/>
      <c r="V155" s="230"/>
      <c r="W155" s="231"/>
    </row>
    <row r="156" ht="15.75" customHeight="1">
      <c r="A156" s="220"/>
      <c r="B156" s="221"/>
      <c r="C156" s="247"/>
      <c r="D156" s="249" t="s">
        <v>181</v>
      </c>
      <c r="E156" s="175">
        <v>0.86</v>
      </c>
      <c r="F156" s="175">
        <f t="shared" si="1"/>
        <v>0.14</v>
      </c>
      <c r="G156" s="222"/>
      <c r="H156" s="222"/>
      <c r="I156" s="175"/>
      <c r="J156" s="223">
        <f t="shared" si="24"/>
        <v>0.1097269338</v>
      </c>
      <c r="K156" s="223">
        <f t="shared" si="25"/>
        <v>0.1580824121</v>
      </c>
      <c r="L156" s="223">
        <f t="shared" si="2"/>
        <v>0.1580824184</v>
      </c>
      <c r="M156" s="175">
        <v>10.0</v>
      </c>
      <c r="N156" s="175">
        <v>0.18</v>
      </c>
      <c r="O156" s="175">
        <v>0.45</v>
      </c>
      <c r="P156" s="146">
        <f t="shared" si="9"/>
        <v>0.3427097898</v>
      </c>
      <c r="Q156" s="175">
        <v>0.49</v>
      </c>
      <c r="R156" s="233">
        <f t="shared" si="29"/>
        <v>0.51</v>
      </c>
      <c r="S156" s="236">
        <f t="shared" si="16"/>
        <v>1.07963067</v>
      </c>
      <c r="T156" s="236">
        <f t="shared" si="8"/>
        <v>-1.07963067</v>
      </c>
      <c r="U156" s="222"/>
      <c r="V156" s="224"/>
      <c r="W156" s="225"/>
    </row>
    <row r="157" ht="15.75" customHeight="1">
      <c r="A157" s="237"/>
      <c r="B157" s="227"/>
      <c r="C157" s="250">
        <v>45752.0</v>
      </c>
      <c r="D157" s="248" t="s">
        <v>752</v>
      </c>
      <c r="E157" s="173">
        <v>0.9</v>
      </c>
      <c r="F157" s="173">
        <f t="shared" si="1"/>
        <v>0.1</v>
      </c>
      <c r="G157" s="228"/>
      <c r="H157" s="228"/>
      <c r="I157" s="173"/>
      <c r="J157" s="229">
        <f t="shared" si="24"/>
        <v>0.09486832981</v>
      </c>
      <c r="K157" s="229">
        <f t="shared" si="25"/>
        <v>0.1369307307</v>
      </c>
      <c r="L157" s="229">
        <f t="shared" si="2"/>
        <v>0.1369309132</v>
      </c>
      <c r="M157" s="173">
        <v>10.0</v>
      </c>
      <c r="N157" s="173">
        <v>0.16</v>
      </c>
      <c r="O157" s="173">
        <v>0.42</v>
      </c>
      <c r="P157" s="149">
        <f t="shared" si="9"/>
        <v>0.3178049716</v>
      </c>
      <c r="Q157" s="173">
        <v>0.25</v>
      </c>
      <c r="R157" s="234">
        <f t="shared" si="29"/>
        <v>0.75</v>
      </c>
      <c r="S157" s="235">
        <f t="shared" si="16"/>
        <v>2.04527952</v>
      </c>
      <c r="T157" s="235">
        <f t="shared" si="8"/>
        <v>-2.04527952</v>
      </c>
      <c r="U157" s="228"/>
      <c r="V157" s="230"/>
      <c r="W157" s="231"/>
    </row>
    <row r="158" ht="15.75" customHeight="1">
      <c r="A158" s="220"/>
      <c r="B158" s="221"/>
      <c r="C158" s="251"/>
      <c r="D158" s="249" t="s">
        <v>181</v>
      </c>
      <c r="E158" s="175">
        <v>0.44</v>
      </c>
      <c r="F158" s="175">
        <f t="shared" si="1"/>
        <v>0.56</v>
      </c>
      <c r="G158" s="222"/>
      <c r="H158" s="222"/>
      <c r="I158" s="175"/>
      <c r="J158" s="223">
        <f t="shared" si="24"/>
        <v>0.156971335</v>
      </c>
      <c r="K158" s="223">
        <f t="shared" si="25"/>
        <v>0.1475129418</v>
      </c>
      <c r="L158" s="223">
        <f t="shared" si="2"/>
        <v>0.1475128198</v>
      </c>
      <c r="M158" s="175">
        <v>10.0</v>
      </c>
      <c r="N158" s="175">
        <v>0.34</v>
      </c>
      <c r="O158" s="175">
        <v>0.4</v>
      </c>
      <c r="P158" s="146">
        <f t="shared" si="9"/>
        <v>0.3712142239</v>
      </c>
      <c r="Q158" s="175">
        <v>0.68</v>
      </c>
      <c r="R158" s="233">
        <f t="shared" si="29"/>
        <v>0.32</v>
      </c>
      <c r="S158" s="236">
        <f t="shared" si="16"/>
        <v>-0.6465269501</v>
      </c>
      <c r="T158" s="236">
        <f t="shared" si="8"/>
        <v>0.6465269501</v>
      </c>
      <c r="U158" s="222"/>
      <c r="V158" s="224"/>
      <c r="W158" s="225"/>
    </row>
    <row r="159" ht="15.75" customHeight="1">
      <c r="A159" s="237"/>
      <c r="B159" s="227"/>
      <c r="C159" s="246" t="s">
        <v>753</v>
      </c>
      <c r="D159" s="248" t="s">
        <v>752</v>
      </c>
      <c r="E159" s="173">
        <v>0.54</v>
      </c>
      <c r="F159" s="173">
        <f t="shared" si="1"/>
        <v>0.46</v>
      </c>
      <c r="G159" s="228"/>
      <c r="H159" s="228"/>
      <c r="I159" s="173"/>
      <c r="J159" s="229">
        <f t="shared" si="24"/>
        <v>0.1576071064</v>
      </c>
      <c r="K159" s="229">
        <f t="shared" si="25"/>
        <v>0.157321502</v>
      </c>
      <c r="L159" s="229">
        <f t="shared" si="2"/>
        <v>0.1573214702</v>
      </c>
      <c r="M159" s="173">
        <v>10.0</v>
      </c>
      <c r="N159" s="173">
        <v>0.4</v>
      </c>
      <c r="O159" s="173">
        <v>0.42</v>
      </c>
      <c r="P159" s="149">
        <f t="shared" si="9"/>
        <v>0.4101219331</v>
      </c>
      <c r="Q159" s="173">
        <v>0.55</v>
      </c>
      <c r="R159" s="234">
        <f t="shared" si="29"/>
        <v>0.45</v>
      </c>
      <c r="S159" s="235">
        <f t="shared" si="16"/>
        <v>-0.02438299245</v>
      </c>
      <c r="T159" s="235">
        <f t="shared" si="8"/>
        <v>0.02438299245</v>
      </c>
      <c r="U159" s="228"/>
      <c r="V159" s="230"/>
      <c r="W159" s="231"/>
    </row>
    <row r="160" ht="15.75" customHeight="1">
      <c r="A160" s="220"/>
      <c r="B160" s="221"/>
      <c r="C160" s="247"/>
      <c r="D160" s="249" t="s">
        <v>181</v>
      </c>
      <c r="E160" s="175">
        <v>0.56</v>
      </c>
      <c r="F160" s="175">
        <f t="shared" si="1"/>
        <v>0.44</v>
      </c>
      <c r="G160" s="222"/>
      <c r="H160" s="222"/>
      <c r="I160" s="175"/>
      <c r="J160" s="223">
        <f t="shared" si="24"/>
        <v>0.156971335</v>
      </c>
      <c r="K160" s="223">
        <f t="shared" si="25"/>
        <v>0.1309964809</v>
      </c>
      <c r="L160" s="223">
        <f t="shared" si="2"/>
        <v>0.1309962671</v>
      </c>
      <c r="M160" s="175">
        <v>10.0</v>
      </c>
      <c r="N160" s="175">
        <v>0.39</v>
      </c>
      <c r="O160" s="175">
        <v>0.21</v>
      </c>
      <c r="P160" s="146">
        <f t="shared" si="9"/>
        <v>0.3132091953</v>
      </c>
      <c r="Q160" s="175">
        <v>0.78</v>
      </c>
      <c r="R160" s="233">
        <f t="shared" si="29"/>
        <v>0.22</v>
      </c>
      <c r="S160" s="236">
        <f t="shared" si="16"/>
        <v>-0.7024059425</v>
      </c>
      <c r="T160" s="236">
        <f t="shared" si="8"/>
        <v>0.7024059425</v>
      </c>
      <c r="U160" s="222"/>
      <c r="V160" s="224"/>
      <c r="W160" s="225"/>
    </row>
    <row r="161" ht="15.75" customHeight="1">
      <c r="A161" s="237"/>
      <c r="B161" s="227"/>
      <c r="C161" s="250">
        <v>45752.0</v>
      </c>
      <c r="D161" s="248" t="s">
        <v>752</v>
      </c>
      <c r="E161" s="173">
        <v>0.57</v>
      </c>
      <c r="F161" s="173">
        <f t="shared" si="1"/>
        <v>0.43</v>
      </c>
      <c r="G161" s="228"/>
      <c r="H161" s="228"/>
      <c r="I161" s="173"/>
      <c r="J161" s="229">
        <f t="shared" si="24"/>
        <v>0.156556699</v>
      </c>
      <c r="K161" s="229">
        <f t="shared" si="25"/>
        <v>0.1264911855</v>
      </c>
      <c r="L161" s="229">
        <f t="shared" si="2"/>
        <v>0.1264914226</v>
      </c>
      <c r="M161" s="173">
        <v>10.0</v>
      </c>
      <c r="N161" s="173">
        <v>0.43</v>
      </c>
      <c r="O161" s="173">
        <v>0.3</v>
      </c>
      <c r="P161" s="149">
        <f t="shared" si="9"/>
        <v>0.3707424982</v>
      </c>
      <c r="Q161" s="173">
        <v>0.2</v>
      </c>
      <c r="R161" s="234">
        <f t="shared" si="29"/>
        <v>0.8</v>
      </c>
      <c r="S161" s="235">
        <f t="shared" si="16"/>
        <v>0.997997267</v>
      </c>
      <c r="T161" s="235">
        <f t="shared" si="8"/>
        <v>-0.997997267</v>
      </c>
      <c r="U161" s="228"/>
      <c r="V161" s="230"/>
      <c r="W161" s="231"/>
    </row>
    <row r="162" ht="15.75" customHeight="1">
      <c r="A162" s="220"/>
      <c r="B162" s="221"/>
      <c r="C162" s="251"/>
      <c r="D162" s="249" t="s">
        <v>181</v>
      </c>
      <c r="E162" s="175">
        <v>0.3</v>
      </c>
      <c r="F162" s="175">
        <f t="shared" si="1"/>
        <v>0.7</v>
      </c>
      <c r="G162" s="222"/>
      <c r="H162" s="222"/>
      <c r="I162" s="175"/>
      <c r="J162" s="223">
        <f t="shared" si="24"/>
        <v>0.1449137675</v>
      </c>
      <c r="K162" s="223">
        <f t="shared" si="25"/>
        <v>0.144914009</v>
      </c>
      <c r="L162" s="223">
        <f t="shared" si="2"/>
        <v>0.144913871</v>
      </c>
      <c r="M162" s="175">
        <v>10.0</v>
      </c>
      <c r="N162" s="175">
        <v>0.4</v>
      </c>
      <c r="O162" s="175">
        <v>0.44</v>
      </c>
      <c r="P162" s="146">
        <f t="shared" si="9"/>
        <v>0.4204759208</v>
      </c>
      <c r="Q162" s="175">
        <v>0.7</v>
      </c>
      <c r="R162" s="233">
        <f t="shared" si="29"/>
        <v>0.3</v>
      </c>
      <c r="S162" s="236">
        <f t="shared" si="16"/>
        <v>-0.9513029883</v>
      </c>
      <c r="T162" s="236">
        <f t="shared" si="8"/>
        <v>0.9513029883</v>
      </c>
      <c r="U162" s="222"/>
      <c r="V162" s="224"/>
      <c r="W162" s="225"/>
    </row>
    <row r="163" ht="15.75" customHeight="1">
      <c r="A163" s="237"/>
      <c r="B163" s="227">
        <v>2.0</v>
      </c>
      <c r="C163" s="250"/>
      <c r="D163" s="248"/>
      <c r="E163" s="173">
        <v>0.73</v>
      </c>
      <c r="F163" s="173">
        <f t="shared" si="1"/>
        <v>0.27</v>
      </c>
      <c r="G163" s="228"/>
      <c r="H163" s="228"/>
      <c r="I163" s="173"/>
      <c r="J163" s="229">
        <f t="shared" si="24"/>
        <v>0.1403923075</v>
      </c>
      <c r="K163" s="229">
        <f t="shared" si="25"/>
        <v>0.1579874932</v>
      </c>
      <c r="L163" s="229">
        <f t="shared" si="2"/>
        <v>0.1579875058</v>
      </c>
      <c r="M163" s="173">
        <v>10.0</v>
      </c>
      <c r="N163" s="173">
        <v>0.3</v>
      </c>
      <c r="O163" s="173">
        <v>0.2</v>
      </c>
      <c r="P163" s="149">
        <f t="shared" si="9"/>
        <v>0.2549509757</v>
      </c>
      <c r="Q163" s="173">
        <v>0.48</v>
      </c>
      <c r="R163" s="234">
        <f t="shared" si="29"/>
        <v>0.52</v>
      </c>
      <c r="S163" s="235">
        <f t="shared" si="16"/>
        <v>0.9805806757</v>
      </c>
      <c r="T163" s="235">
        <f t="shared" si="8"/>
        <v>-0.9805806757</v>
      </c>
      <c r="U163" s="228"/>
      <c r="V163" s="230"/>
      <c r="W163" s="231"/>
    </row>
    <row r="164" ht="15.75" customHeight="1">
      <c r="A164" s="220"/>
      <c r="B164" s="221"/>
      <c r="C164" s="251"/>
      <c r="D164" s="249"/>
      <c r="E164" s="175">
        <v>0.53</v>
      </c>
      <c r="F164" s="175">
        <f t="shared" si="1"/>
        <v>0.47</v>
      </c>
      <c r="G164" s="222"/>
      <c r="H164" s="222"/>
      <c r="I164" s="175"/>
      <c r="J164" s="223">
        <f t="shared" si="24"/>
        <v>0.1578290214</v>
      </c>
      <c r="K164" s="223">
        <f t="shared" si="25"/>
        <v>0.1434924075</v>
      </c>
      <c r="L164" s="223">
        <f t="shared" si="2"/>
        <v>0.1434922611</v>
      </c>
      <c r="M164" s="175">
        <v>10.0</v>
      </c>
      <c r="N164" s="175">
        <v>0.44</v>
      </c>
      <c r="O164" s="175">
        <v>0.4</v>
      </c>
      <c r="P164" s="146">
        <f t="shared" si="9"/>
        <v>0.4204759208</v>
      </c>
      <c r="Q164" s="175">
        <v>0.71</v>
      </c>
      <c r="R164" s="233">
        <f t="shared" si="29"/>
        <v>0.29</v>
      </c>
      <c r="S164" s="236">
        <f t="shared" si="16"/>
        <v>-0.4280863447</v>
      </c>
      <c r="T164" s="236">
        <f t="shared" si="8"/>
        <v>0.4280863447</v>
      </c>
      <c r="U164" s="222"/>
      <c r="V164" s="224"/>
      <c r="W164" s="225"/>
    </row>
    <row r="165" ht="15.75" customHeight="1">
      <c r="A165" s="237">
        <v>173.0</v>
      </c>
      <c r="B165" s="227">
        <v>1.0</v>
      </c>
      <c r="C165" s="246" t="s">
        <v>182</v>
      </c>
      <c r="D165" s="248"/>
      <c r="E165" s="173">
        <v>8.8</v>
      </c>
      <c r="F165" s="173">
        <f t="shared" si="1"/>
        <v>-7.8</v>
      </c>
      <c r="G165" s="228"/>
      <c r="H165" s="228"/>
      <c r="I165" s="173"/>
      <c r="J165" s="229" t="str">
        <f t="shared" si="24"/>
        <v>#NUM!</v>
      </c>
      <c r="K165" s="229" t="str">
        <f t="shared" si="25"/>
        <v>#NUM!</v>
      </c>
      <c r="L165" s="229" t="str">
        <f t="shared" si="2"/>
        <v>#NUM!</v>
      </c>
      <c r="M165" s="173">
        <v>10.0</v>
      </c>
      <c r="N165" s="173">
        <v>1.23</v>
      </c>
      <c r="O165" s="173">
        <v>1.23</v>
      </c>
      <c r="P165" s="149">
        <f t="shared" si="9"/>
        <v>1.23</v>
      </c>
      <c r="Q165" s="173">
        <v>5.0</v>
      </c>
      <c r="R165" s="234">
        <f t="shared" si="29"/>
        <v>-4</v>
      </c>
      <c r="S165" s="235">
        <f t="shared" si="16"/>
        <v>3.089430894</v>
      </c>
      <c r="T165" s="235">
        <f t="shared" si="8"/>
        <v>-3.089430894</v>
      </c>
      <c r="U165" s="228"/>
      <c r="V165" s="230"/>
      <c r="W165" s="231"/>
    </row>
    <row r="166" ht="15.75" customHeight="1">
      <c r="A166" s="220"/>
      <c r="B166" s="221"/>
      <c r="C166" s="247" t="s">
        <v>294</v>
      </c>
      <c r="D166" s="249"/>
      <c r="E166" s="175">
        <v>9.8</v>
      </c>
      <c r="F166" s="175">
        <f t="shared" si="1"/>
        <v>-8.8</v>
      </c>
      <c r="G166" s="222"/>
      <c r="H166" s="222"/>
      <c r="I166" s="175"/>
      <c r="J166" s="223" t="str">
        <f t="shared" si="24"/>
        <v>#NUM!</v>
      </c>
      <c r="K166" s="223" t="str">
        <f t="shared" si="25"/>
        <v>#NUM!</v>
      </c>
      <c r="L166" s="223" t="str">
        <f t="shared" si="2"/>
        <v>#NUM!</v>
      </c>
      <c r="M166" s="175">
        <v>10.0</v>
      </c>
      <c r="N166" s="175">
        <v>0.42</v>
      </c>
      <c r="O166" s="175">
        <v>0.42</v>
      </c>
      <c r="P166" s="146">
        <f t="shared" si="9"/>
        <v>0.42</v>
      </c>
      <c r="Q166" s="175">
        <v>5.0</v>
      </c>
      <c r="R166" s="233">
        <f t="shared" si="29"/>
        <v>-4</v>
      </c>
      <c r="S166" s="236">
        <f t="shared" si="16"/>
        <v>11.42857143</v>
      </c>
      <c r="T166" s="236">
        <f t="shared" si="8"/>
        <v>-11.42857143</v>
      </c>
      <c r="U166" s="222"/>
      <c r="V166" s="224"/>
      <c r="W166" s="225"/>
    </row>
    <row r="167" ht="15.75" customHeight="1">
      <c r="A167" s="237"/>
      <c r="B167" s="227">
        <v>2.0</v>
      </c>
      <c r="C167" s="246" t="s">
        <v>182</v>
      </c>
      <c r="D167" s="248" t="s">
        <v>754</v>
      </c>
      <c r="E167" s="173">
        <v>4.3</v>
      </c>
      <c r="F167" s="173">
        <f t="shared" si="1"/>
        <v>-3.3</v>
      </c>
      <c r="G167" s="228"/>
      <c r="H167" s="228"/>
      <c r="I167" s="173"/>
      <c r="J167" s="229" t="str">
        <f t="shared" si="24"/>
        <v>#NUM!</v>
      </c>
      <c r="K167" s="229" t="str">
        <f t="shared" si="25"/>
        <v>#NUM!</v>
      </c>
      <c r="L167" s="229" t="str">
        <f t="shared" si="2"/>
        <v>#NUM!</v>
      </c>
      <c r="M167" s="173">
        <v>10.0</v>
      </c>
      <c r="N167" s="173">
        <v>0.82</v>
      </c>
      <c r="O167" s="173">
        <v>0.82</v>
      </c>
      <c r="P167" s="149">
        <f t="shared" si="9"/>
        <v>0.82</v>
      </c>
      <c r="Q167" s="173">
        <v>2.5</v>
      </c>
      <c r="R167" s="234">
        <f t="shared" si="29"/>
        <v>-1.5</v>
      </c>
      <c r="S167" s="235">
        <f t="shared" si="16"/>
        <v>2.195121951</v>
      </c>
      <c r="T167" s="235">
        <f t="shared" si="8"/>
        <v>-2.195121951</v>
      </c>
      <c r="U167" s="228"/>
      <c r="V167" s="230"/>
      <c r="W167" s="231"/>
    </row>
    <row r="168" ht="15.75" customHeight="1">
      <c r="A168" s="220"/>
      <c r="B168" s="221"/>
      <c r="C168" s="247"/>
      <c r="D168" s="249" t="s">
        <v>755</v>
      </c>
      <c r="E168" s="175">
        <v>4.5</v>
      </c>
      <c r="F168" s="175">
        <f t="shared" si="1"/>
        <v>-3.5</v>
      </c>
      <c r="G168" s="222"/>
      <c r="H168" s="222"/>
      <c r="I168" s="175"/>
      <c r="J168" s="223" t="str">
        <f t="shared" si="24"/>
        <v>#NUM!</v>
      </c>
      <c r="K168" s="223" t="str">
        <f t="shared" si="25"/>
        <v>#NUM!</v>
      </c>
      <c r="L168" s="223" t="str">
        <f t="shared" si="2"/>
        <v>#NUM!</v>
      </c>
      <c r="M168" s="175">
        <v>10.0</v>
      </c>
      <c r="N168" s="175">
        <v>0.85</v>
      </c>
      <c r="O168" s="175">
        <v>0.85</v>
      </c>
      <c r="P168" s="146">
        <f t="shared" si="9"/>
        <v>0.85</v>
      </c>
      <c r="Q168" s="175">
        <v>2.5</v>
      </c>
      <c r="R168" s="233">
        <f t="shared" si="29"/>
        <v>-1.5</v>
      </c>
      <c r="S168" s="236">
        <f t="shared" si="16"/>
        <v>2.352941176</v>
      </c>
      <c r="T168" s="236">
        <f t="shared" si="8"/>
        <v>-2.352941176</v>
      </c>
      <c r="U168" s="222"/>
      <c r="V168" s="224"/>
      <c r="W168" s="225"/>
    </row>
    <row r="169" ht="15.75" customHeight="1">
      <c r="A169" s="237"/>
      <c r="B169" s="227"/>
      <c r="C169" s="246" t="s">
        <v>294</v>
      </c>
      <c r="D169" s="248" t="s">
        <v>754</v>
      </c>
      <c r="E169" s="173">
        <v>4.2</v>
      </c>
      <c r="F169" s="173">
        <f t="shared" si="1"/>
        <v>-3.2</v>
      </c>
      <c r="G169" s="228"/>
      <c r="H169" s="228"/>
      <c r="I169" s="173"/>
      <c r="J169" s="229" t="str">
        <f t="shared" si="24"/>
        <v>#NUM!</v>
      </c>
      <c r="K169" s="229" t="str">
        <f t="shared" si="25"/>
        <v>#NUM!</v>
      </c>
      <c r="L169" s="229" t="str">
        <f t="shared" si="2"/>
        <v>#NUM!</v>
      </c>
      <c r="M169" s="173">
        <v>10.0</v>
      </c>
      <c r="N169" s="173">
        <v>0.92</v>
      </c>
      <c r="O169" s="173">
        <v>0.92</v>
      </c>
      <c r="P169" s="149">
        <f t="shared" si="9"/>
        <v>0.92</v>
      </c>
      <c r="Q169" s="173">
        <v>2.5</v>
      </c>
      <c r="R169" s="234">
        <f t="shared" si="29"/>
        <v>-1.5</v>
      </c>
      <c r="S169" s="235">
        <f t="shared" si="16"/>
        <v>1.847826087</v>
      </c>
      <c r="T169" s="235">
        <f t="shared" si="8"/>
        <v>-1.847826087</v>
      </c>
      <c r="U169" s="228"/>
      <c r="V169" s="230"/>
      <c r="W169" s="231"/>
    </row>
    <row r="170" ht="15.75" customHeight="1">
      <c r="A170" s="220"/>
      <c r="B170" s="221"/>
      <c r="C170" s="247"/>
      <c r="D170" s="249" t="s">
        <v>755</v>
      </c>
      <c r="E170" s="175">
        <v>5.0</v>
      </c>
      <c r="F170" s="175">
        <f t="shared" si="1"/>
        <v>-4</v>
      </c>
      <c r="G170" s="222"/>
      <c r="H170" s="222"/>
      <c r="I170" s="175"/>
      <c r="J170" s="223" t="str">
        <f t="shared" si="24"/>
        <v>#NUM!</v>
      </c>
      <c r="K170" s="223" t="str">
        <f t="shared" si="25"/>
        <v>#NUM!</v>
      </c>
      <c r="L170" s="223" t="str">
        <f t="shared" si="2"/>
        <v>#NUM!</v>
      </c>
      <c r="M170" s="175">
        <v>10.0</v>
      </c>
      <c r="N170" s="175">
        <v>1.0E-5</v>
      </c>
      <c r="O170" s="175">
        <v>1.0E-5</v>
      </c>
      <c r="P170" s="146">
        <f t="shared" si="9"/>
        <v>0.00001</v>
      </c>
      <c r="Q170" s="175">
        <v>2.5</v>
      </c>
      <c r="R170" s="233">
        <f t="shared" si="29"/>
        <v>-1.5</v>
      </c>
      <c r="S170" s="236">
        <f t="shared" si="16"/>
        <v>250000</v>
      </c>
      <c r="T170" s="236">
        <f t="shared" si="8"/>
        <v>-250000</v>
      </c>
      <c r="U170" s="222"/>
      <c r="V170" s="224"/>
      <c r="W170" s="225"/>
    </row>
    <row r="171" ht="15.75" customHeight="1">
      <c r="A171" s="237">
        <v>175.0</v>
      </c>
      <c r="B171" s="227">
        <v>1.0</v>
      </c>
      <c r="C171" s="246" t="s">
        <v>75</v>
      </c>
      <c r="D171" s="248"/>
      <c r="E171" s="173">
        <v>0.073</v>
      </c>
      <c r="F171" s="173">
        <f t="shared" si="1"/>
        <v>0.927</v>
      </c>
      <c r="G171" s="228"/>
      <c r="H171" s="228"/>
      <c r="I171" s="173"/>
      <c r="J171" s="229">
        <f t="shared" si="24"/>
        <v>0.04528395261</v>
      </c>
      <c r="K171" s="229">
        <f t="shared" si="25"/>
        <v>0.08703891502</v>
      </c>
      <c r="L171" s="229">
        <f t="shared" si="2"/>
        <v>0.08703891502</v>
      </c>
      <c r="M171" s="169">
        <v>33.0</v>
      </c>
      <c r="N171" s="173">
        <v>0.122</v>
      </c>
      <c r="O171" s="173">
        <v>0.122</v>
      </c>
      <c r="P171" s="149">
        <f t="shared" si="9"/>
        <v>0.122</v>
      </c>
      <c r="Q171" s="173">
        <v>0.5</v>
      </c>
      <c r="R171" s="234">
        <f t="shared" si="29"/>
        <v>0.5</v>
      </c>
      <c r="S171" s="235">
        <f t="shared" si="16"/>
        <v>-3.5</v>
      </c>
      <c r="T171" s="235">
        <f t="shared" si="8"/>
        <v>3.5</v>
      </c>
      <c r="U171" s="228"/>
      <c r="V171" s="230"/>
      <c r="W171" s="231"/>
    </row>
    <row r="172" ht="15.75" customHeight="1">
      <c r="A172" s="220"/>
      <c r="B172" s="221"/>
      <c r="C172" s="247" t="s">
        <v>110</v>
      </c>
      <c r="D172" s="249" t="s">
        <v>756</v>
      </c>
      <c r="E172" s="175">
        <v>0.046</v>
      </c>
      <c r="F172" s="175">
        <f t="shared" si="1"/>
        <v>0.954</v>
      </c>
      <c r="G172" s="222"/>
      <c r="H172" s="222"/>
      <c r="I172" s="175"/>
      <c r="J172" s="223">
        <f t="shared" si="24"/>
        <v>0.05408881585</v>
      </c>
      <c r="K172" s="223">
        <f t="shared" si="25"/>
        <v>0.129099574</v>
      </c>
      <c r="L172" s="223">
        <f t="shared" si="2"/>
        <v>0.129099574</v>
      </c>
      <c r="M172" s="171">
        <v>15.0</v>
      </c>
      <c r="N172" s="175">
        <v>0.123</v>
      </c>
      <c r="O172" s="175">
        <v>0.123</v>
      </c>
      <c r="P172" s="146">
        <f t="shared" si="9"/>
        <v>0.123</v>
      </c>
      <c r="Q172" s="175">
        <v>0.5</v>
      </c>
      <c r="R172" s="233">
        <f t="shared" si="29"/>
        <v>0.5</v>
      </c>
      <c r="S172" s="236">
        <f t="shared" si="16"/>
        <v>-3.691056911</v>
      </c>
      <c r="T172" s="236">
        <f t="shared" si="8"/>
        <v>3.691056911</v>
      </c>
      <c r="U172" s="222"/>
      <c r="V172" s="224"/>
      <c r="W172" s="225"/>
    </row>
    <row r="173" ht="15.75" customHeight="1">
      <c r="A173" s="237"/>
      <c r="B173" s="227"/>
      <c r="C173" s="246" t="s">
        <v>110</v>
      </c>
      <c r="D173" s="248" t="s">
        <v>757</v>
      </c>
      <c r="E173" s="173">
        <v>-0.022</v>
      </c>
      <c r="F173" s="173">
        <f t="shared" si="1"/>
        <v>1.022</v>
      </c>
      <c r="G173" s="228"/>
      <c r="H173" s="228"/>
      <c r="I173" s="173"/>
      <c r="J173" s="229" t="str">
        <f t="shared" si="24"/>
        <v>#NUM!</v>
      </c>
      <c r="K173" s="229">
        <f t="shared" si="25"/>
        <v>0.1336307546</v>
      </c>
      <c r="L173" s="229">
        <f t="shared" si="2"/>
        <v>0.1336307546</v>
      </c>
      <c r="M173" s="169">
        <v>14.0</v>
      </c>
      <c r="N173" s="173">
        <v>0.089</v>
      </c>
      <c r="O173" s="173">
        <v>0.089</v>
      </c>
      <c r="P173" s="149">
        <f t="shared" si="9"/>
        <v>0.089</v>
      </c>
      <c r="Q173" s="173">
        <v>0.5</v>
      </c>
      <c r="R173" s="234">
        <f t="shared" si="29"/>
        <v>0.5</v>
      </c>
      <c r="S173" s="235">
        <f t="shared" si="16"/>
        <v>-5.865168539</v>
      </c>
      <c r="T173" s="235">
        <f t="shared" si="8"/>
        <v>5.865168539</v>
      </c>
      <c r="U173" s="228"/>
      <c r="V173" s="230"/>
      <c r="W173" s="231"/>
    </row>
    <row r="174" ht="15.75" customHeight="1">
      <c r="A174" s="220">
        <v>176.0</v>
      </c>
      <c r="B174" s="221">
        <v>2.0</v>
      </c>
      <c r="C174" s="247" t="s">
        <v>544</v>
      </c>
      <c r="D174" s="249"/>
      <c r="E174" s="175">
        <v>45.42</v>
      </c>
      <c r="F174" s="175">
        <f t="shared" si="1"/>
        <v>-44.42</v>
      </c>
      <c r="G174" s="222"/>
      <c r="H174" s="222"/>
      <c r="I174" s="175"/>
      <c r="J174" s="223" t="str">
        <f t="shared" si="24"/>
        <v>#NUM!</v>
      </c>
      <c r="K174" s="223" t="str">
        <f t="shared" si="25"/>
        <v>#NUM!</v>
      </c>
      <c r="L174" s="223" t="str">
        <f t="shared" si="2"/>
        <v>#NUM!</v>
      </c>
      <c r="M174" s="175">
        <v>20.0</v>
      </c>
      <c r="N174" s="175">
        <v>24.4</v>
      </c>
      <c r="O174" s="175">
        <v>24.4</v>
      </c>
      <c r="P174" s="146">
        <f t="shared" si="9"/>
        <v>24.4</v>
      </c>
      <c r="Q174" s="175">
        <v>33.3</v>
      </c>
      <c r="R174" s="233">
        <f t="shared" si="29"/>
        <v>-32.3</v>
      </c>
      <c r="S174" s="236">
        <f t="shared" si="16"/>
        <v>0.4967213115</v>
      </c>
      <c r="T174" s="236">
        <f t="shared" si="8"/>
        <v>-0.4967213115</v>
      </c>
      <c r="U174" s="222"/>
      <c r="V174" s="224"/>
      <c r="W174" s="225"/>
    </row>
    <row r="175" ht="15.75" customHeight="1">
      <c r="A175" s="252"/>
      <c r="B175" s="253"/>
      <c r="C175" s="254" t="s">
        <v>758</v>
      </c>
      <c r="D175" s="255"/>
      <c r="E175" s="181">
        <v>50.44</v>
      </c>
      <c r="F175" s="181">
        <f t="shared" si="1"/>
        <v>-49.44</v>
      </c>
      <c r="G175" s="256"/>
      <c r="H175" s="256"/>
      <c r="I175" s="181"/>
      <c r="J175" s="257" t="str">
        <f t="shared" si="24"/>
        <v>#NUM!</v>
      </c>
      <c r="K175" s="257" t="str">
        <f t="shared" si="25"/>
        <v>#NUM!</v>
      </c>
      <c r="L175" s="257" t="str">
        <f t="shared" si="2"/>
        <v>#NUM!</v>
      </c>
      <c r="M175" s="181">
        <v>19.0</v>
      </c>
      <c r="N175" s="181">
        <v>21.42</v>
      </c>
      <c r="O175" s="181">
        <v>21.42</v>
      </c>
      <c r="P175" s="182">
        <f t="shared" si="9"/>
        <v>21.42</v>
      </c>
      <c r="Q175" s="181">
        <v>33.3</v>
      </c>
      <c r="R175" s="258">
        <f t="shared" si="29"/>
        <v>-32.3</v>
      </c>
      <c r="S175" s="259">
        <f t="shared" si="16"/>
        <v>0.8001867414</v>
      </c>
      <c r="T175" s="259">
        <f t="shared" si="8"/>
        <v>-0.8001867414</v>
      </c>
      <c r="U175" s="256"/>
      <c r="V175" s="260"/>
      <c r="W175" s="261"/>
    </row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ataValidations>
    <dataValidation type="list" allowBlank="1" sqref="V2:V175">
      <formula1>"graph,table,text"</formula1>
    </dataValidation>
    <dataValidation type="custom" allowBlank="1" showDropDown="1" sqref="A2:A175 E2:E175 I2:I175 K2:K175 M2:Q175 S2:S175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38"/>
    <col customWidth="1" min="5" max="5" width="17.63"/>
    <col customWidth="1" min="6" max="6" width="14.75"/>
  </cols>
  <sheetData>
    <row r="1">
      <c r="A1" s="41" t="s">
        <v>759</v>
      </c>
      <c r="B1" s="41" t="s">
        <v>760</v>
      </c>
      <c r="C1" s="41" t="s">
        <v>548</v>
      </c>
      <c r="D1" s="41" t="s">
        <v>761</v>
      </c>
      <c r="E1" s="41" t="s">
        <v>762</v>
      </c>
      <c r="F1" s="41" t="s">
        <v>763</v>
      </c>
      <c r="G1" s="41" t="s">
        <v>52</v>
      </c>
    </row>
    <row r="2">
      <c r="A2" s="41">
        <v>55.0</v>
      </c>
      <c r="B2" s="41" t="s">
        <v>412</v>
      </c>
      <c r="C2" s="41">
        <v>1.0</v>
      </c>
      <c r="D2" s="41" t="s">
        <v>417</v>
      </c>
      <c r="E2" s="41">
        <v>-2.0</v>
      </c>
      <c r="F2" s="41">
        <v>2.0</v>
      </c>
      <c r="G2" s="27">
        <f t="shared" ref="G2:G14" si="1"> F:F/1.81</f>
        <v>1.104972376</v>
      </c>
    </row>
    <row r="3">
      <c r="D3" s="41" t="s">
        <v>419</v>
      </c>
      <c r="E3" s="41">
        <v>3.4</v>
      </c>
      <c r="F3" s="41">
        <v>-3.4</v>
      </c>
      <c r="G3" s="27">
        <f t="shared" si="1"/>
        <v>-1.878453039</v>
      </c>
    </row>
    <row r="4">
      <c r="D4" s="41" t="s">
        <v>420</v>
      </c>
      <c r="E4" s="41">
        <v>5.0</v>
      </c>
      <c r="F4" s="41">
        <v>-5.0</v>
      </c>
      <c r="G4" s="27">
        <f t="shared" si="1"/>
        <v>-2.762430939</v>
      </c>
    </row>
    <row r="5">
      <c r="C5" s="41">
        <v>2.0</v>
      </c>
      <c r="D5" s="41" t="s">
        <v>417</v>
      </c>
      <c r="E5" s="41">
        <v>0.17</v>
      </c>
      <c r="F5" s="41">
        <v>-0.17</v>
      </c>
      <c r="G5" s="27">
        <f t="shared" si="1"/>
        <v>-0.09392265193</v>
      </c>
    </row>
    <row r="6">
      <c r="D6" s="41" t="s">
        <v>419</v>
      </c>
      <c r="E6" s="41">
        <v>0.75</v>
      </c>
      <c r="F6" s="41">
        <v>-0.75</v>
      </c>
      <c r="G6" s="27">
        <f t="shared" si="1"/>
        <v>-0.4143646409</v>
      </c>
    </row>
    <row r="7">
      <c r="C7" s="41">
        <v>3.0</v>
      </c>
      <c r="D7" s="41" t="s">
        <v>419</v>
      </c>
      <c r="E7" s="41">
        <v>0.61</v>
      </c>
      <c r="F7" s="41">
        <v>-0.61</v>
      </c>
      <c r="G7" s="27">
        <f t="shared" si="1"/>
        <v>-0.3370165746</v>
      </c>
    </row>
    <row r="8">
      <c r="D8" s="41" t="s">
        <v>417</v>
      </c>
      <c r="E8" s="41">
        <v>0.14</v>
      </c>
      <c r="F8" s="41">
        <v>-0.14</v>
      </c>
      <c r="G8" s="27">
        <f t="shared" si="1"/>
        <v>-0.0773480663</v>
      </c>
    </row>
    <row r="9">
      <c r="C9" s="41">
        <v>4.0</v>
      </c>
      <c r="D9" s="41" t="s">
        <v>419</v>
      </c>
      <c r="E9" s="41">
        <v>0.36</v>
      </c>
      <c r="F9" s="41">
        <v>-0.36</v>
      </c>
      <c r="G9" s="27">
        <f t="shared" si="1"/>
        <v>-0.1988950276</v>
      </c>
    </row>
    <row r="10">
      <c r="G10" s="27">
        <f t="shared" si="1"/>
        <v>0</v>
      </c>
    </row>
    <row r="11">
      <c r="G11" s="27">
        <f t="shared" si="1"/>
        <v>0</v>
      </c>
    </row>
    <row r="12">
      <c r="G12" s="27">
        <f t="shared" si="1"/>
        <v>0</v>
      </c>
    </row>
    <row r="13">
      <c r="G13" s="27">
        <f t="shared" si="1"/>
        <v>0</v>
      </c>
    </row>
    <row r="14">
      <c r="G14" s="27">
        <f t="shared" si="1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4.38"/>
    <col customWidth="1" min="2" max="2" width="17.0"/>
    <col customWidth="1" min="3" max="6" width="12.63"/>
  </cols>
  <sheetData>
    <row r="1" ht="15.75" customHeight="1">
      <c r="A1" s="20" t="s">
        <v>764</v>
      </c>
    </row>
    <row r="2" ht="15.75" customHeight="1">
      <c r="A2" s="19" t="s">
        <v>765</v>
      </c>
    </row>
    <row r="3" ht="15.75" customHeight="1">
      <c r="A3" s="19" t="s">
        <v>766</v>
      </c>
    </row>
    <row r="4" ht="15.75" customHeight="1">
      <c r="A4" s="19" t="s">
        <v>767</v>
      </c>
    </row>
    <row r="5" ht="15.75" customHeight="1">
      <c r="A5" s="19" t="s">
        <v>768</v>
      </c>
      <c r="B5" s="19" t="s">
        <v>769</v>
      </c>
    </row>
    <row r="6" ht="15.75" customHeight="1">
      <c r="A6" s="262" t="s">
        <v>770</v>
      </c>
    </row>
    <row r="7" ht="15.75" customHeight="1">
      <c r="A7" s="19" t="s">
        <v>771</v>
      </c>
    </row>
    <row r="8" ht="15.75" customHeight="1">
      <c r="A8" s="263" t="s">
        <v>772</v>
      </c>
    </row>
    <row r="9" ht="15.75" customHeight="1">
      <c r="A9" s="19" t="s">
        <v>773</v>
      </c>
    </row>
    <row r="10" ht="15.75" customHeight="1">
      <c r="A10" s="19" t="s">
        <v>774</v>
      </c>
    </row>
    <row r="11" ht="15.75" customHeight="1">
      <c r="A11" s="19" t="s">
        <v>775</v>
      </c>
    </row>
    <row r="12" ht="15.75" customHeight="1">
      <c r="A12" s="19" t="s">
        <v>776</v>
      </c>
    </row>
    <row r="13" ht="15.75" customHeight="1">
      <c r="A13" s="19" t="s">
        <v>777</v>
      </c>
    </row>
    <row r="14" ht="15.75" customHeight="1">
      <c r="A14" s="263" t="s">
        <v>778</v>
      </c>
    </row>
    <row r="15" ht="15.75" customHeight="1">
      <c r="A15" s="19" t="s">
        <v>779</v>
      </c>
    </row>
    <row r="16" ht="15.75" customHeight="1">
      <c r="A16" s="19" t="s">
        <v>780</v>
      </c>
    </row>
    <row r="17" ht="15.75" customHeight="1">
      <c r="A17" s="263" t="s">
        <v>781</v>
      </c>
    </row>
    <row r="18" ht="15.75" customHeight="1"/>
    <row r="19" ht="90.0" customHeight="1">
      <c r="A19" s="264" t="s">
        <v>782</v>
      </c>
      <c r="B19" s="41" t="s">
        <v>783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6"/>
    <hyperlink r:id="rId2" ref="A8"/>
    <hyperlink r:id="rId3" location="what-is-es" ref="A14"/>
    <hyperlink r:id="rId4" ref="A17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2" t="s">
        <v>7</v>
      </c>
      <c r="H1" s="2" t="s">
        <v>784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16</v>
      </c>
      <c r="O1" s="2" t="s">
        <v>17</v>
      </c>
      <c r="P1" s="2" t="s">
        <v>18</v>
      </c>
      <c r="Q1" s="2" t="s">
        <v>20</v>
      </c>
      <c r="R1" s="2" t="s">
        <v>22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39</v>
      </c>
      <c r="AI1" s="2" t="s">
        <v>40</v>
      </c>
      <c r="AJ1" s="2" t="s">
        <v>41</v>
      </c>
      <c r="AK1" s="2" t="s">
        <v>23</v>
      </c>
      <c r="AL1" s="5" t="s">
        <v>43</v>
      </c>
      <c r="AM1" s="6" t="s">
        <v>44</v>
      </c>
      <c r="AN1" s="6" t="s">
        <v>45</v>
      </c>
      <c r="AO1" s="6" t="s">
        <v>47</v>
      </c>
      <c r="AP1" s="6" t="s">
        <v>48</v>
      </c>
      <c r="AQ1" s="6" t="s">
        <v>49</v>
      </c>
      <c r="AR1" s="6" t="s">
        <v>50</v>
      </c>
      <c r="AS1" s="6" t="s">
        <v>51</v>
      </c>
      <c r="AT1" s="7" t="s">
        <v>52</v>
      </c>
      <c r="AU1" s="7" t="s">
        <v>53</v>
      </c>
      <c r="AV1" s="9" t="s">
        <v>55</v>
      </c>
      <c r="AW1" s="9" t="s">
        <v>785</v>
      </c>
    </row>
    <row r="2" ht="15.75" customHeight="1">
      <c r="A2" s="15">
        <v>140.0</v>
      </c>
      <c r="B2" s="12" t="s">
        <v>147</v>
      </c>
      <c r="C2" s="12" t="s">
        <v>148</v>
      </c>
      <c r="D2" s="15">
        <v>2.0</v>
      </c>
      <c r="E2" s="12"/>
      <c r="F2" s="15">
        <v>48.0</v>
      </c>
      <c r="G2" s="12" t="s">
        <v>150</v>
      </c>
      <c r="H2" s="12"/>
      <c r="I2" s="15">
        <v>24.48</v>
      </c>
      <c r="J2" s="38" t="s">
        <v>61</v>
      </c>
      <c r="K2" s="12"/>
      <c r="L2" s="12" t="s">
        <v>63</v>
      </c>
      <c r="M2" s="12" t="s">
        <v>64</v>
      </c>
      <c r="N2" s="12" t="s">
        <v>123</v>
      </c>
      <c r="O2" s="12"/>
      <c r="P2" s="12"/>
      <c r="Q2" s="12" t="s">
        <v>62</v>
      </c>
      <c r="R2" s="12" t="s">
        <v>67</v>
      </c>
      <c r="S2" s="12" t="s">
        <v>83</v>
      </c>
      <c r="T2" s="12"/>
      <c r="U2" s="12" t="s">
        <v>125</v>
      </c>
      <c r="V2" s="12"/>
      <c r="W2" s="12"/>
      <c r="X2" s="12" t="s">
        <v>70</v>
      </c>
      <c r="Y2" s="12"/>
      <c r="Z2" s="12"/>
      <c r="AA2" s="12" t="s">
        <v>71</v>
      </c>
      <c r="AB2" s="12" t="s">
        <v>72</v>
      </c>
      <c r="AC2" s="12" t="s">
        <v>151</v>
      </c>
      <c r="AD2" s="12"/>
      <c r="AE2" s="12" t="s">
        <v>786</v>
      </c>
      <c r="AF2" s="15">
        <v>2.0</v>
      </c>
      <c r="AG2" s="12" t="s">
        <v>710</v>
      </c>
      <c r="AH2" s="12" t="s">
        <v>39</v>
      </c>
      <c r="AI2" s="12"/>
      <c r="AJ2" s="12"/>
      <c r="AK2" s="12"/>
      <c r="AL2" s="12"/>
      <c r="AM2" s="12"/>
      <c r="AN2" s="12"/>
      <c r="AO2" s="12"/>
      <c r="AP2" s="15">
        <v>1.75</v>
      </c>
      <c r="AQ2" s="15">
        <v>47.0</v>
      </c>
      <c r="AR2" s="12"/>
      <c r="AS2" s="12"/>
      <c r="AT2" s="265">
        <v>0.5052</v>
      </c>
      <c r="AU2" s="266">
        <f t="shared" ref="AU2:AU3" si="1"> (1/F2) + (AT2^2)/(2*F2)</f>
        <v>0.02349194833</v>
      </c>
      <c r="AV2" s="12" t="s">
        <v>152</v>
      </c>
      <c r="AW2" s="12"/>
    </row>
    <row r="3" ht="15.75" customHeight="1">
      <c r="A3" s="15">
        <v>140.0</v>
      </c>
      <c r="B3" s="12" t="s">
        <v>153</v>
      </c>
      <c r="C3" s="12" t="s">
        <v>148</v>
      </c>
      <c r="D3" s="15">
        <v>3.0</v>
      </c>
      <c r="E3" s="12"/>
      <c r="F3" s="15">
        <v>39.0</v>
      </c>
      <c r="G3" s="12" t="s">
        <v>154</v>
      </c>
      <c r="H3" s="12"/>
      <c r="I3" s="15">
        <v>18.67</v>
      </c>
      <c r="J3" s="38" t="s">
        <v>61</v>
      </c>
      <c r="K3" s="12"/>
      <c r="L3" s="12" t="s">
        <v>63</v>
      </c>
      <c r="M3" s="12" t="s">
        <v>64</v>
      </c>
      <c r="N3" s="12" t="s">
        <v>123</v>
      </c>
      <c r="O3" s="12"/>
      <c r="P3" s="12"/>
      <c r="Q3" s="12" t="s">
        <v>62</v>
      </c>
      <c r="R3" s="12" t="s">
        <v>67</v>
      </c>
      <c r="S3" s="12" t="s">
        <v>155</v>
      </c>
      <c r="T3" s="12"/>
      <c r="U3" s="12" t="s">
        <v>125</v>
      </c>
      <c r="V3" s="15">
        <v>100.0</v>
      </c>
      <c r="W3" s="18"/>
      <c r="X3" s="12" t="s">
        <v>70</v>
      </c>
      <c r="Y3" s="12"/>
      <c r="Z3" s="12"/>
      <c r="AA3" s="12" t="s">
        <v>71</v>
      </c>
      <c r="AB3" s="12" t="s">
        <v>72</v>
      </c>
      <c r="AC3" s="12" t="s">
        <v>787</v>
      </c>
      <c r="AD3" s="15">
        <v>10.0</v>
      </c>
      <c r="AE3" s="12" t="s">
        <v>786</v>
      </c>
      <c r="AF3" s="15">
        <v>2.0</v>
      </c>
      <c r="AG3" s="12" t="s">
        <v>710</v>
      </c>
      <c r="AH3" s="12" t="s">
        <v>39</v>
      </c>
      <c r="AI3" s="12"/>
      <c r="AJ3" s="12"/>
      <c r="AK3" s="12"/>
      <c r="AL3" s="12"/>
      <c r="AM3" s="12"/>
      <c r="AN3" s="12"/>
      <c r="AO3" s="12"/>
      <c r="AP3" s="15">
        <v>3.0</v>
      </c>
      <c r="AQ3" s="15">
        <v>38.0</v>
      </c>
      <c r="AR3" s="12"/>
      <c r="AS3" s="12"/>
      <c r="AT3" s="267">
        <v>0.9608</v>
      </c>
      <c r="AU3" s="268">
        <f t="shared" si="1"/>
        <v>0.03747611077</v>
      </c>
      <c r="AV3" s="12" t="s">
        <v>152</v>
      </c>
      <c r="AW3" s="12"/>
    </row>
    <row r="4" ht="15.75" customHeight="1">
      <c r="A4" s="15">
        <v>140.0</v>
      </c>
      <c r="B4" s="269" t="s">
        <v>153</v>
      </c>
      <c r="C4" s="12" t="s">
        <v>148</v>
      </c>
      <c r="D4" s="270">
        <v>3.0</v>
      </c>
      <c r="E4" s="269"/>
      <c r="F4" s="270">
        <v>39.0</v>
      </c>
      <c r="G4" s="269" t="s">
        <v>788</v>
      </c>
      <c r="H4" s="269"/>
      <c r="I4" s="271"/>
      <c r="J4" s="38" t="s">
        <v>61</v>
      </c>
      <c r="K4" s="269"/>
      <c r="L4" s="269" t="s">
        <v>63</v>
      </c>
      <c r="M4" s="269" t="s">
        <v>64</v>
      </c>
      <c r="N4" s="269" t="s">
        <v>123</v>
      </c>
      <c r="O4" s="269"/>
      <c r="P4" s="269"/>
      <c r="Q4" s="269" t="s">
        <v>62</v>
      </c>
      <c r="R4" s="269" t="s">
        <v>67</v>
      </c>
      <c r="S4" s="269" t="s">
        <v>155</v>
      </c>
      <c r="T4" s="269"/>
      <c r="U4" s="269" t="s">
        <v>125</v>
      </c>
      <c r="V4" s="269"/>
      <c r="W4" s="269"/>
      <c r="X4" s="269" t="s">
        <v>70</v>
      </c>
      <c r="Y4" s="269"/>
      <c r="Z4" s="269"/>
      <c r="AA4" s="269" t="s">
        <v>71</v>
      </c>
      <c r="AB4" s="269" t="s">
        <v>72</v>
      </c>
      <c r="AC4" s="269" t="s">
        <v>787</v>
      </c>
      <c r="AD4" s="270">
        <v>10.0</v>
      </c>
      <c r="AE4" s="269" t="s">
        <v>786</v>
      </c>
      <c r="AF4" s="270">
        <v>2.0</v>
      </c>
      <c r="AG4" s="269" t="s">
        <v>710</v>
      </c>
      <c r="AH4" s="269" t="s">
        <v>39</v>
      </c>
      <c r="AI4" s="269"/>
      <c r="AJ4" s="269"/>
      <c r="AK4" s="269"/>
      <c r="AL4" s="269" t="s">
        <v>789</v>
      </c>
      <c r="AM4" s="269"/>
      <c r="AN4" s="269"/>
      <c r="AO4" s="269"/>
      <c r="AP4" s="269"/>
      <c r="AQ4" s="269"/>
      <c r="AR4" s="269"/>
      <c r="AS4" s="269"/>
      <c r="AT4" s="21"/>
      <c r="AU4" s="13"/>
      <c r="AV4" s="12" t="s">
        <v>152</v>
      </c>
      <c r="AW4" s="12"/>
    </row>
    <row r="5" ht="15.75" customHeight="1">
      <c r="A5" s="15">
        <v>145.0</v>
      </c>
      <c r="B5" s="12" t="s">
        <v>156</v>
      </c>
      <c r="C5" s="12" t="s">
        <v>790</v>
      </c>
      <c r="D5" s="15">
        <v>1.0</v>
      </c>
      <c r="E5" s="12"/>
      <c r="F5" s="15">
        <v>39.0</v>
      </c>
      <c r="G5" s="12" t="s">
        <v>159</v>
      </c>
      <c r="H5" s="12"/>
      <c r="I5" s="15">
        <f>2.7*12</f>
        <v>32.4</v>
      </c>
      <c r="J5" s="38" t="s">
        <v>61</v>
      </c>
      <c r="K5" s="12"/>
      <c r="L5" s="12" t="s">
        <v>63</v>
      </c>
      <c r="M5" s="12" t="s">
        <v>64</v>
      </c>
      <c r="N5" s="12" t="s">
        <v>65</v>
      </c>
      <c r="O5" s="12" t="s">
        <v>66</v>
      </c>
      <c r="P5" s="12"/>
      <c r="Q5" s="12" t="s">
        <v>62</v>
      </c>
      <c r="R5" s="12" t="s">
        <v>67</v>
      </c>
      <c r="S5" s="12" t="s">
        <v>155</v>
      </c>
      <c r="T5" s="15">
        <v>6.0</v>
      </c>
      <c r="U5" s="12" t="s">
        <v>69</v>
      </c>
      <c r="V5" s="15">
        <v>70.28</v>
      </c>
      <c r="W5" s="18"/>
      <c r="X5" s="12" t="s">
        <v>146</v>
      </c>
      <c r="Y5" s="12"/>
      <c r="Z5" s="12"/>
      <c r="AA5" s="12" t="s">
        <v>71</v>
      </c>
      <c r="AB5" s="12" t="s">
        <v>72</v>
      </c>
      <c r="AC5" s="12"/>
      <c r="AD5" s="15">
        <v>2.0</v>
      </c>
      <c r="AE5" s="12" t="s">
        <v>786</v>
      </c>
      <c r="AF5" s="15">
        <v>3.0</v>
      </c>
      <c r="AG5" s="12" t="s">
        <v>710</v>
      </c>
      <c r="AH5" s="12" t="s">
        <v>39</v>
      </c>
      <c r="AI5" s="12"/>
      <c r="AJ5" s="12"/>
      <c r="AK5" s="12"/>
      <c r="AL5" s="12"/>
      <c r="AM5" s="12"/>
      <c r="AN5" s="12"/>
      <c r="AO5" s="12"/>
      <c r="AP5" s="15">
        <v>1.27</v>
      </c>
      <c r="AQ5" s="15">
        <v>38.0</v>
      </c>
      <c r="AR5" s="12"/>
      <c r="AS5" s="12"/>
      <c r="AT5" s="272">
        <v>0.4067</v>
      </c>
      <c r="AU5" s="273">
        <f t="shared" ref="AU5:AU22" si="2"> (1/F5) + (AT5^2)/(2*F5)</f>
        <v>0.02776160115</v>
      </c>
      <c r="AV5" s="12" t="s">
        <v>152</v>
      </c>
      <c r="AW5" s="12"/>
    </row>
    <row r="6" ht="15.75" customHeight="1">
      <c r="A6" s="15">
        <v>145.0</v>
      </c>
      <c r="B6" s="12" t="s">
        <v>156</v>
      </c>
      <c r="C6" s="12" t="s">
        <v>790</v>
      </c>
      <c r="D6" s="15">
        <v>1.0</v>
      </c>
      <c r="E6" s="12"/>
      <c r="F6" s="15">
        <v>30.0</v>
      </c>
      <c r="G6" s="12" t="s">
        <v>99</v>
      </c>
      <c r="H6" s="12"/>
      <c r="I6" s="15">
        <f>2.6*12</f>
        <v>31.2</v>
      </c>
      <c r="J6" s="38" t="s">
        <v>61</v>
      </c>
      <c r="K6" s="12"/>
      <c r="L6" s="12" t="s">
        <v>63</v>
      </c>
      <c r="M6" s="12" t="s">
        <v>64</v>
      </c>
      <c r="N6" s="12" t="s">
        <v>65</v>
      </c>
      <c r="O6" s="12" t="s">
        <v>66</v>
      </c>
      <c r="P6" s="12"/>
      <c r="Q6" s="12" t="s">
        <v>62</v>
      </c>
      <c r="R6" s="12" t="s">
        <v>67</v>
      </c>
      <c r="S6" s="12" t="s">
        <v>155</v>
      </c>
      <c r="T6" s="15">
        <v>6.0</v>
      </c>
      <c r="U6" s="12" t="s">
        <v>69</v>
      </c>
      <c r="V6" s="15">
        <v>61.29</v>
      </c>
      <c r="W6" s="12"/>
      <c r="X6" s="12" t="s">
        <v>146</v>
      </c>
      <c r="Y6" s="12"/>
      <c r="Z6" s="12"/>
      <c r="AA6" s="12" t="s">
        <v>791</v>
      </c>
      <c r="AB6" s="12" t="s">
        <v>161</v>
      </c>
      <c r="AC6" s="12"/>
      <c r="AD6" s="15">
        <v>2.0</v>
      </c>
      <c r="AE6" s="12" t="s">
        <v>786</v>
      </c>
      <c r="AF6" s="15">
        <v>3.0</v>
      </c>
      <c r="AG6" s="12" t="s">
        <v>710</v>
      </c>
      <c r="AH6" s="12" t="s">
        <v>39</v>
      </c>
      <c r="AI6" s="12"/>
      <c r="AJ6" s="12"/>
      <c r="AK6" s="12"/>
      <c r="AL6" s="12"/>
      <c r="AM6" s="12"/>
      <c r="AN6" s="12"/>
      <c r="AO6" s="12"/>
      <c r="AP6" s="15">
        <v>5.21</v>
      </c>
      <c r="AQ6" s="15">
        <v>29.0</v>
      </c>
      <c r="AR6" s="12"/>
      <c r="AS6" s="12"/>
      <c r="AT6" s="274">
        <v>1.9024</v>
      </c>
      <c r="AU6" s="36">
        <f t="shared" si="2"/>
        <v>0.093652096</v>
      </c>
      <c r="AV6" s="12" t="s">
        <v>152</v>
      </c>
      <c r="AW6" s="12"/>
    </row>
    <row r="7" ht="15.75" customHeight="1">
      <c r="A7" s="17">
        <v>36.0</v>
      </c>
      <c r="B7" s="12" t="s">
        <v>211</v>
      </c>
      <c r="C7" s="38" t="s">
        <v>212</v>
      </c>
      <c r="D7" s="17">
        <v>1.0</v>
      </c>
      <c r="E7" s="17">
        <v>1.0</v>
      </c>
      <c r="F7" s="17">
        <v>32.0</v>
      </c>
      <c r="G7" s="17">
        <v>22.0</v>
      </c>
      <c r="H7" s="38" t="s">
        <v>108</v>
      </c>
      <c r="I7" s="17">
        <v>22.0</v>
      </c>
      <c r="J7" s="38" t="s">
        <v>174</v>
      </c>
      <c r="K7" s="38"/>
      <c r="L7" s="38"/>
      <c r="M7" s="38"/>
      <c r="N7" s="38" t="s">
        <v>65</v>
      </c>
      <c r="O7" s="38" t="s">
        <v>214</v>
      </c>
      <c r="P7" s="38"/>
      <c r="Q7" s="12" t="s">
        <v>62</v>
      </c>
      <c r="R7" s="38"/>
      <c r="S7" s="38"/>
      <c r="T7" s="17">
        <v>3.0</v>
      </c>
      <c r="U7" s="38" t="s">
        <v>69</v>
      </c>
      <c r="V7" s="38" t="s">
        <v>215</v>
      </c>
      <c r="W7" s="38"/>
      <c r="X7" s="38" t="s">
        <v>146</v>
      </c>
      <c r="Y7" s="38"/>
      <c r="Z7" s="38"/>
      <c r="AA7" s="38" t="s">
        <v>71</v>
      </c>
      <c r="AB7" s="38" t="s">
        <v>72</v>
      </c>
      <c r="AC7" s="38"/>
      <c r="AD7" s="17">
        <v>16.0</v>
      </c>
      <c r="AE7" s="38" t="s">
        <v>786</v>
      </c>
      <c r="AF7" s="17">
        <v>2.0</v>
      </c>
      <c r="AG7" s="38" t="s">
        <v>710</v>
      </c>
      <c r="AH7" s="38" t="s">
        <v>39</v>
      </c>
      <c r="AI7" s="38"/>
      <c r="AJ7" s="38"/>
      <c r="AK7" s="38"/>
      <c r="AL7" s="38"/>
      <c r="AM7" s="38"/>
      <c r="AN7" s="38"/>
      <c r="AO7" s="38"/>
      <c r="AP7" s="17">
        <v>8.34</v>
      </c>
      <c r="AQ7" s="17">
        <v>31.0</v>
      </c>
      <c r="AR7" s="38"/>
      <c r="AS7" s="38"/>
      <c r="AT7" s="35">
        <v>2.9486</v>
      </c>
      <c r="AU7" s="36">
        <f t="shared" si="2"/>
        <v>0.1670975306</v>
      </c>
      <c r="AV7" s="12" t="s">
        <v>152</v>
      </c>
      <c r="AW7" s="12"/>
    </row>
    <row r="8" ht="15.75" customHeight="1">
      <c r="A8" s="17">
        <v>36.0</v>
      </c>
      <c r="B8" s="12" t="s">
        <v>211</v>
      </c>
      <c r="C8" s="38" t="s">
        <v>212</v>
      </c>
      <c r="D8" s="17">
        <v>1.0</v>
      </c>
      <c r="E8" s="17">
        <v>2.0</v>
      </c>
      <c r="F8" s="17">
        <v>32.0</v>
      </c>
      <c r="G8" s="17">
        <v>22.0</v>
      </c>
      <c r="H8" s="38" t="s">
        <v>108</v>
      </c>
      <c r="I8" s="17">
        <v>22.0</v>
      </c>
      <c r="J8" s="38" t="s">
        <v>174</v>
      </c>
      <c r="K8" s="38"/>
      <c r="L8" s="38"/>
      <c r="M8" s="38"/>
      <c r="N8" s="38" t="s">
        <v>65</v>
      </c>
      <c r="O8" s="38"/>
      <c r="P8" s="38"/>
      <c r="Q8" s="12" t="s">
        <v>62</v>
      </c>
      <c r="R8" s="38"/>
      <c r="S8" s="38"/>
      <c r="T8" s="17">
        <v>3.0</v>
      </c>
      <c r="U8" s="38" t="s">
        <v>69</v>
      </c>
      <c r="V8" s="38" t="s">
        <v>215</v>
      </c>
      <c r="W8" s="38"/>
      <c r="X8" s="38" t="s">
        <v>146</v>
      </c>
      <c r="Y8" s="38"/>
      <c r="Z8" s="38"/>
      <c r="AA8" s="38" t="s">
        <v>71</v>
      </c>
      <c r="AB8" s="38" t="s">
        <v>72</v>
      </c>
      <c r="AC8" s="38"/>
      <c r="AD8" s="17">
        <v>16.0</v>
      </c>
      <c r="AE8" s="38" t="s">
        <v>786</v>
      </c>
      <c r="AF8" s="17">
        <v>2.0</v>
      </c>
      <c r="AG8" s="38" t="s">
        <v>792</v>
      </c>
      <c r="AH8" s="38" t="s">
        <v>39</v>
      </c>
      <c r="AI8" s="38"/>
      <c r="AJ8" s="38"/>
      <c r="AK8" s="38"/>
      <c r="AL8" s="38"/>
      <c r="AM8" s="38"/>
      <c r="AN8" s="38"/>
      <c r="AO8" s="38"/>
      <c r="AP8" s="17">
        <v>2.36</v>
      </c>
      <c r="AQ8" s="17">
        <v>31.0</v>
      </c>
      <c r="AR8" s="38"/>
      <c r="AS8" s="38"/>
      <c r="AT8" s="35">
        <v>0.8344</v>
      </c>
      <c r="AU8" s="36">
        <f t="shared" si="2"/>
        <v>0.04212849</v>
      </c>
      <c r="AV8" s="12" t="s">
        <v>152</v>
      </c>
      <c r="AW8" s="12"/>
    </row>
    <row r="9" ht="15.75" customHeight="1">
      <c r="A9" s="19">
        <v>39.0</v>
      </c>
      <c r="B9" s="19" t="s">
        <v>193</v>
      </c>
      <c r="C9" s="19" t="s">
        <v>793</v>
      </c>
      <c r="D9" s="19">
        <v>1.0</v>
      </c>
      <c r="E9" s="19">
        <v>1.0</v>
      </c>
      <c r="F9" s="19">
        <v>75.0</v>
      </c>
      <c r="G9" s="19" t="s">
        <v>794</v>
      </c>
      <c r="H9" s="19" t="s">
        <v>60</v>
      </c>
      <c r="I9" s="19">
        <v>19.466</v>
      </c>
      <c r="J9" s="19" t="s">
        <v>174</v>
      </c>
      <c r="L9" s="19" t="s">
        <v>63</v>
      </c>
      <c r="N9" s="19" t="s">
        <v>65</v>
      </c>
      <c r="Q9" s="12" t="s">
        <v>62</v>
      </c>
      <c r="R9" s="19" t="s">
        <v>67</v>
      </c>
      <c r="U9" s="12" t="s">
        <v>69</v>
      </c>
      <c r="AG9" s="19" t="s">
        <v>710</v>
      </c>
      <c r="AH9" s="12" t="s">
        <v>39</v>
      </c>
      <c r="AP9" s="19">
        <v>3.75</v>
      </c>
      <c r="AQ9" s="19">
        <v>74.0</v>
      </c>
      <c r="AT9" s="275">
        <v>0.866</v>
      </c>
      <c r="AU9" s="36">
        <f t="shared" si="2"/>
        <v>0.01833304</v>
      </c>
      <c r="AV9" s="12" t="s">
        <v>152</v>
      </c>
      <c r="AW9" s="12"/>
    </row>
    <row r="10" ht="15.75" customHeight="1">
      <c r="A10" s="17">
        <v>39.0</v>
      </c>
      <c r="B10" s="38" t="s">
        <v>193</v>
      </c>
      <c r="C10" s="38" t="s">
        <v>793</v>
      </c>
      <c r="D10" s="17">
        <v>1.0</v>
      </c>
      <c r="E10" s="17">
        <v>1.0</v>
      </c>
      <c r="F10" s="17">
        <v>75.0</v>
      </c>
      <c r="G10" s="38" t="s">
        <v>794</v>
      </c>
      <c r="H10" s="38" t="s">
        <v>60</v>
      </c>
      <c r="I10" s="17">
        <v>19.733</v>
      </c>
      <c r="J10" s="38" t="s">
        <v>174</v>
      </c>
      <c r="K10" s="38"/>
      <c r="L10" s="38" t="s">
        <v>63</v>
      </c>
      <c r="M10" s="38"/>
      <c r="N10" s="38" t="s">
        <v>65</v>
      </c>
      <c r="O10" s="38"/>
      <c r="P10" s="38"/>
      <c r="Q10" s="12" t="s">
        <v>62</v>
      </c>
      <c r="R10" s="38" t="s">
        <v>67</v>
      </c>
      <c r="S10" s="38"/>
      <c r="T10" s="38"/>
      <c r="U10" s="12" t="s">
        <v>69</v>
      </c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 t="s">
        <v>710</v>
      </c>
      <c r="AH10" s="12" t="s">
        <v>39</v>
      </c>
      <c r="AI10" s="38"/>
      <c r="AJ10" s="38"/>
      <c r="AK10" s="38"/>
      <c r="AL10" s="38"/>
      <c r="AM10" s="38"/>
      <c r="AN10" s="38"/>
      <c r="AO10" s="38"/>
      <c r="AP10" s="38">
        <v>3.76</v>
      </c>
      <c r="AQ10" s="38">
        <v>74.0</v>
      </c>
      <c r="AR10" s="38"/>
      <c r="AS10" s="38"/>
      <c r="AT10" s="35">
        <v>0.8683</v>
      </c>
      <c r="AU10" s="36">
        <f t="shared" si="2"/>
        <v>0.0183596326</v>
      </c>
      <c r="AV10" s="12" t="s">
        <v>152</v>
      </c>
      <c r="AW10" s="12"/>
    </row>
    <row r="11" ht="15.75" customHeight="1">
      <c r="A11" s="17">
        <v>39.0</v>
      </c>
      <c r="B11" s="38" t="s">
        <v>193</v>
      </c>
      <c r="C11" s="38" t="s">
        <v>793</v>
      </c>
      <c r="D11" s="17">
        <v>1.0</v>
      </c>
      <c r="E11" s="17">
        <v>1.0</v>
      </c>
      <c r="F11" s="17">
        <v>75.0</v>
      </c>
      <c r="G11" s="38" t="s">
        <v>794</v>
      </c>
      <c r="H11" s="38" t="s">
        <v>60</v>
      </c>
      <c r="I11" s="17">
        <v>20.0</v>
      </c>
      <c r="J11" s="38" t="s">
        <v>174</v>
      </c>
      <c r="K11" s="38"/>
      <c r="L11" s="38" t="s">
        <v>63</v>
      </c>
      <c r="M11" s="38"/>
      <c r="N11" s="38" t="s">
        <v>65</v>
      </c>
      <c r="O11" s="38"/>
      <c r="P11" s="38"/>
      <c r="Q11" s="12" t="s">
        <v>62</v>
      </c>
      <c r="R11" s="38" t="s">
        <v>67</v>
      </c>
      <c r="S11" s="38"/>
      <c r="T11" s="38"/>
      <c r="U11" s="12" t="s">
        <v>69</v>
      </c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 t="s">
        <v>710</v>
      </c>
      <c r="AH11" s="12" t="s">
        <v>39</v>
      </c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5">
        <v>0.1076415756</v>
      </c>
      <c r="AU11" s="36">
        <f t="shared" si="2"/>
        <v>0.01341057806</v>
      </c>
      <c r="AV11" s="38" t="s">
        <v>76</v>
      </c>
      <c r="AW11" s="38"/>
    </row>
    <row r="12" ht="15.75" customHeight="1">
      <c r="A12" s="17">
        <v>40.0</v>
      </c>
      <c r="B12" s="25" t="s">
        <v>216</v>
      </c>
      <c r="C12" s="38"/>
      <c r="D12" s="17">
        <v>1.0</v>
      </c>
      <c r="E12" s="17">
        <v>1.0</v>
      </c>
      <c r="F12" s="17">
        <v>16.0</v>
      </c>
      <c r="G12" s="17">
        <v>36.0</v>
      </c>
      <c r="H12" s="38" t="s">
        <v>108</v>
      </c>
      <c r="I12" s="17">
        <v>36.0</v>
      </c>
      <c r="J12" s="38" t="s">
        <v>174</v>
      </c>
      <c r="K12" s="38"/>
      <c r="L12" s="38" t="s">
        <v>63</v>
      </c>
      <c r="M12" s="38"/>
      <c r="N12" s="38" t="s">
        <v>65</v>
      </c>
      <c r="O12" s="38"/>
      <c r="P12" s="38"/>
      <c r="Q12" s="12" t="s">
        <v>62</v>
      </c>
      <c r="R12" s="38" t="s">
        <v>22</v>
      </c>
      <c r="S12" s="38" t="s">
        <v>83</v>
      </c>
      <c r="T12" s="38"/>
      <c r="U12" s="38" t="s">
        <v>69</v>
      </c>
      <c r="V12" s="38"/>
      <c r="W12" s="38"/>
      <c r="X12" s="38" t="s">
        <v>146</v>
      </c>
      <c r="Y12" s="38"/>
      <c r="Z12" s="38"/>
      <c r="AA12" s="38" t="s">
        <v>219</v>
      </c>
      <c r="AB12" s="38" t="s">
        <v>72</v>
      </c>
      <c r="AC12" s="38"/>
      <c r="AD12" s="17">
        <v>12.0</v>
      </c>
      <c r="AE12" s="38" t="s">
        <v>786</v>
      </c>
      <c r="AF12" s="17">
        <v>2.0</v>
      </c>
      <c r="AG12" s="38" t="s">
        <v>710</v>
      </c>
      <c r="AH12" s="38" t="s">
        <v>39</v>
      </c>
      <c r="AI12" s="38"/>
      <c r="AJ12" s="38"/>
      <c r="AK12" s="38"/>
      <c r="AL12" s="38"/>
      <c r="AM12" s="38"/>
      <c r="AN12" s="38"/>
      <c r="AO12" s="38"/>
      <c r="AP12" s="17">
        <v>2.15</v>
      </c>
      <c r="AQ12" s="17">
        <v>15.0</v>
      </c>
      <c r="AR12" s="38"/>
      <c r="AS12" s="38"/>
      <c r="AT12" s="35">
        <v>1.075</v>
      </c>
      <c r="AU12" s="36">
        <f t="shared" si="2"/>
        <v>0.09861328125</v>
      </c>
      <c r="AV12" s="38" t="s">
        <v>152</v>
      </c>
      <c r="AW12" s="38">
        <v>0.54</v>
      </c>
    </row>
    <row r="13" ht="15.75" customHeight="1">
      <c r="A13" s="17">
        <v>40.0</v>
      </c>
      <c r="B13" s="25" t="s">
        <v>216</v>
      </c>
      <c r="C13" s="38"/>
      <c r="D13" s="17">
        <v>1.0</v>
      </c>
      <c r="E13" s="17">
        <v>2.0</v>
      </c>
      <c r="F13" s="17">
        <v>16.0</v>
      </c>
      <c r="G13" s="17">
        <v>48.0</v>
      </c>
      <c r="H13" s="38" t="s">
        <v>108</v>
      </c>
      <c r="I13" s="17">
        <v>48.0</v>
      </c>
      <c r="J13" s="38" t="s">
        <v>174</v>
      </c>
      <c r="K13" s="38"/>
      <c r="L13" s="38" t="s">
        <v>63</v>
      </c>
      <c r="M13" s="38"/>
      <c r="N13" s="38" t="s">
        <v>65</v>
      </c>
      <c r="O13" s="38"/>
      <c r="P13" s="38"/>
      <c r="Q13" s="12" t="s">
        <v>62</v>
      </c>
      <c r="R13" s="38" t="s">
        <v>22</v>
      </c>
      <c r="S13" s="38" t="s">
        <v>83</v>
      </c>
      <c r="T13" s="38"/>
      <c r="U13" s="38" t="s">
        <v>69</v>
      </c>
      <c r="V13" s="38"/>
      <c r="W13" s="38"/>
      <c r="X13" s="38" t="s">
        <v>146</v>
      </c>
      <c r="Y13" s="38"/>
      <c r="Z13" s="38"/>
      <c r="AA13" s="38" t="s">
        <v>219</v>
      </c>
      <c r="AB13" s="38" t="s">
        <v>72</v>
      </c>
      <c r="AC13" s="38"/>
      <c r="AD13" s="17">
        <v>12.0</v>
      </c>
      <c r="AE13" s="38" t="s">
        <v>786</v>
      </c>
      <c r="AF13" s="17">
        <v>2.0</v>
      </c>
      <c r="AG13" s="38" t="s">
        <v>710</v>
      </c>
      <c r="AH13" s="38" t="s">
        <v>39</v>
      </c>
      <c r="AI13" s="38"/>
      <c r="AJ13" s="38"/>
      <c r="AK13" s="38"/>
      <c r="AL13" s="38"/>
      <c r="AM13" s="38"/>
      <c r="AN13" s="38"/>
      <c r="AO13" s="38"/>
      <c r="AP13" s="17">
        <v>4.04</v>
      </c>
      <c r="AQ13" s="17">
        <v>15.0</v>
      </c>
      <c r="AR13" s="38"/>
      <c r="AS13" s="38"/>
      <c r="AT13" s="35">
        <v>2.02</v>
      </c>
      <c r="AU13" s="36">
        <f t="shared" si="2"/>
        <v>0.1900125</v>
      </c>
      <c r="AV13" s="38" t="s">
        <v>152</v>
      </c>
      <c r="AW13" s="38">
        <v>1.01</v>
      </c>
    </row>
    <row r="14" ht="15.75" customHeight="1">
      <c r="A14" s="17">
        <v>40.0</v>
      </c>
      <c r="B14" s="25" t="s">
        <v>216</v>
      </c>
      <c r="C14" s="38"/>
      <c r="D14" s="17">
        <v>1.0</v>
      </c>
      <c r="E14" s="17">
        <v>1.0</v>
      </c>
      <c r="F14" s="17">
        <v>16.0</v>
      </c>
      <c r="G14" s="17">
        <v>36.0</v>
      </c>
      <c r="H14" s="38" t="s">
        <v>108</v>
      </c>
      <c r="I14" s="17">
        <v>36.0</v>
      </c>
      <c r="J14" s="38" t="s">
        <v>174</v>
      </c>
      <c r="K14" s="38"/>
      <c r="L14" s="38" t="s">
        <v>63</v>
      </c>
      <c r="M14" s="38"/>
      <c r="N14" s="38"/>
      <c r="O14" s="38" t="s">
        <v>66</v>
      </c>
      <c r="P14" s="38"/>
      <c r="Q14" s="12" t="s">
        <v>62</v>
      </c>
      <c r="R14" s="38" t="s">
        <v>22</v>
      </c>
      <c r="S14" s="38" t="s">
        <v>83</v>
      </c>
      <c r="T14" s="38"/>
      <c r="U14" s="38" t="s">
        <v>69</v>
      </c>
      <c r="V14" s="38"/>
      <c r="W14" s="38"/>
      <c r="X14" s="38" t="s">
        <v>146</v>
      </c>
      <c r="Y14" s="38"/>
      <c r="Z14" s="38"/>
      <c r="AA14" s="38" t="s">
        <v>219</v>
      </c>
      <c r="AB14" s="38" t="s">
        <v>72</v>
      </c>
      <c r="AC14" s="38"/>
      <c r="AD14" s="17">
        <v>12.0</v>
      </c>
      <c r="AE14" s="38" t="s">
        <v>786</v>
      </c>
      <c r="AF14" s="17">
        <v>2.0</v>
      </c>
      <c r="AG14" s="38" t="s">
        <v>710</v>
      </c>
      <c r="AH14" s="38" t="s">
        <v>39</v>
      </c>
      <c r="AI14" s="38"/>
      <c r="AJ14" s="38"/>
      <c r="AK14" s="38"/>
      <c r="AL14" s="38"/>
      <c r="AM14" s="38"/>
      <c r="AN14" s="38"/>
      <c r="AO14" s="38"/>
      <c r="AP14" s="17">
        <v>4.57</v>
      </c>
      <c r="AQ14" s="17">
        <v>15.0</v>
      </c>
      <c r="AR14" s="38"/>
      <c r="AS14" s="38"/>
      <c r="AT14" s="35">
        <v>2.285</v>
      </c>
      <c r="AU14" s="36">
        <f t="shared" si="2"/>
        <v>0.2256632813</v>
      </c>
      <c r="AV14" s="38" t="s">
        <v>152</v>
      </c>
      <c r="AW14" s="38">
        <v>1.14</v>
      </c>
    </row>
    <row r="15" ht="15.75" customHeight="1">
      <c r="A15" s="17">
        <v>40.0</v>
      </c>
      <c r="B15" s="25" t="s">
        <v>216</v>
      </c>
      <c r="C15" s="38"/>
      <c r="D15" s="17">
        <v>1.0</v>
      </c>
      <c r="E15" s="17">
        <v>2.0</v>
      </c>
      <c r="F15" s="17">
        <v>16.0</v>
      </c>
      <c r="G15" s="17">
        <v>48.0</v>
      </c>
      <c r="H15" s="38" t="s">
        <v>108</v>
      </c>
      <c r="I15" s="17">
        <v>48.0</v>
      </c>
      <c r="J15" s="38" t="s">
        <v>174</v>
      </c>
      <c r="K15" s="38"/>
      <c r="L15" s="38" t="s">
        <v>63</v>
      </c>
      <c r="M15" s="38"/>
      <c r="N15" s="38"/>
      <c r="O15" s="38" t="s">
        <v>66</v>
      </c>
      <c r="P15" s="38"/>
      <c r="Q15" s="12" t="s">
        <v>62</v>
      </c>
      <c r="R15" s="38" t="s">
        <v>22</v>
      </c>
      <c r="S15" s="38" t="s">
        <v>83</v>
      </c>
      <c r="T15" s="38"/>
      <c r="U15" s="38" t="s">
        <v>69</v>
      </c>
      <c r="V15" s="38"/>
      <c r="W15" s="38"/>
      <c r="X15" s="38" t="s">
        <v>146</v>
      </c>
      <c r="Y15" s="38"/>
      <c r="Z15" s="38"/>
      <c r="AA15" s="38" t="s">
        <v>219</v>
      </c>
      <c r="AB15" s="38" t="s">
        <v>72</v>
      </c>
      <c r="AC15" s="38"/>
      <c r="AD15" s="17">
        <v>12.0</v>
      </c>
      <c r="AE15" s="38" t="s">
        <v>786</v>
      </c>
      <c r="AF15" s="17">
        <v>2.0</v>
      </c>
      <c r="AG15" s="38" t="s">
        <v>710</v>
      </c>
      <c r="AH15" s="38" t="s">
        <v>39</v>
      </c>
      <c r="AI15" s="38"/>
      <c r="AJ15" s="38"/>
      <c r="AK15" s="38"/>
      <c r="AL15" s="38"/>
      <c r="AM15" s="38"/>
      <c r="AN15" s="38"/>
      <c r="AO15" s="38"/>
      <c r="AP15" s="17">
        <v>3.9</v>
      </c>
      <c r="AQ15" s="17">
        <v>15.0</v>
      </c>
      <c r="AR15" s="38"/>
      <c r="AS15" s="38"/>
      <c r="AT15" s="35">
        <v>1.95</v>
      </c>
      <c r="AU15" s="36">
        <f t="shared" si="2"/>
        <v>0.181328125</v>
      </c>
      <c r="AV15" s="38" t="s">
        <v>152</v>
      </c>
      <c r="AW15" s="38">
        <v>1.15</v>
      </c>
    </row>
    <row r="16" ht="15.75" customHeight="1">
      <c r="A16" s="17">
        <v>40.0</v>
      </c>
      <c r="B16" s="25" t="s">
        <v>216</v>
      </c>
      <c r="C16" s="38"/>
      <c r="D16" s="17">
        <v>1.0</v>
      </c>
      <c r="E16" s="17">
        <v>1.0</v>
      </c>
      <c r="F16" s="17">
        <v>16.0</v>
      </c>
      <c r="G16" s="17">
        <v>36.0</v>
      </c>
      <c r="H16" s="38" t="s">
        <v>108</v>
      </c>
      <c r="I16" s="17">
        <v>36.0</v>
      </c>
      <c r="J16" s="38" t="s">
        <v>174</v>
      </c>
      <c r="K16" s="38"/>
      <c r="L16" s="38" t="s">
        <v>63</v>
      </c>
      <c r="M16" s="38"/>
      <c r="N16" s="38" t="s">
        <v>220</v>
      </c>
      <c r="O16" s="38"/>
      <c r="P16" s="38" t="s">
        <v>66</v>
      </c>
      <c r="Q16" s="12" t="s">
        <v>62</v>
      </c>
      <c r="R16" s="38" t="s">
        <v>22</v>
      </c>
      <c r="S16" s="38" t="s">
        <v>83</v>
      </c>
      <c r="U16" s="38" t="s">
        <v>69</v>
      </c>
      <c r="W16" s="38"/>
      <c r="X16" s="38"/>
      <c r="Y16" s="38" t="s">
        <v>146</v>
      </c>
      <c r="Z16" s="38"/>
      <c r="AA16" s="38"/>
      <c r="AB16" s="38" t="s">
        <v>219</v>
      </c>
      <c r="AC16" s="38" t="s">
        <v>72</v>
      </c>
      <c r="AD16" s="38"/>
      <c r="AE16" s="17">
        <v>6.0</v>
      </c>
      <c r="AF16" s="38" t="s">
        <v>786</v>
      </c>
      <c r="AG16" s="17">
        <v>2.0</v>
      </c>
      <c r="AH16" s="38" t="s">
        <v>710</v>
      </c>
      <c r="AI16" s="38" t="s">
        <v>39</v>
      </c>
      <c r="AJ16" s="38"/>
      <c r="AK16" s="38"/>
      <c r="AL16" s="38"/>
      <c r="AM16" s="38"/>
      <c r="AN16" s="38"/>
      <c r="AO16" s="38"/>
      <c r="AP16" s="17">
        <v>8.06</v>
      </c>
      <c r="AQ16" s="17">
        <v>15.0</v>
      </c>
      <c r="AS16" s="38"/>
      <c r="AT16" s="38">
        <v>4.03</v>
      </c>
      <c r="AU16" s="36">
        <f t="shared" si="2"/>
        <v>0.570028125</v>
      </c>
      <c r="AV16" s="38" t="s">
        <v>152</v>
      </c>
      <c r="AW16" s="38">
        <v>2.02</v>
      </c>
    </row>
    <row r="17" ht="15.75" customHeight="1">
      <c r="A17" s="17">
        <v>40.0</v>
      </c>
      <c r="B17" s="25" t="s">
        <v>216</v>
      </c>
      <c r="C17" s="38"/>
      <c r="D17" s="17">
        <v>1.0</v>
      </c>
      <c r="E17" s="17">
        <v>2.0</v>
      </c>
      <c r="F17" s="17">
        <v>16.0</v>
      </c>
      <c r="G17" s="17">
        <v>48.0</v>
      </c>
      <c r="H17" s="38" t="s">
        <v>108</v>
      </c>
      <c r="I17" s="17">
        <v>48.0</v>
      </c>
      <c r="J17" s="38" t="s">
        <v>174</v>
      </c>
      <c r="K17" s="38"/>
      <c r="L17" s="38" t="s">
        <v>63</v>
      </c>
      <c r="M17" s="38"/>
      <c r="N17" s="38" t="s">
        <v>221</v>
      </c>
      <c r="O17" s="38" t="s">
        <v>222</v>
      </c>
      <c r="P17" s="38"/>
      <c r="Q17" s="12" t="s">
        <v>62</v>
      </c>
      <c r="R17" s="38" t="s">
        <v>22</v>
      </c>
      <c r="S17" s="38" t="s">
        <v>83</v>
      </c>
      <c r="U17" s="38" t="s">
        <v>69</v>
      </c>
      <c r="W17" s="38"/>
      <c r="X17" s="38"/>
      <c r="Y17" s="38" t="s">
        <v>146</v>
      </c>
      <c r="Z17" s="38"/>
      <c r="AA17" s="38"/>
      <c r="AB17" s="38" t="s">
        <v>219</v>
      </c>
      <c r="AC17" s="38" t="s">
        <v>72</v>
      </c>
      <c r="AD17" s="38"/>
      <c r="AE17" s="17">
        <v>6.0</v>
      </c>
      <c r="AF17" s="38" t="s">
        <v>786</v>
      </c>
      <c r="AG17" s="17">
        <v>2.0</v>
      </c>
      <c r="AH17" s="38" t="s">
        <v>710</v>
      </c>
      <c r="AI17" s="38" t="s">
        <v>39</v>
      </c>
      <c r="AJ17" s="38"/>
      <c r="AK17" s="38"/>
      <c r="AL17" s="38"/>
      <c r="AM17" s="38"/>
      <c r="AN17" s="38"/>
      <c r="AO17" s="38"/>
      <c r="AP17" s="17">
        <v>5.2</v>
      </c>
      <c r="AQ17" s="17">
        <v>15.0</v>
      </c>
      <c r="AS17" s="38"/>
      <c r="AT17" s="38">
        <v>2.6</v>
      </c>
      <c r="AU17" s="36">
        <f t="shared" si="2"/>
        <v>0.27375</v>
      </c>
      <c r="AV17" s="38" t="s">
        <v>152</v>
      </c>
      <c r="AW17" s="38">
        <v>1.3</v>
      </c>
    </row>
    <row r="18" ht="15.75" customHeight="1">
      <c r="A18" s="17">
        <v>40.0</v>
      </c>
      <c r="B18" s="25" t="s">
        <v>216</v>
      </c>
      <c r="C18" s="38"/>
      <c r="D18" s="17">
        <v>1.0</v>
      </c>
      <c r="E18" s="17">
        <v>1.0</v>
      </c>
      <c r="F18" s="17">
        <v>16.0</v>
      </c>
      <c r="G18" s="17">
        <v>36.0</v>
      </c>
      <c r="H18" s="38" t="s">
        <v>108</v>
      </c>
      <c r="I18" s="17">
        <v>36.0</v>
      </c>
      <c r="J18" s="38" t="s">
        <v>174</v>
      </c>
      <c r="K18" s="38"/>
      <c r="L18" s="38" t="s">
        <v>63</v>
      </c>
      <c r="M18" s="38"/>
      <c r="N18" s="38" t="s">
        <v>220</v>
      </c>
      <c r="O18" s="38"/>
      <c r="P18" s="12" t="s">
        <v>66</v>
      </c>
      <c r="Q18" s="12" t="s">
        <v>62</v>
      </c>
      <c r="R18" s="38" t="s">
        <v>22</v>
      </c>
      <c r="S18" s="38" t="s">
        <v>83</v>
      </c>
      <c r="U18" s="38" t="s">
        <v>69</v>
      </c>
      <c r="W18" s="38"/>
      <c r="X18" s="38"/>
      <c r="Y18" s="38" t="s">
        <v>146</v>
      </c>
      <c r="Z18" s="38"/>
      <c r="AA18" s="38"/>
      <c r="AB18" s="38" t="s">
        <v>219</v>
      </c>
      <c r="AC18" s="38" t="s">
        <v>72</v>
      </c>
      <c r="AD18" s="38"/>
      <c r="AE18" s="17">
        <v>6.0</v>
      </c>
      <c r="AF18" s="38" t="s">
        <v>786</v>
      </c>
      <c r="AG18" s="17">
        <v>2.0</v>
      </c>
      <c r="AH18" s="38" t="s">
        <v>710</v>
      </c>
      <c r="AI18" s="38" t="s">
        <v>39</v>
      </c>
      <c r="AJ18" s="38"/>
      <c r="AK18" s="38"/>
      <c r="AL18" s="38"/>
      <c r="AM18" s="38"/>
      <c r="AN18" s="38"/>
      <c r="AO18" s="38"/>
      <c r="AP18" s="17">
        <v>5.2</v>
      </c>
      <c r="AQ18" s="17">
        <v>15.0</v>
      </c>
      <c r="AS18" s="38"/>
      <c r="AT18" s="38">
        <v>2.6</v>
      </c>
      <c r="AU18" s="36">
        <f t="shared" si="2"/>
        <v>0.27375</v>
      </c>
      <c r="AV18" s="38" t="s">
        <v>152</v>
      </c>
      <c r="AW18" s="38">
        <v>1.3</v>
      </c>
    </row>
    <row r="19" ht="15.75" customHeight="1">
      <c r="A19" s="17">
        <v>40.0</v>
      </c>
      <c r="B19" s="25" t="s">
        <v>216</v>
      </c>
      <c r="C19" s="38"/>
      <c r="D19" s="17">
        <v>1.0</v>
      </c>
      <c r="E19" s="17">
        <v>2.0</v>
      </c>
      <c r="F19" s="17">
        <v>16.0</v>
      </c>
      <c r="G19" s="17">
        <v>48.0</v>
      </c>
      <c r="H19" s="38" t="s">
        <v>108</v>
      </c>
      <c r="I19" s="17">
        <v>48.0</v>
      </c>
      <c r="J19" s="38" t="s">
        <v>174</v>
      </c>
      <c r="K19" s="38"/>
      <c r="L19" s="38" t="s">
        <v>63</v>
      </c>
      <c r="M19" s="38"/>
      <c r="N19" s="38" t="s">
        <v>221</v>
      </c>
      <c r="O19" s="38" t="s">
        <v>65</v>
      </c>
      <c r="P19" s="38"/>
      <c r="Q19" s="12" t="s">
        <v>62</v>
      </c>
      <c r="R19" s="38" t="s">
        <v>22</v>
      </c>
      <c r="S19" s="38" t="s">
        <v>83</v>
      </c>
      <c r="U19" s="38" t="s">
        <v>69</v>
      </c>
      <c r="W19" s="38"/>
      <c r="X19" s="38"/>
      <c r="Y19" s="38" t="s">
        <v>146</v>
      </c>
      <c r="Z19" s="38"/>
      <c r="AA19" s="38"/>
      <c r="AB19" s="38" t="s">
        <v>219</v>
      </c>
      <c r="AC19" s="38" t="s">
        <v>72</v>
      </c>
      <c r="AD19" s="38"/>
      <c r="AE19" s="17">
        <v>6.0</v>
      </c>
      <c r="AF19" s="38" t="s">
        <v>786</v>
      </c>
      <c r="AG19" s="17">
        <v>2.0</v>
      </c>
      <c r="AH19" s="38" t="s">
        <v>710</v>
      </c>
      <c r="AI19" s="38" t="s">
        <v>39</v>
      </c>
      <c r="AJ19" s="38"/>
      <c r="AK19" s="38"/>
      <c r="AL19" s="38"/>
      <c r="AM19" s="38"/>
      <c r="AN19" s="38"/>
      <c r="AO19" s="38"/>
      <c r="AP19" s="17">
        <v>5.98</v>
      </c>
      <c r="AQ19" s="17">
        <v>15.0</v>
      </c>
      <c r="AS19" s="38"/>
      <c r="AT19" s="38">
        <v>2.99</v>
      </c>
      <c r="AU19" s="36">
        <f t="shared" si="2"/>
        <v>0.341878125</v>
      </c>
      <c r="AV19" s="38" t="s">
        <v>152</v>
      </c>
      <c r="AW19" s="38">
        <v>1.49</v>
      </c>
    </row>
    <row r="20" ht="15.75" customHeight="1">
      <c r="A20" s="17">
        <v>40.0</v>
      </c>
      <c r="B20" s="25" t="s">
        <v>216</v>
      </c>
      <c r="C20" s="38"/>
      <c r="D20" s="17">
        <v>1.0</v>
      </c>
      <c r="E20" s="17">
        <v>1.0</v>
      </c>
      <c r="F20" s="17">
        <v>16.0</v>
      </c>
      <c r="G20" s="17">
        <v>36.0</v>
      </c>
      <c r="H20" s="38" t="s">
        <v>108</v>
      </c>
      <c r="I20" s="17">
        <v>36.0</v>
      </c>
      <c r="J20" s="38" t="s">
        <v>174</v>
      </c>
      <c r="K20" s="38"/>
      <c r="L20" s="38" t="s">
        <v>63</v>
      </c>
      <c r="M20" s="38"/>
      <c r="N20" s="38" t="s">
        <v>223</v>
      </c>
      <c r="O20" s="38" t="s">
        <v>224</v>
      </c>
      <c r="P20" s="12"/>
      <c r="Q20" s="12" t="s">
        <v>62</v>
      </c>
      <c r="R20" s="38" t="s">
        <v>22</v>
      </c>
      <c r="S20" s="38" t="s">
        <v>83</v>
      </c>
      <c r="U20" s="38" t="s">
        <v>69</v>
      </c>
      <c r="W20" s="38"/>
      <c r="X20" s="38"/>
      <c r="Y20" s="38" t="s">
        <v>146</v>
      </c>
      <c r="Z20" s="38"/>
      <c r="AA20" s="38"/>
      <c r="AB20" s="38" t="s">
        <v>219</v>
      </c>
      <c r="AC20" s="38" t="s">
        <v>72</v>
      </c>
      <c r="AD20" s="38"/>
      <c r="AE20" s="17">
        <v>6.0</v>
      </c>
      <c r="AF20" s="38" t="s">
        <v>786</v>
      </c>
      <c r="AG20" s="17">
        <v>2.0</v>
      </c>
      <c r="AH20" s="38" t="s">
        <v>710</v>
      </c>
      <c r="AI20" s="38" t="s">
        <v>39</v>
      </c>
      <c r="AJ20" s="38"/>
      <c r="AK20" s="38"/>
      <c r="AL20" s="38"/>
      <c r="AM20" s="38"/>
      <c r="AN20" s="38"/>
      <c r="AO20" s="38"/>
      <c r="AP20" s="17">
        <v>1.7</v>
      </c>
      <c r="AQ20" s="17">
        <v>15.0</v>
      </c>
      <c r="AS20" s="38"/>
      <c r="AT20" s="38">
        <v>0.85</v>
      </c>
      <c r="AU20" s="36">
        <f t="shared" si="2"/>
        <v>0.085078125</v>
      </c>
      <c r="AV20" s="38" t="s">
        <v>152</v>
      </c>
      <c r="AW20" s="38">
        <v>0.42</v>
      </c>
    </row>
    <row r="21" ht="15.75" customHeight="1">
      <c r="A21" s="19">
        <v>40.0</v>
      </c>
      <c r="B21" s="25" t="s">
        <v>216</v>
      </c>
      <c r="C21" s="38"/>
      <c r="D21" s="17">
        <v>1.0</v>
      </c>
      <c r="E21" s="17">
        <v>2.0</v>
      </c>
      <c r="F21" s="17">
        <v>16.0</v>
      </c>
      <c r="G21" s="17">
        <v>48.0</v>
      </c>
      <c r="H21" s="38" t="s">
        <v>108</v>
      </c>
      <c r="I21" s="17">
        <v>48.0</v>
      </c>
      <c r="J21" s="38" t="s">
        <v>174</v>
      </c>
      <c r="K21" s="38"/>
      <c r="L21" s="38" t="s">
        <v>63</v>
      </c>
      <c r="M21" s="38"/>
      <c r="N21" s="38" t="s">
        <v>223</v>
      </c>
      <c r="O21" s="38" t="s">
        <v>224</v>
      </c>
      <c r="P21" s="38"/>
      <c r="Q21" s="12" t="s">
        <v>62</v>
      </c>
      <c r="R21" s="38" t="s">
        <v>22</v>
      </c>
      <c r="S21" s="38" t="s">
        <v>83</v>
      </c>
      <c r="U21" s="38" t="s">
        <v>69</v>
      </c>
      <c r="W21" s="38"/>
      <c r="X21" s="38"/>
      <c r="Y21" s="38" t="s">
        <v>146</v>
      </c>
      <c r="Z21" s="38"/>
      <c r="AA21" s="38"/>
      <c r="AB21" s="38" t="s">
        <v>219</v>
      </c>
      <c r="AC21" s="38" t="s">
        <v>72</v>
      </c>
      <c r="AD21" s="38"/>
      <c r="AE21" s="17">
        <v>6.0</v>
      </c>
      <c r="AF21" s="38" t="s">
        <v>786</v>
      </c>
      <c r="AG21" s="17">
        <v>2.0</v>
      </c>
      <c r="AH21" s="38" t="s">
        <v>710</v>
      </c>
      <c r="AI21" s="38" t="s">
        <v>39</v>
      </c>
      <c r="AJ21" s="38"/>
      <c r="AK21" s="38"/>
      <c r="AL21" s="38"/>
      <c r="AM21" s="38"/>
      <c r="AN21" s="38"/>
      <c r="AO21" s="38"/>
      <c r="AP21" s="17">
        <v>2.15</v>
      </c>
      <c r="AQ21" s="17">
        <v>15.0</v>
      </c>
      <c r="AS21" s="38"/>
      <c r="AT21" s="38">
        <v>1.075</v>
      </c>
      <c r="AU21" s="36">
        <f t="shared" si="2"/>
        <v>0.09861328125</v>
      </c>
      <c r="AV21" s="38" t="s">
        <v>152</v>
      </c>
      <c r="AW21" s="38">
        <v>0.54</v>
      </c>
    </row>
    <row r="22" ht="15.75" customHeight="1">
      <c r="A22" s="64">
        <v>70.0</v>
      </c>
      <c r="F22" s="41">
        <v>12.0</v>
      </c>
      <c r="AP22" s="41">
        <v>4.17</v>
      </c>
      <c r="AQ22" s="41">
        <v>12.0</v>
      </c>
      <c r="AT22" s="41">
        <v>2.4076</v>
      </c>
      <c r="AU22" s="36">
        <f t="shared" si="2"/>
        <v>0.32485574</v>
      </c>
      <c r="AV22" s="38" t="s">
        <v>152</v>
      </c>
    </row>
    <row r="23" ht="15.75" customHeight="1">
      <c r="A23" s="41">
        <v>168.0</v>
      </c>
    </row>
    <row r="24" ht="15.75" customHeight="1">
      <c r="AP24" s="4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1 I9">
    <cfRule type="containsBlanks" dxfId="4" priority="1">
      <formula>LEN(TRIM(I1))=0</formula>
    </cfRule>
  </conditionalFormatting>
  <conditionalFormatting sqref="AT1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U1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ataValidations>
    <dataValidation type="list" allowBlank="1" showErrorMessage="1" sqref="R7:R21">
      <formula1>"solid,substance,plant"</formula1>
    </dataValidation>
    <dataValidation type="list" allowBlank="1" showErrorMessage="1" sqref="J1:J21">
      <formula1>"informative,neutral"</formula1>
    </dataValidation>
    <dataValidation type="list" allowBlank="1" showErrorMessage="1" sqref="R1">
      <formula1>"solid,substance"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0.63"/>
    <col customWidth="1" min="2" max="2" width="20.5"/>
    <col customWidth="1" min="3" max="3" width="23.5"/>
    <col customWidth="1" min="4" max="6" width="12.63"/>
  </cols>
  <sheetData>
    <row r="1" ht="15.75" customHeight="1">
      <c r="A1" s="276" t="s">
        <v>795</v>
      </c>
      <c r="B1" s="276"/>
      <c r="C1" s="276"/>
      <c r="D1" s="276"/>
      <c r="E1" s="276"/>
      <c r="F1" s="276"/>
      <c r="G1" s="276"/>
    </row>
    <row r="2" ht="15.75" customHeight="1"/>
    <row r="3" ht="15.75" customHeight="1">
      <c r="A3" s="277" t="s">
        <v>796</v>
      </c>
      <c r="B3" s="277" t="s">
        <v>797</v>
      </c>
      <c r="C3" s="277" t="s">
        <v>798</v>
      </c>
      <c r="D3" s="277" t="s">
        <v>799</v>
      </c>
    </row>
    <row r="4" ht="15.75" customHeight="1">
      <c r="A4" s="278" t="s">
        <v>800</v>
      </c>
      <c r="B4" s="278" t="s">
        <v>801</v>
      </c>
      <c r="C4" s="278" t="s">
        <v>802</v>
      </c>
      <c r="D4" s="278" t="s">
        <v>803</v>
      </c>
    </row>
    <row r="5" ht="15.75" customHeight="1">
      <c r="A5" s="19" t="s">
        <v>804</v>
      </c>
      <c r="B5" s="19" t="s">
        <v>805</v>
      </c>
    </row>
    <row r="6" ht="15.75" customHeight="1">
      <c r="A6" s="19" t="s">
        <v>806</v>
      </c>
    </row>
    <row r="7" ht="15.75" customHeight="1">
      <c r="A7" s="19" t="s">
        <v>807</v>
      </c>
    </row>
    <row r="8" ht="15.75" customHeight="1">
      <c r="A8" s="19" t="s">
        <v>808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9.25"/>
    <col customWidth="1" min="2" max="2" width="12.63"/>
    <col customWidth="1" min="3" max="3" width="50.88"/>
    <col customWidth="1" min="4" max="6" width="12.63"/>
  </cols>
  <sheetData>
    <row r="1" ht="15.75" customHeight="1"/>
    <row r="2" ht="15.75" customHeight="1">
      <c r="A2" s="263" t="s">
        <v>809</v>
      </c>
      <c r="B2" s="19" t="s">
        <v>612</v>
      </c>
      <c r="C2" s="19" t="s">
        <v>810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</hyperlinks>
  <drawing r:id="rId2"/>
</worksheet>
</file>