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2023\صور منتجات\صور منتجات النظام الجديد\chat\"/>
    </mc:Choice>
  </mc:AlternateContent>
  <xr:revisionPtr revIDLastSave="0" documentId="13_ncr:1_{1B98F057-BDB1-4687-8955-4485ED639B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oulchill" sheetId="2" r:id="rId2"/>
    <sheet name="like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4" i="1" l="1"/>
  <c r="E172" i="1"/>
  <c r="F172" i="1"/>
  <c r="G172" i="1"/>
  <c r="H172" i="1"/>
  <c r="I172" i="1"/>
  <c r="J172" i="1"/>
  <c r="K172" i="1"/>
  <c r="L172" i="1"/>
  <c r="M172" i="1"/>
  <c r="N172" i="1"/>
  <c r="D172" i="1"/>
  <c r="N171" i="1"/>
  <c r="M171" i="1"/>
  <c r="L171" i="1"/>
  <c r="K171" i="1"/>
  <c r="J171" i="1"/>
  <c r="I171" i="1"/>
  <c r="H171" i="1"/>
  <c r="G171" i="1"/>
  <c r="F171" i="1"/>
  <c r="E171" i="1"/>
  <c r="D171" i="1"/>
  <c r="C172" i="1"/>
  <c r="E175" i="1" l="1"/>
  <c r="D175" i="1"/>
  <c r="F175" i="1"/>
  <c r="G175" i="1"/>
  <c r="H175" i="1"/>
  <c r="I175" i="1"/>
  <c r="J175" i="1"/>
  <c r="K175" i="1"/>
  <c r="L175" i="1"/>
  <c r="M175" i="1"/>
  <c r="N175" i="1"/>
  <c r="O175" i="1"/>
  <c r="P175" i="1"/>
  <c r="C175" i="1"/>
  <c r="J13" i="2"/>
  <c r="M16" i="2"/>
  <c r="D16" i="2"/>
  <c r="E16" i="2"/>
  <c r="F16" i="2"/>
  <c r="G16" i="2"/>
  <c r="H16" i="2"/>
  <c r="I16" i="2"/>
  <c r="J16" i="2"/>
  <c r="K16" i="2"/>
  <c r="L16" i="2"/>
  <c r="C16" i="2"/>
  <c r="B16" i="2"/>
  <c r="J14" i="2"/>
  <c r="I14" i="2"/>
  <c r="H14" i="2"/>
  <c r="G14" i="2"/>
  <c r="F14" i="2"/>
  <c r="E14" i="2"/>
  <c r="D14" i="2"/>
  <c r="C14" i="2"/>
  <c r="B13" i="2"/>
  <c r="N167" i="1"/>
  <c r="N168" i="1" s="1"/>
  <c r="M167" i="1"/>
  <c r="M168" i="1" s="1"/>
  <c r="L167" i="1"/>
  <c r="L168" i="1" s="1"/>
  <c r="K167" i="1"/>
  <c r="K168" i="1" s="1"/>
  <c r="J167" i="1"/>
  <c r="I167" i="1"/>
  <c r="H167" i="1"/>
  <c r="G167" i="1"/>
  <c r="G168" i="1"/>
  <c r="F167" i="1"/>
  <c r="F168" i="1" s="1"/>
  <c r="E167" i="1"/>
  <c r="I168" i="1"/>
  <c r="H168" i="1"/>
  <c r="E168" i="1"/>
  <c r="D167" i="1"/>
  <c r="D168" i="1" s="1"/>
  <c r="J168" i="1"/>
  <c r="G2" i="3"/>
  <c r="C13" i="3"/>
  <c r="D13" i="3"/>
  <c r="E13" i="3"/>
  <c r="F13" i="3"/>
  <c r="G13" i="3"/>
  <c r="H13" i="3"/>
  <c r="I13" i="3"/>
  <c r="J13" i="3"/>
  <c r="K13" i="3"/>
  <c r="L13" i="3"/>
  <c r="M13" i="3"/>
  <c r="B13" i="3"/>
  <c r="F4" i="3"/>
  <c r="H4" i="3"/>
  <c r="I4" i="3"/>
  <c r="J4" i="3"/>
  <c r="K4" i="3"/>
  <c r="L4" i="3"/>
  <c r="M4" i="3"/>
  <c r="D4" i="3"/>
  <c r="E4" i="3"/>
  <c r="B4" i="3"/>
  <c r="E2" i="3"/>
  <c r="D2" i="3"/>
  <c r="M13" i="2"/>
  <c r="C13" i="2"/>
  <c r="D13" i="2"/>
  <c r="E13" i="2"/>
  <c r="F13" i="2"/>
  <c r="G13" i="2"/>
  <c r="H13" i="2"/>
  <c r="I13" i="2"/>
  <c r="K13" i="2"/>
  <c r="L13" i="2"/>
  <c r="L8" i="2"/>
  <c r="L6" i="2"/>
  <c r="E139" i="1" l="1"/>
  <c r="F139" i="1"/>
  <c r="G139" i="1"/>
  <c r="H139" i="1"/>
  <c r="I139" i="1"/>
  <c r="J139" i="1"/>
  <c r="K139" i="1"/>
  <c r="L139" i="1"/>
  <c r="M139" i="1"/>
  <c r="N139" i="1"/>
  <c r="D139" i="1"/>
  <c r="N138" i="1"/>
  <c r="M138" i="1"/>
  <c r="L138" i="1"/>
  <c r="K138" i="1"/>
  <c r="J138" i="1"/>
  <c r="I138" i="1"/>
  <c r="H138" i="1"/>
  <c r="G138" i="1"/>
  <c r="F138" i="1"/>
  <c r="E138" i="1"/>
  <c r="D138" i="1"/>
  <c r="E117" i="1"/>
  <c r="F117" i="1"/>
  <c r="F118" i="1" s="1"/>
  <c r="G117" i="1"/>
  <c r="H117" i="1"/>
  <c r="I117" i="1"/>
  <c r="J117" i="1"/>
  <c r="K117" i="1"/>
  <c r="L117" i="1"/>
  <c r="M117" i="1"/>
  <c r="M118" i="1" s="1"/>
  <c r="N117" i="1"/>
  <c r="D117" i="1"/>
  <c r="H40" i="1"/>
  <c r="H41" i="1" s="1"/>
  <c r="E40" i="1"/>
  <c r="F40" i="1"/>
  <c r="G40" i="1"/>
  <c r="I40" i="1"/>
  <c r="J40" i="1"/>
  <c r="K40" i="1"/>
  <c r="L40" i="1"/>
  <c r="M40" i="1"/>
  <c r="N40" i="1"/>
  <c r="N41" i="1" s="1"/>
  <c r="N161" i="1"/>
  <c r="N162" i="1" s="1"/>
  <c r="N164" i="1" s="1"/>
  <c r="M161" i="1"/>
  <c r="M162" i="1" s="1"/>
  <c r="M164" i="1" s="1"/>
  <c r="L161" i="1"/>
  <c r="L162" i="1" s="1"/>
  <c r="L164" i="1" s="1"/>
  <c r="K161" i="1"/>
  <c r="K162" i="1" s="1"/>
  <c r="K164" i="1" s="1"/>
  <c r="J161" i="1"/>
  <c r="J162" i="1" s="1"/>
  <c r="J164" i="1" s="1"/>
  <c r="I161" i="1"/>
  <c r="I162" i="1" s="1"/>
  <c r="I164" i="1" s="1"/>
  <c r="H161" i="1"/>
  <c r="H162" i="1" s="1"/>
  <c r="H164" i="1" s="1"/>
  <c r="G161" i="1"/>
  <c r="G162" i="1" s="1"/>
  <c r="G164" i="1" s="1"/>
  <c r="F161" i="1"/>
  <c r="E161" i="1"/>
  <c r="E162" i="1" s="1"/>
  <c r="E164" i="1" s="1"/>
  <c r="D164" i="1"/>
  <c r="F162" i="1"/>
  <c r="F164" i="1" s="1"/>
  <c r="D162" i="1"/>
  <c r="D161" i="1"/>
  <c r="E50" i="1"/>
  <c r="F50" i="1"/>
  <c r="G50" i="1"/>
  <c r="H50" i="1"/>
  <c r="I50" i="1"/>
  <c r="J50" i="1"/>
  <c r="K50" i="1"/>
  <c r="L50" i="1"/>
  <c r="M50" i="1"/>
  <c r="N50" i="1"/>
  <c r="D50" i="1"/>
  <c r="M49" i="1"/>
  <c r="E158" i="1"/>
  <c r="F158" i="1"/>
  <c r="G158" i="1"/>
  <c r="H158" i="1"/>
  <c r="I158" i="1"/>
  <c r="J158" i="1"/>
  <c r="K158" i="1"/>
  <c r="L158" i="1"/>
  <c r="M158" i="1"/>
  <c r="N158" i="1"/>
  <c r="D158" i="1"/>
  <c r="N157" i="1"/>
  <c r="M157" i="1"/>
  <c r="L157" i="1"/>
  <c r="K157" i="1"/>
  <c r="J157" i="1"/>
  <c r="I157" i="1"/>
  <c r="H157" i="1"/>
  <c r="G157" i="1"/>
  <c r="F157" i="1"/>
  <c r="E157" i="1"/>
  <c r="D157" i="1"/>
  <c r="E153" i="1"/>
  <c r="F153" i="1"/>
  <c r="G153" i="1"/>
  <c r="H153" i="1"/>
  <c r="I153" i="1"/>
  <c r="J153" i="1"/>
  <c r="K153" i="1"/>
  <c r="L153" i="1"/>
  <c r="M153" i="1"/>
  <c r="N153" i="1"/>
  <c r="D153" i="1"/>
  <c r="N152" i="1"/>
  <c r="M152" i="1"/>
  <c r="L152" i="1"/>
  <c r="K152" i="1"/>
  <c r="J152" i="1"/>
  <c r="I152" i="1"/>
  <c r="H152" i="1"/>
  <c r="G152" i="1"/>
  <c r="F152" i="1"/>
  <c r="E152" i="1"/>
  <c r="D152" i="1"/>
  <c r="E147" i="1"/>
  <c r="F147" i="1"/>
  <c r="G147" i="1"/>
  <c r="H147" i="1"/>
  <c r="I147" i="1"/>
  <c r="J147" i="1"/>
  <c r="K147" i="1"/>
  <c r="L147" i="1"/>
  <c r="M147" i="1"/>
  <c r="N147" i="1"/>
  <c r="D147" i="1"/>
  <c r="N146" i="1"/>
  <c r="M146" i="1"/>
  <c r="L146" i="1"/>
  <c r="K146" i="1"/>
  <c r="J146" i="1"/>
  <c r="I146" i="1"/>
  <c r="H146" i="1"/>
  <c r="G146" i="1"/>
  <c r="F146" i="1"/>
  <c r="E146" i="1"/>
  <c r="D146" i="1"/>
  <c r="E143" i="1"/>
  <c r="F143" i="1"/>
  <c r="G143" i="1"/>
  <c r="H143" i="1"/>
  <c r="I143" i="1"/>
  <c r="J143" i="1"/>
  <c r="K143" i="1"/>
  <c r="L143" i="1"/>
  <c r="M143" i="1"/>
  <c r="N143" i="1"/>
  <c r="D143" i="1"/>
  <c r="N142" i="1"/>
  <c r="M142" i="1"/>
  <c r="L142" i="1"/>
  <c r="K142" i="1"/>
  <c r="J142" i="1"/>
  <c r="I142" i="1"/>
  <c r="H142" i="1"/>
  <c r="G142" i="1"/>
  <c r="F142" i="1"/>
  <c r="E142" i="1"/>
  <c r="D142" i="1"/>
  <c r="E135" i="1"/>
  <c r="F135" i="1"/>
  <c r="G135" i="1"/>
  <c r="H135" i="1"/>
  <c r="I135" i="1"/>
  <c r="J135" i="1"/>
  <c r="K135" i="1"/>
  <c r="L135" i="1"/>
  <c r="M135" i="1"/>
  <c r="N135" i="1"/>
  <c r="D135" i="1"/>
  <c r="N134" i="1"/>
  <c r="M134" i="1"/>
  <c r="L134" i="1"/>
  <c r="K134" i="1"/>
  <c r="J134" i="1"/>
  <c r="I134" i="1"/>
  <c r="H134" i="1"/>
  <c r="G134" i="1"/>
  <c r="F134" i="1"/>
  <c r="E134" i="1"/>
  <c r="D134" i="1"/>
  <c r="E132" i="1"/>
  <c r="F132" i="1"/>
  <c r="G132" i="1"/>
  <c r="H132" i="1"/>
  <c r="I132" i="1"/>
  <c r="J132" i="1"/>
  <c r="K132" i="1"/>
  <c r="L132" i="1"/>
  <c r="M132" i="1"/>
  <c r="N132" i="1"/>
  <c r="D132" i="1"/>
  <c r="N131" i="1"/>
  <c r="M131" i="1"/>
  <c r="L131" i="1"/>
  <c r="K131" i="1"/>
  <c r="J131" i="1"/>
  <c r="I131" i="1"/>
  <c r="H131" i="1"/>
  <c r="G131" i="1"/>
  <c r="F131" i="1"/>
  <c r="E131" i="1"/>
  <c r="D131" i="1"/>
  <c r="E128" i="1"/>
  <c r="F128" i="1"/>
  <c r="G128" i="1"/>
  <c r="H128" i="1"/>
  <c r="I128" i="1"/>
  <c r="J128" i="1"/>
  <c r="K128" i="1"/>
  <c r="L128" i="1"/>
  <c r="M128" i="1"/>
  <c r="N128" i="1"/>
  <c r="D128" i="1"/>
  <c r="N127" i="1"/>
  <c r="M127" i="1"/>
  <c r="L127" i="1"/>
  <c r="K127" i="1"/>
  <c r="J127" i="1"/>
  <c r="I127" i="1"/>
  <c r="H127" i="1"/>
  <c r="G127" i="1"/>
  <c r="F127" i="1"/>
  <c r="E127" i="1"/>
  <c r="D127" i="1"/>
  <c r="E124" i="1"/>
  <c r="F124" i="1"/>
  <c r="G124" i="1"/>
  <c r="H124" i="1"/>
  <c r="I124" i="1"/>
  <c r="J124" i="1"/>
  <c r="K124" i="1"/>
  <c r="L124" i="1"/>
  <c r="M124" i="1"/>
  <c r="N124" i="1"/>
  <c r="D124" i="1"/>
  <c r="N123" i="1"/>
  <c r="M123" i="1"/>
  <c r="L123" i="1"/>
  <c r="K123" i="1"/>
  <c r="J123" i="1"/>
  <c r="I123" i="1"/>
  <c r="H123" i="1"/>
  <c r="G123" i="1"/>
  <c r="F123" i="1"/>
  <c r="E123" i="1"/>
  <c r="D123" i="1"/>
  <c r="E121" i="1"/>
  <c r="F121" i="1"/>
  <c r="G121" i="1"/>
  <c r="H121" i="1"/>
  <c r="I121" i="1"/>
  <c r="J121" i="1"/>
  <c r="K121" i="1"/>
  <c r="L121" i="1"/>
  <c r="M121" i="1"/>
  <c r="N121" i="1"/>
  <c r="D121" i="1"/>
  <c r="N120" i="1"/>
  <c r="M120" i="1"/>
  <c r="L120" i="1"/>
  <c r="K120" i="1"/>
  <c r="J120" i="1"/>
  <c r="I120" i="1"/>
  <c r="H120" i="1"/>
  <c r="G120" i="1"/>
  <c r="F120" i="1"/>
  <c r="E120" i="1"/>
  <c r="D120" i="1"/>
  <c r="N116" i="1"/>
  <c r="N118" i="1" s="1"/>
  <c r="M116" i="1"/>
  <c r="L116" i="1"/>
  <c r="K116" i="1"/>
  <c r="K118" i="1" s="1"/>
  <c r="J116" i="1"/>
  <c r="I116" i="1"/>
  <c r="H116" i="1"/>
  <c r="G116" i="1"/>
  <c r="G118" i="1" s="1"/>
  <c r="F116" i="1"/>
  <c r="E116" i="1"/>
  <c r="D116" i="1"/>
  <c r="E118" i="1"/>
  <c r="I118" i="1"/>
  <c r="H118" i="1"/>
  <c r="J118" i="1"/>
  <c r="L118" i="1"/>
  <c r="D118" i="1"/>
  <c r="I112" i="1"/>
  <c r="J112" i="1"/>
  <c r="K112" i="1"/>
  <c r="L112" i="1"/>
  <c r="M112" i="1"/>
  <c r="N112" i="1"/>
  <c r="E112" i="1"/>
  <c r="F112" i="1"/>
  <c r="G112" i="1"/>
  <c r="H112" i="1"/>
  <c r="D112" i="1"/>
  <c r="N111" i="1"/>
  <c r="M111" i="1"/>
  <c r="L111" i="1"/>
  <c r="K111" i="1"/>
  <c r="J111" i="1"/>
  <c r="I111" i="1"/>
  <c r="H111" i="1"/>
  <c r="G111" i="1"/>
  <c r="F111" i="1"/>
  <c r="E111" i="1"/>
  <c r="D111" i="1"/>
  <c r="E106" i="1"/>
  <c r="F106" i="1"/>
  <c r="G106" i="1"/>
  <c r="H106" i="1"/>
  <c r="I106" i="1"/>
  <c r="J106" i="1"/>
  <c r="K106" i="1"/>
  <c r="L106" i="1"/>
  <c r="M106" i="1"/>
  <c r="N106" i="1"/>
  <c r="D106" i="1"/>
  <c r="N105" i="1"/>
  <c r="M105" i="1"/>
  <c r="L105" i="1"/>
  <c r="K105" i="1"/>
  <c r="J105" i="1"/>
  <c r="I105" i="1"/>
  <c r="H105" i="1"/>
  <c r="G105" i="1"/>
  <c r="F105" i="1"/>
  <c r="E105" i="1"/>
  <c r="D105" i="1"/>
  <c r="D102" i="1"/>
  <c r="N101" i="1"/>
  <c r="M101" i="1"/>
  <c r="L101" i="1"/>
  <c r="K101" i="1"/>
  <c r="J101" i="1"/>
  <c r="I101" i="1"/>
  <c r="H101" i="1"/>
  <c r="G101" i="1"/>
  <c r="F101" i="1"/>
  <c r="E101" i="1"/>
  <c r="D101" i="1"/>
  <c r="D97" i="1"/>
  <c r="N96" i="1"/>
  <c r="M96" i="1"/>
  <c r="L96" i="1"/>
  <c r="K96" i="1"/>
  <c r="J96" i="1"/>
  <c r="I96" i="1"/>
  <c r="H96" i="1"/>
  <c r="G96" i="1"/>
  <c r="F96" i="1"/>
  <c r="E96" i="1"/>
  <c r="D96" i="1"/>
  <c r="E93" i="1"/>
  <c r="F93" i="1"/>
  <c r="G93" i="1"/>
  <c r="H93" i="1"/>
  <c r="I93" i="1"/>
  <c r="J93" i="1"/>
  <c r="K93" i="1"/>
  <c r="L93" i="1"/>
  <c r="M93" i="1"/>
  <c r="N93" i="1"/>
  <c r="D93" i="1"/>
  <c r="N92" i="1"/>
  <c r="M92" i="1"/>
  <c r="L92" i="1"/>
  <c r="K92" i="1"/>
  <c r="J92" i="1"/>
  <c r="I92" i="1"/>
  <c r="H92" i="1"/>
  <c r="G92" i="1"/>
  <c r="F92" i="1"/>
  <c r="E92" i="1"/>
  <c r="D92" i="1"/>
  <c r="E90" i="1"/>
  <c r="F90" i="1"/>
  <c r="G90" i="1"/>
  <c r="H90" i="1"/>
  <c r="I90" i="1"/>
  <c r="J90" i="1"/>
  <c r="K90" i="1"/>
  <c r="L90" i="1"/>
  <c r="M90" i="1"/>
  <c r="N90" i="1"/>
  <c r="D90" i="1"/>
  <c r="D89" i="1"/>
  <c r="N88" i="1"/>
  <c r="M88" i="1"/>
  <c r="L88" i="1"/>
  <c r="K88" i="1"/>
  <c r="J88" i="1"/>
  <c r="I88" i="1"/>
  <c r="H88" i="1"/>
  <c r="G88" i="1"/>
  <c r="F88" i="1"/>
  <c r="E88" i="1"/>
  <c r="D88" i="1"/>
  <c r="E84" i="1"/>
  <c r="F84" i="1"/>
  <c r="G84" i="1"/>
  <c r="H84" i="1"/>
  <c r="I84" i="1"/>
  <c r="J84" i="1"/>
  <c r="K84" i="1"/>
  <c r="L84" i="1"/>
  <c r="M84" i="1"/>
  <c r="N84" i="1"/>
  <c r="D84" i="1"/>
  <c r="N83" i="1"/>
  <c r="M83" i="1"/>
  <c r="L83" i="1"/>
  <c r="K83" i="1"/>
  <c r="J83" i="1"/>
  <c r="I83" i="1"/>
  <c r="H83" i="1"/>
  <c r="G83" i="1"/>
  <c r="F83" i="1"/>
  <c r="E83" i="1"/>
  <c r="D83" i="1"/>
  <c r="D79" i="1"/>
  <c r="D78" i="1"/>
  <c r="N74" i="1"/>
  <c r="M74" i="1"/>
  <c r="L74" i="1"/>
  <c r="K74" i="1"/>
  <c r="J74" i="1"/>
  <c r="I74" i="1"/>
  <c r="H74" i="1"/>
  <c r="G74" i="1"/>
  <c r="F74" i="1"/>
  <c r="E74" i="1"/>
  <c r="D74" i="1"/>
  <c r="F69" i="1"/>
  <c r="J69" i="1"/>
  <c r="N69" i="1"/>
  <c r="N68" i="1"/>
  <c r="M68" i="1"/>
  <c r="M69" i="1" s="1"/>
  <c r="L68" i="1"/>
  <c r="L69" i="1" s="1"/>
  <c r="K68" i="1"/>
  <c r="K69" i="1" s="1"/>
  <c r="J68" i="1"/>
  <c r="I68" i="1"/>
  <c r="I69" i="1" s="1"/>
  <c r="H68" i="1"/>
  <c r="H69" i="1" s="1"/>
  <c r="G68" i="1"/>
  <c r="G69" i="1" s="1"/>
  <c r="F68" i="1"/>
  <c r="E68" i="1"/>
  <c r="E69" i="1" s="1"/>
  <c r="D68" i="1"/>
  <c r="D69" i="1" s="1"/>
  <c r="N64" i="1"/>
  <c r="N65" i="1" s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4" i="1"/>
  <c r="F65" i="1" s="1"/>
  <c r="E64" i="1"/>
  <c r="E65" i="1" s="1"/>
  <c r="D64" i="1"/>
  <c r="D65" i="1" s="1"/>
  <c r="N60" i="1"/>
  <c r="N61" i="1" s="1"/>
  <c r="M60" i="1"/>
  <c r="M61" i="1" s="1"/>
  <c r="L60" i="1"/>
  <c r="L61" i="1" s="1"/>
  <c r="K60" i="1"/>
  <c r="K61" i="1" s="1"/>
  <c r="J60" i="1"/>
  <c r="J61" i="1" s="1"/>
  <c r="I60" i="1"/>
  <c r="I61" i="1" s="1"/>
  <c r="H60" i="1"/>
  <c r="H61" i="1" s="1"/>
  <c r="G60" i="1"/>
  <c r="G61" i="1" s="1"/>
  <c r="F60" i="1"/>
  <c r="F61" i="1" s="1"/>
  <c r="E60" i="1"/>
  <c r="E61" i="1" s="1"/>
  <c r="D60" i="1"/>
  <c r="D61" i="1" s="1"/>
  <c r="L55" i="1"/>
  <c r="N54" i="1"/>
  <c r="N55" i="1" s="1"/>
  <c r="M54" i="1"/>
  <c r="M55" i="1" s="1"/>
  <c r="L54" i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D44" i="1"/>
  <c r="D45" i="1" s="1"/>
  <c r="N44" i="1"/>
  <c r="M44" i="1"/>
  <c r="M45" i="1" s="1"/>
  <c r="L44" i="1"/>
  <c r="K44" i="1"/>
  <c r="K45" i="1" s="1"/>
  <c r="J44" i="1"/>
  <c r="J45" i="1" s="1"/>
  <c r="I44" i="1"/>
  <c r="I45" i="1" s="1"/>
  <c r="H44" i="1"/>
  <c r="H45" i="1" s="1"/>
  <c r="G44" i="1"/>
  <c r="G45" i="1" s="1"/>
  <c r="F44" i="1"/>
  <c r="F45" i="1" s="1"/>
  <c r="E44" i="1"/>
  <c r="E45" i="1" s="1"/>
  <c r="L45" i="1"/>
  <c r="N45" i="1"/>
  <c r="M41" i="1"/>
  <c r="L41" i="1"/>
  <c r="K41" i="1"/>
  <c r="J41" i="1"/>
  <c r="I41" i="1"/>
  <c r="G41" i="1"/>
  <c r="F41" i="1"/>
  <c r="E41" i="1"/>
  <c r="D40" i="1"/>
  <c r="D41" i="1" s="1"/>
  <c r="N36" i="1"/>
  <c r="N37" i="1" s="1"/>
  <c r="K36" i="1"/>
  <c r="K37" i="1" s="1"/>
  <c r="G36" i="1"/>
  <c r="G37" i="1" s="1"/>
  <c r="D5" i="1"/>
  <c r="D6" i="1" s="1"/>
  <c r="E5" i="1"/>
  <c r="E6" i="1" s="1"/>
  <c r="F5" i="1"/>
  <c r="F6" i="1" s="1"/>
  <c r="G5" i="1"/>
  <c r="G6" i="1" s="1"/>
  <c r="H5" i="1"/>
  <c r="H6" i="1" s="1"/>
  <c r="I5" i="1"/>
  <c r="I6" i="1" s="1"/>
  <c r="J5" i="1"/>
  <c r="J6" i="1" s="1"/>
  <c r="K5" i="1"/>
  <c r="K6" i="1" s="1"/>
  <c r="L5" i="1"/>
  <c r="L6" i="1" s="1"/>
  <c r="M5" i="1"/>
  <c r="M6" i="1" s="1"/>
  <c r="N5" i="1"/>
  <c r="N6" i="1" s="1"/>
  <c r="N8" i="1"/>
  <c r="M8" i="1"/>
  <c r="M9" i="1" s="1"/>
  <c r="L8" i="1"/>
  <c r="L9" i="1" s="1"/>
  <c r="K8" i="1"/>
  <c r="K9" i="1" s="1"/>
  <c r="J8" i="1"/>
  <c r="J9" i="1" s="1"/>
  <c r="I8" i="1"/>
  <c r="I9" i="1" s="1"/>
  <c r="H8" i="1"/>
  <c r="H9" i="1" s="1"/>
  <c r="G8" i="1"/>
  <c r="G9" i="1" s="1"/>
  <c r="F8" i="1"/>
  <c r="F9" i="1" s="1"/>
  <c r="E8" i="1"/>
  <c r="E9" i="1" s="1"/>
  <c r="D8" i="1"/>
  <c r="D9" i="1" s="1"/>
  <c r="N11" i="1"/>
  <c r="N12" i="1" s="1"/>
  <c r="M11" i="1"/>
  <c r="M12" i="1" s="1"/>
  <c r="L11" i="1"/>
  <c r="L12" i="1" s="1"/>
  <c r="K11" i="1"/>
  <c r="K12" i="1" s="1"/>
  <c r="J11" i="1"/>
  <c r="J12" i="1" s="1"/>
  <c r="I11" i="1"/>
  <c r="H11" i="1"/>
  <c r="H12" i="1" s="1"/>
  <c r="G11" i="1"/>
  <c r="G12" i="1" s="1"/>
  <c r="F11" i="1"/>
  <c r="F12" i="1" s="1"/>
  <c r="E11" i="1"/>
  <c r="E12" i="1" s="1"/>
  <c r="D11" i="1"/>
  <c r="D12" i="1" s="1"/>
  <c r="N17" i="1"/>
  <c r="N18" i="1" s="1"/>
  <c r="M17" i="1"/>
  <c r="M18" i="1" s="1"/>
  <c r="L17" i="1"/>
  <c r="L18" i="1" s="1"/>
  <c r="K17" i="1"/>
  <c r="K18" i="1" s="1"/>
  <c r="J17" i="1"/>
  <c r="J18" i="1" s="1"/>
  <c r="I17" i="1"/>
  <c r="I18" i="1" s="1"/>
  <c r="H17" i="1"/>
  <c r="H18" i="1" s="1"/>
  <c r="G17" i="1"/>
  <c r="G18" i="1" s="1"/>
  <c r="F17" i="1"/>
  <c r="F18" i="1" s="1"/>
  <c r="E17" i="1"/>
  <c r="E18" i="1" s="1"/>
  <c r="D17" i="1"/>
  <c r="N21" i="1"/>
  <c r="N22" i="1" s="1"/>
  <c r="M21" i="1"/>
  <c r="M22" i="1" s="1"/>
  <c r="L21" i="1"/>
  <c r="L22" i="1" s="1"/>
  <c r="K21" i="1"/>
  <c r="K22" i="1" s="1"/>
  <c r="J21" i="1"/>
  <c r="J22" i="1" s="1"/>
  <c r="I21" i="1"/>
  <c r="I22" i="1" s="1"/>
  <c r="H21" i="1"/>
  <c r="H22" i="1" s="1"/>
  <c r="G21" i="1"/>
  <c r="G22" i="1" s="1"/>
  <c r="F21" i="1"/>
  <c r="F22" i="1" s="1"/>
  <c r="E21" i="1"/>
  <c r="D21" i="1"/>
  <c r="D22" i="1" s="1"/>
  <c r="D32" i="1"/>
  <c r="D33" i="1" s="1"/>
  <c r="N32" i="1"/>
  <c r="N33" i="1" s="1"/>
  <c r="M32" i="1"/>
  <c r="M33" i="1" s="1"/>
  <c r="E32" i="1"/>
  <c r="E33" i="1" s="1"/>
  <c r="F32" i="1"/>
  <c r="F33" i="1" s="1"/>
  <c r="G32" i="1"/>
  <c r="G33" i="1" s="1"/>
  <c r="L32" i="1"/>
  <c r="L33" i="1" s="1"/>
  <c r="K32" i="1"/>
  <c r="K33" i="1" s="1"/>
  <c r="J32" i="1"/>
  <c r="J33" i="1" s="1"/>
  <c r="H32" i="1"/>
  <c r="H33" i="1" s="1"/>
  <c r="I32" i="1"/>
  <c r="I33" i="1" s="1"/>
  <c r="N28" i="1"/>
  <c r="N29" i="1" s="1"/>
  <c r="M28" i="1"/>
  <c r="M29" i="1" s="1"/>
  <c r="L28" i="1"/>
  <c r="L29" i="1" s="1"/>
  <c r="K28" i="1"/>
  <c r="K29" i="1" s="1"/>
  <c r="J28" i="1"/>
  <c r="J29" i="1" s="1"/>
  <c r="I28" i="1"/>
  <c r="I29" i="1" s="1"/>
  <c r="H28" i="1"/>
  <c r="H29" i="1" s="1"/>
  <c r="G28" i="1"/>
  <c r="G29" i="1" s="1"/>
  <c r="D28" i="1"/>
  <c r="D29" i="1" s="1"/>
  <c r="F28" i="1"/>
  <c r="F29" i="1" s="1"/>
  <c r="E28" i="1"/>
  <c r="E29" i="1" s="1"/>
  <c r="D25" i="1"/>
  <c r="N24" i="1"/>
  <c r="N25" i="1" s="1"/>
  <c r="M24" i="1"/>
  <c r="M25" i="1" s="1"/>
  <c r="L24" i="1"/>
  <c r="L25" i="1" s="1"/>
  <c r="K24" i="1"/>
  <c r="K25" i="1" s="1"/>
  <c r="J24" i="1"/>
  <c r="J25" i="1" s="1"/>
  <c r="I24" i="1"/>
  <c r="I25" i="1" s="1"/>
  <c r="H24" i="1"/>
  <c r="H25" i="1" s="1"/>
  <c r="G24" i="1"/>
  <c r="G25" i="1" s="1"/>
  <c r="F24" i="1"/>
  <c r="F25" i="1" s="1"/>
  <c r="E24" i="1"/>
  <c r="E25" i="1" s="1"/>
  <c r="D24" i="1"/>
  <c r="E22" i="1"/>
  <c r="D18" i="1"/>
  <c r="N14" i="1"/>
  <c r="N15" i="1" s="1"/>
  <c r="M14" i="1"/>
  <c r="M15" i="1" s="1"/>
  <c r="L14" i="1"/>
  <c r="L15" i="1" s="1"/>
  <c r="K14" i="1"/>
  <c r="K15" i="1" s="1"/>
  <c r="J14" i="1"/>
  <c r="J15" i="1" s="1"/>
  <c r="I14" i="1"/>
  <c r="I15" i="1" s="1"/>
  <c r="H14" i="1"/>
  <c r="H15" i="1" s="1"/>
  <c r="G14" i="1"/>
  <c r="G15" i="1" s="1"/>
  <c r="F14" i="1"/>
  <c r="F15" i="1" s="1"/>
  <c r="E14" i="1"/>
  <c r="E15" i="1" s="1"/>
  <c r="D14" i="1"/>
  <c r="D15" i="1" s="1"/>
  <c r="I12" i="1"/>
  <c r="N9" i="1"/>
  <c r="J49" i="1" l="1"/>
  <c r="G49" i="1"/>
  <c r="K49" i="1"/>
  <c r="D49" i="1"/>
  <c r="F49" i="1"/>
  <c r="N49" i="1"/>
  <c r="H49" i="1"/>
  <c r="L49" i="1"/>
  <c r="E49" i="1"/>
  <c r="I49" i="1"/>
  <c r="D36" i="1"/>
  <c r="D37" i="1" s="1"/>
  <c r="H36" i="1"/>
  <c r="H37" i="1" s="1"/>
  <c r="L36" i="1"/>
  <c r="L37" i="1" s="1"/>
  <c r="E36" i="1"/>
  <c r="E37" i="1" s="1"/>
  <c r="I36" i="1"/>
  <c r="I37" i="1" s="1"/>
  <c r="M36" i="1"/>
  <c r="M37" i="1" s="1"/>
  <c r="F36" i="1"/>
  <c r="F37" i="1" s="1"/>
  <c r="J36" i="1"/>
  <c r="J37" i="1" s="1"/>
</calcChain>
</file>

<file path=xl/sharedStrings.xml><?xml version="1.0" encoding="utf-8"?>
<sst xmlns="http://schemas.openxmlformats.org/spreadsheetml/2006/main" count="163" uniqueCount="101">
  <si>
    <t>اسم البرنامج</t>
  </si>
  <si>
    <t>cost</t>
  </si>
  <si>
    <t>marketPrice 13%</t>
  </si>
  <si>
    <t>wholesalePrice  10%</t>
  </si>
  <si>
    <t>Silver Price 11.5%</t>
  </si>
  <si>
    <t>Gold Price 9.5%</t>
  </si>
  <si>
    <t>Titanium Price 8.5%</t>
  </si>
  <si>
    <t>vipPrice 7.5%</t>
  </si>
  <si>
    <t>appPrice 3.5%</t>
  </si>
  <si>
    <t>Trader 1 Price 11%</t>
  </si>
  <si>
    <t>Trader 2 Price 5%</t>
  </si>
  <si>
    <t>Trader 3 Price 9.5%</t>
  </si>
  <si>
    <t xml:space="preserve">yoho waka </t>
  </si>
  <si>
    <t>lama chat</t>
  </si>
  <si>
    <t>ohla chat</t>
  </si>
  <si>
    <t xml:space="preserve">سعر الدرجة </t>
  </si>
  <si>
    <t>hiya chat</t>
  </si>
  <si>
    <t>Default Price + 20%</t>
  </si>
  <si>
    <t>اهلن شات</t>
  </si>
  <si>
    <t>Hawa chat</t>
  </si>
  <si>
    <t>حاكي شات</t>
  </si>
  <si>
    <t xml:space="preserve">لامي شات </t>
  </si>
  <si>
    <t>سعر الدرجة</t>
  </si>
  <si>
    <t>ليغو لايف</t>
  </si>
  <si>
    <t>yoyo chat</t>
  </si>
  <si>
    <t>talk talk</t>
  </si>
  <si>
    <t>Mico live</t>
  </si>
  <si>
    <t>بارتي ستار</t>
  </si>
  <si>
    <t>أزال شات</t>
  </si>
  <si>
    <t>فور فن</t>
  </si>
  <si>
    <t>أصوات شات</t>
  </si>
  <si>
    <t>سكاي شات</t>
  </si>
  <si>
    <t>سولفا شات</t>
  </si>
  <si>
    <t>Super Live</t>
  </si>
  <si>
    <t>Up Live</t>
  </si>
  <si>
    <t>Limt 500</t>
  </si>
  <si>
    <t>limt 120</t>
  </si>
  <si>
    <t>limt 500</t>
  </si>
  <si>
    <t>limt 1000</t>
  </si>
  <si>
    <t>limit 1250</t>
  </si>
  <si>
    <t>limit 1000</t>
  </si>
  <si>
    <t>Limit 1000</t>
  </si>
  <si>
    <t>limit 200</t>
  </si>
  <si>
    <t>Limt 1000</t>
  </si>
  <si>
    <t>500 limt</t>
  </si>
  <si>
    <t>Limt 2000</t>
  </si>
  <si>
    <t>Limit 800</t>
  </si>
  <si>
    <t>Limit 15000</t>
  </si>
  <si>
    <t>PoPPo Live</t>
  </si>
  <si>
    <t>Limit 5000</t>
  </si>
  <si>
    <t>FANCY  LIVE</t>
  </si>
  <si>
    <t>Limit 10000</t>
  </si>
  <si>
    <t>mr7ba chat</t>
  </si>
  <si>
    <t>Wyak Chat</t>
  </si>
  <si>
    <t>Limit 10,000</t>
  </si>
  <si>
    <t>Migo Live</t>
  </si>
  <si>
    <t>Limit 200</t>
  </si>
  <si>
    <t>Kwai Live</t>
  </si>
  <si>
    <t>أيومي شات</t>
  </si>
  <si>
    <t>Hony Jar</t>
  </si>
  <si>
    <t>Soul U</t>
  </si>
  <si>
    <t>echo chat</t>
  </si>
  <si>
    <t>كيو لايف</t>
  </si>
  <si>
    <t xml:space="preserve">تادا شات </t>
  </si>
  <si>
    <t>Limit 500</t>
  </si>
  <si>
    <t xml:space="preserve">xena Live </t>
  </si>
  <si>
    <t>Limit 8000</t>
  </si>
  <si>
    <t>Allo Chat</t>
  </si>
  <si>
    <t>Yigo Chat</t>
  </si>
  <si>
    <t>Waha Chat</t>
  </si>
  <si>
    <t>YAAHLAN FUN</t>
  </si>
  <si>
    <t>بيلا شات</t>
  </si>
  <si>
    <t>Bigo Live</t>
  </si>
  <si>
    <t>Soulchill 420</t>
  </si>
  <si>
    <t>Soulchill 500</t>
  </si>
  <si>
    <t>Soulchill 1,000</t>
  </si>
  <si>
    <t>Soulchill 1,520</t>
  </si>
  <si>
    <t>Soulchill 2,540</t>
  </si>
  <si>
    <t>Soulchill 5,120</t>
  </si>
  <si>
    <t>Soulchill 10,240</t>
  </si>
  <si>
    <t>Soulchill 15,380</t>
  </si>
  <si>
    <t>Soulchill 25,660</t>
  </si>
  <si>
    <t>Soulchill 36,000</t>
  </si>
  <si>
    <t>Soulchill 52,000</t>
  </si>
  <si>
    <t>type</t>
  </si>
  <si>
    <t>Cost</t>
  </si>
  <si>
    <t>العدد المفتوح</t>
  </si>
  <si>
    <t>Likee 100 Diamonds</t>
  </si>
  <si>
    <t>Likee 150 Diamonds</t>
  </si>
  <si>
    <t>Likee 224 Diamonds</t>
  </si>
  <si>
    <t>Likee 458 Diamonds</t>
  </si>
  <si>
    <t>Likee 682 Diamonds</t>
  </si>
  <si>
    <t>Likee 916 Diamonds</t>
  </si>
  <si>
    <t>Likee 1100 Diamonds</t>
  </si>
  <si>
    <t>Likee 2350 Diamonds</t>
  </si>
  <si>
    <t>Likee 4700 Diamonds</t>
  </si>
  <si>
    <t>Likee 10,000 Diamonds</t>
  </si>
  <si>
    <t>Likee 50 Diamonds</t>
  </si>
  <si>
    <t>Likee 5,000 Diamonds</t>
  </si>
  <si>
    <t>Likee</t>
  </si>
  <si>
    <t>toptop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</si>
</sst>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3" borderId="0" xfId="0" applyFill="1"/>
    <xf numFmtId="0" fontId="0" fillId="4" borderId="0" xfId="0" applyFill="1"/>
    <xf numFmtId="3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5"/>
  <sheetViews>
    <sheetView tabSelected="1" topLeftCell="A155" workbookViewId="0">
      <selection activeCell="B175" sqref="B175"/>
    </sheetView>
  </sheetViews>
  <sheetFormatPr defaultColWidth="35" defaultRowHeight="14.4" x14ac:dyDescent="0.3"/>
  <cols>
    <col min="1" max="1" width="10.44140625" bestFit="1" customWidth="1"/>
    <col min="2" max="2" width="12.77734375" bestFit="1" customWidth="1"/>
    <col min="3" max="3" width="12.6640625" bestFit="1" customWidth="1"/>
    <col min="4" max="4" width="16.88671875" bestFit="1" customWidth="1"/>
    <col min="5" max="5" width="14.77734375" bestFit="1" customWidth="1"/>
    <col min="6" max="6" width="17.77734375" bestFit="1" customWidth="1"/>
    <col min="7" max="7" width="15.33203125" bestFit="1" customWidth="1"/>
    <col min="8" max="8" width="13.77734375" bestFit="1" customWidth="1"/>
    <col min="9" max="9" width="17.21875" bestFit="1" customWidth="1"/>
    <col min="10" max="10" width="12" bestFit="1" customWidth="1"/>
    <col min="11" max="11" width="12.44140625" bestFit="1" customWidth="1"/>
    <col min="12" max="12" width="16.21875" bestFit="1" customWidth="1"/>
    <col min="13" max="13" width="15.21875" bestFit="1" customWidth="1"/>
    <col min="14" max="14" width="16.77734375" bestFit="1" customWidth="1"/>
  </cols>
  <sheetData>
    <row r="1" spans="1:14" x14ac:dyDescent="0.3">
      <c r="B1" t="s">
        <v>0</v>
      </c>
      <c r="C1" t="s">
        <v>1</v>
      </c>
      <c r="D1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s="5" customFormat="1" x14ac:dyDescent="0.3">
      <c r="A2" s="5" t="s">
        <v>37</v>
      </c>
      <c r="B2" s="5" t="s">
        <v>12</v>
      </c>
      <c r="C2" s="5">
        <v>7.0069999999999996E-4</v>
      </c>
      <c r="D2" s="5">
        <v>8.7587499999999992E-4</v>
      </c>
      <c r="E2" s="5">
        <v>7.9179099999999991E-4</v>
      </c>
      <c r="F2" s="5">
        <v>7.7076999999999994E-4</v>
      </c>
      <c r="G2" s="5">
        <v>7.8128049999999993E-4</v>
      </c>
      <c r="H2" s="5">
        <v>7.6726649999999991E-4</v>
      </c>
      <c r="I2" s="5">
        <v>7.6025949999999995E-4</v>
      </c>
      <c r="J2" s="5">
        <v>7.532525E-4</v>
      </c>
      <c r="K2" s="5">
        <v>7.2522449999999996E-4</v>
      </c>
      <c r="L2" s="5">
        <v>7.777769999999999E-4</v>
      </c>
      <c r="M2" s="5">
        <v>7.3573499999999995E-4</v>
      </c>
      <c r="N2" s="5">
        <v>7.6726649999999991E-4</v>
      </c>
    </row>
    <row r="3" spans="1:14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5" spans="1:14" x14ac:dyDescent="0.3">
      <c r="A5" t="s">
        <v>40</v>
      </c>
      <c r="B5" t="s">
        <v>13</v>
      </c>
      <c r="C5">
        <v>7.9905600000000003E-4</v>
      </c>
      <c r="D5" s="1">
        <f>C5*20%</f>
        <v>1.5981120000000001E-4</v>
      </c>
      <c r="E5" s="1">
        <f>C5*13%</f>
        <v>1.0387728E-4</v>
      </c>
      <c r="F5" s="1">
        <f>C5*10%</f>
        <v>7.9905600000000003E-5</v>
      </c>
      <c r="G5" s="1">
        <f>C5*11.5%</f>
        <v>9.1891440000000009E-5</v>
      </c>
      <c r="H5" s="1">
        <f>C5*9.5%</f>
        <v>7.5910320000000005E-5</v>
      </c>
      <c r="I5" s="1">
        <f>C5*8.5%</f>
        <v>6.7919760000000011E-5</v>
      </c>
      <c r="J5" s="1">
        <f>C5*7.5%</f>
        <v>5.9929200000000002E-5</v>
      </c>
      <c r="K5" s="1">
        <f>C5*3.5%</f>
        <v>2.7966960000000002E-5</v>
      </c>
      <c r="L5" s="1">
        <f>C5*11%</f>
        <v>8.7896159999999998E-5</v>
      </c>
      <c r="M5" s="1">
        <f>C5*5%</f>
        <v>3.9952800000000001E-5</v>
      </c>
      <c r="N5" s="1">
        <f>C5*9.5%</f>
        <v>7.5910320000000005E-5</v>
      </c>
    </row>
    <row r="6" spans="1:14" s="5" customFormat="1" x14ac:dyDescent="0.3">
      <c r="B6" s="5" t="s">
        <v>15</v>
      </c>
      <c r="C6" s="5">
        <v>7.9905600000000003E-4</v>
      </c>
      <c r="D6" s="5">
        <f t="shared" ref="D6:N6" si="0">D5+0.000799056</f>
        <v>9.5886720000000003E-4</v>
      </c>
      <c r="E6" s="5">
        <f t="shared" si="0"/>
        <v>9.0293328000000004E-4</v>
      </c>
      <c r="F6" s="5">
        <f t="shared" si="0"/>
        <v>8.7896160000000003E-4</v>
      </c>
      <c r="G6" s="5">
        <f t="shared" si="0"/>
        <v>8.9094743999999998E-4</v>
      </c>
      <c r="H6" s="5">
        <f t="shared" si="0"/>
        <v>8.7496632000000005E-4</v>
      </c>
      <c r="I6" s="5">
        <f t="shared" si="0"/>
        <v>8.6697576000000008E-4</v>
      </c>
      <c r="J6" s="5">
        <f t="shared" si="0"/>
        <v>8.589852E-4</v>
      </c>
      <c r="K6" s="5">
        <f t="shared" si="0"/>
        <v>8.2702296000000002E-4</v>
      </c>
      <c r="L6" s="5">
        <f t="shared" si="0"/>
        <v>8.8695216E-4</v>
      </c>
      <c r="M6" s="5">
        <f t="shared" si="0"/>
        <v>8.3900880000000008E-4</v>
      </c>
      <c r="N6" s="5">
        <f t="shared" si="0"/>
        <v>8.7496632000000005E-4</v>
      </c>
    </row>
    <row r="7" spans="1:14" x14ac:dyDescent="0.3">
      <c r="D7" s="2">
        <v>0.33</v>
      </c>
      <c r="E7" s="2">
        <v>0.17</v>
      </c>
      <c r="F7" s="2">
        <v>0.15</v>
      </c>
      <c r="G7" s="3">
        <v>0.155</v>
      </c>
      <c r="H7" s="4">
        <v>0.13500000000000001</v>
      </c>
      <c r="I7" s="3">
        <v>0.125</v>
      </c>
      <c r="J7" s="3">
        <v>0.12</v>
      </c>
      <c r="K7" s="3">
        <v>7.4999999999999997E-2</v>
      </c>
      <c r="L7" s="3">
        <v>0.17</v>
      </c>
      <c r="M7" s="2">
        <v>0.09</v>
      </c>
      <c r="N7" s="3">
        <v>0.13500000000000001</v>
      </c>
    </row>
    <row r="8" spans="1:14" x14ac:dyDescent="0.3">
      <c r="A8" t="s">
        <v>41</v>
      </c>
      <c r="B8" t="s">
        <v>14</v>
      </c>
      <c r="C8">
        <v>5.6973015873015864E-4</v>
      </c>
      <c r="D8" s="1">
        <f>C8*33%</f>
        <v>1.8801095238095235E-4</v>
      </c>
      <c r="E8" s="1">
        <f>C8*17%</f>
        <v>9.6854126984126981E-5</v>
      </c>
      <c r="F8" s="1">
        <f>C8*15%</f>
        <v>8.5459523809523787E-5</v>
      </c>
      <c r="G8" s="1">
        <f>C8*15.5%</f>
        <v>8.8308174603174593E-5</v>
      </c>
      <c r="H8" s="1">
        <f>C8*13.5%</f>
        <v>7.6913571428571426E-5</v>
      </c>
      <c r="I8" s="1">
        <f>C8*8.5%</f>
        <v>4.842706349206349E-5</v>
      </c>
      <c r="J8" s="1">
        <f>C8*12%</f>
        <v>6.8367619047619038E-5</v>
      </c>
      <c r="K8" s="1">
        <f>C8*7.5%</f>
        <v>4.2729761904761894E-5</v>
      </c>
      <c r="L8" s="1">
        <f>C8*17%</f>
        <v>9.6854126984126981E-5</v>
      </c>
      <c r="M8" s="1">
        <f>C8*9%</f>
        <v>5.1275714285714275E-5</v>
      </c>
      <c r="N8" s="1">
        <f>C8*13.5%</f>
        <v>7.6913571428571426E-5</v>
      </c>
    </row>
    <row r="9" spans="1:14" s="5" customFormat="1" x14ac:dyDescent="0.3">
      <c r="B9" s="5" t="s">
        <v>15</v>
      </c>
      <c r="D9" s="5">
        <f>D8+0.00056973</f>
        <v>7.5774095238095233E-4</v>
      </c>
      <c r="E9" s="5">
        <f t="shared" ref="E9:N9" si="1">E8+0.00056973</f>
        <v>6.6658412698412689E-4</v>
      </c>
      <c r="F9" s="5">
        <f t="shared" si="1"/>
        <v>6.5518952380952378E-4</v>
      </c>
      <c r="G9" s="5">
        <f t="shared" si="1"/>
        <v>6.5803817460317459E-4</v>
      </c>
      <c r="H9" s="5">
        <f t="shared" si="1"/>
        <v>6.4664357142857137E-4</v>
      </c>
      <c r="I9" s="5">
        <f t="shared" si="1"/>
        <v>6.1815706349206342E-4</v>
      </c>
      <c r="J9" s="5">
        <f t="shared" si="1"/>
        <v>6.3809761904761895E-4</v>
      </c>
      <c r="K9" s="5">
        <f t="shared" si="1"/>
        <v>6.1245976190476181E-4</v>
      </c>
      <c r="L9" s="5">
        <f t="shared" si="1"/>
        <v>6.6658412698412689E-4</v>
      </c>
      <c r="M9" s="5">
        <f t="shared" si="1"/>
        <v>6.2100571428571423E-4</v>
      </c>
      <c r="N9" s="5">
        <f t="shared" si="1"/>
        <v>6.4664357142857137E-4</v>
      </c>
    </row>
    <row r="10" spans="1:14" x14ac:dyDescent="0.3">
      <c r="D10" s="2">
        <v>0.33</v>
      </c>
      <c r="E10" s="2">
        <v>0.17</v>
      </c>
      <c r="F10" s="2">
        <v>0.15</v>
      </c>
      <c r="G10" s="3">
        <v>0.155</v>
      </c>
      <c r="H10" s="4">
        <v>0.13500000000000001</v>
      </c>
      <c r="I10" s="3">
        <v>0.125</v>
      </c>
      <c r="J10" s="3">
        <v>0.12</v>
      </c>
      <c r="K10" s="3">
        <v>7.4999999999999997E-2</v>
      </c>
      <c r="L10" s="3">
        <v>0.17</v>
      </c>
      <c r="M10" s="2">
        <v>0.09</v>
      </c>
      <c r="N10" s="3">
        <v>0.13500000000000001</v>
      </c>
    </row>
    <row r="11" spans="1:14" x14ac:dyDescent="0.3">
      <c r="A11" t="s">
        <v>46</v>
      </c>
      <c r="B11" t="s">
        <v>16</v>
      </c>
      <c r="C11">
        <v>7.8038147138964598E-4</v>
      </c>
      <c r="D11" s="1">
        <f>C11*33%</f>
        <v>2.5752588555858321E-4</v>
      </c>
      <c r="E11" s="1">
        <f>C11*17%</f>
        <v>1.3266485013623984E-4</v>
      </c>
      <c r="F11" s="1">
        <f>C11*15%</f>
        <v>1.1705722070844689E-4</v>
      </c>
      <c r="G11" s="1">
        <f>C11*15.5%</f>
        <v>1.2095912806539513E-4</v>
      </c>
      <c r="H11" s="1">
        <f>C11*13.5%</f>
        <v>1.0535149863760221E-4</v>
      </c>
      <c r="I11" s="1">
        <f>C11*8.5%</f>
        <v>6.6332425068119918E-5</v>
      </c>
      <c r="J11" s="1">
        <f>C11*12%</f>
        <v>9.3645776566757516E-5</v>
      </c>
      <c r="K11" s="1">
        <f>C11*7.5%</f>
        <v>5.8528610354223447E-5</v>
      </c>
      <c r="L11" s="1">
        <f>C11*17%</f>
        <v>1.3266485013623984E-4</v>
      </c>
      <c r="M11" s="1">
        <f>C11*9%</f>
        <v>7.0234332425068137E-5</v>
      </c>
      <c r="N11" s="1">
        <f>C11*13.5%</f>
        <v>1.0535149863760221E-4</v>
      </c>
    </row>
    <row r="12" spans="1:14" s="5" customFormat="1" x14ac:dyDescent="0.3">
      <c r="D12" s="5">
        <f>D11+0.000780382</f>
        <v>1.0379078855585833E-3</v>
      </c>
      <c r="E12" s="5">
        <f t="shared" ref="E12:N12" si="2">E11+0.000780382</f>
        <v>9.1304685013623987E-4</v>
      </c>
      <c r="F12" s="5">
        <f t="shared" si="2"/>
        <v>8.9743922070844695E-4</v>
      </c>
      <c r="G12" s="5">
        <f t="shared" si="2"/>
        <v>9.0134112806539515E-4</v>
      </c>
      <c r="H12" s="5">
        <f t="shared" si="2"/>
        <v>8.8573349863760222E-4</v>
      </c>
      <c r="I12" s="5">
        <f t="shared" si="2"/>
        <v>8.4671442506811996E-4</v>
      </c>
      <c r="J12" s="5">
        <f t="shared" si="2"/>
        <v>8.7402777656675761E-4</v>
      </c>
      <c r="K12" s="5">
        <f t="shared" si="2"/>
        <v>8.3891061035422344E-4</v>
      </c>
      <c r="L12" s="5">
        <f t="shared" si="2"/>
        <v>9.1304685013623987E-4</v>
      </c>
      <c r="M12" s="5">
        <f t="shared" si="2"/>
        <v>8.5061633242506816E-4</v>
      </c>
      <c r="N12" s="5">
        <f t="shared" si="2"/>
        <v>8.8573349863760222E-4</v>
      </c>
    </row>
    <row r="13" spans="1:14" x14ac:dyDescent="0.3">
      <c r="A13" s="6"/>
    </row>
    <row r="14" spans="1:14" x14ac:dyDescent="0.3">
      <c r="A14" t="s">
        <v>45</v>
      </c>
      <c r="B14" t="s">
        <v>18</v>
      </c>
      <c r="C14">
        <v>2.79065E-4</v>
      </c>
      <c r="D14" s="1">
        <f>C14*20%</f>
        <v>5.5813000000000002E-5</v>
      </c>
      <c r="E14" s="1">
        <f>C14*13%</f>
        <v>3.6278449999999998E-5</v>
      </c>
      <c r="F14" s="1">
        <f>C14*10%</f>
        <v>2.7906500000000001E-5</v>
      </c>
      <c r="G14" s="1">
        <f>C14*11.5%</f>
        <v>3.2092475000000003E-5</v>
      </c>
      <c r="H14" s="1">
        <f>C14*9.5%</f>
        <v>2.6511174999999999E-5</v>
      </c>
      <c r="I14" s="1">
        <f>C14*8.5%</f>
        <v>2.3720525000000003E-5</v>
      </c>
      <c r="J14" s="1">
        <f>C14*7.5%</f>
        <v>2.0929874999999999E-5</v>
      </c>
      <c r="K14" s="1">
        <f>C14*3.5%</f>
        <v>9.7672750000000004E-6</v>
      </c>
      <c r="L14" s="1">
        <f>C14*11%</f>
        <v>3.0697149999999998E-5</v>
      </c>
      <c r="M14" s="1">
        <f>C14*5%</f>
        <v>1.3953250000000001E-5</v>
      </c>
      <c r="N14" s="1">
        <f>C14*9.5%</f>
        <v>2.6511174999999999E-5</v>
      </c>
    </row>
    <row r="15" spans="1:14" s="5" customFormat="1" x14ac:dyDescent="0.3">
      <c r="D15" s="5">
        <f>D14+0.000279065</f>
        <v>3.3487799999999999E-4</v>
      </c>
      <c r="E15" s="5">
        <f t="shared" ref="E15:N15" si="3">E14+0.000279065</f>
        <v>3.1534344999999998E-4</v>
      </c>
      <c r="F15" s="5">
        <f t="shared" si="3"/>
        <v>3.0697150000000002E-4</v>
      </c>
      <c r="G15" s="5">
        <f t="shared" si="3"/>
        <v>3.11157475E-4</v>
      </c>
      <c r="H15" s="5">
        <f t="shared" si="3"/>
        <v>3.0557617500000001E-4</v>
      </c>
      <c r="I15" s="5">
        <f t="shared" si="3"/>
        <v>3.0278552499999998E-4</v>
      </c>
      <c r="J15" s="5">
        <f t="shared" si="3"/>
        <v>2.9999487500000001E-4</v>
      </c>
      <c r="K15" s="5">
        <f t="shared" si="3"/>
        <v>2.8883227499999997E-4</v>
      </c>
      <c r="L15" s="5">
        <f t="shared" si="3"/>
        <v>3.0976214999999999E-4</v>
      </c>
      <c r="M15" s="5">
        <f t="shared" si="3"/>
        <v>2.9301825000000001E-4</v>
      </c>
      <c r="N15" s="5">
        <f t="shared" si="3"/>
        <v>3.0557617500000001E-4</v>
      </c>
    </row>
    <row r="16" spans="1:14" x14ac:dyDescent="0.3">
      <c r="D16" s="2">
        <v>0.33</v>
      </c>
      <c r="E16" s="2">
        <v>0.17</v>
      </c>
      <c r="F16" s="2">
        <v>0.15</v>
      </c>
      <c r="G16" s="3">
        <v>0.155</v>
      </c>
      <c r="H16" s="4">
        <v>0.13500000000000001</v>
      </c>
      <c r="I16" s="3">
        <v>0.125</v>
      </c>
      <c r="J16" s="3">
        <v>0.12</v>
      </c>
      <c r="K16" s="3">
        <v>7.4999999999999997E-2</v>
      </c>
      <c r="L16" s="3">
        <v>0.17</v>
      </c>
      <c r="M16" s="2">
        <v>0.09</v>
      </c>
      <c r="N16" s="3">
        <v>0.13500000000000001</v>
      </c>
    </row>
    <row r="17" spans="1:14" x14ac:dyDescent="0.3">
      <c r="A17" s="6" t="s">
        <v>35</v>
      </c>
      <c r="B17" t="s">
        <v>19</v>
      </c>
      <c r="C17">
        <v>6.9412E-4</v>
      </c>
      <c r="D17" s="1">
        <f>C17*33%</f>
        <v>2.290596E-4</v>
      </c>
      <c r="E17" s="1">
        <f>C17*17%</f>
        <v>1.1800040000000001E-4</v>
      </c>
      <c r="F17" s="1">
        <f>C17*15%</f>
        <v>1.0411799999999999E-4</v>
      </c>
      <c r="G17" s="1">
        <f>C17*15.5%</f>
        <v>1.075886E-4</v>
      </c>
      <c r="H17" s="1">
        <f>C17*13.5%</f>
        <v>9.3706200000000001E-5</v>
      </c>
      <c r="I17" s="1">
        <f>C17*8.5%</f>
        <v>5.9000200000000005E-5</v>
      </c>
      <c r="J17" s="1">
        <f>C17*12%</f>
        <v>8.3294399999999993E-5</v>
      </c>
      <c r="K17" s="1">
        <f>C17*7.5%</f>
        <v>5.2058999999999997E-5</v>
      </c>
      <c r="L17" s="1">
        <f>C17*17%</f>
        <v>1.1800040000000001E-4</v>
      </c>
      <c r="M17" s="1">
        <f>C17*9%</f>
        <v>6.2470799999999991E-5</v>
      </c>
      <c r="N17" s="1">
        <f>C17*13.5%</f>
        <v>9.3706200000000001E-5</v>
      </c>
    </row>
    <row r="18" spans="1:14" s="5" customFormat="1" x14ac:dyDescent="0.3">
      <c r="B18" s="5" t="s">
        <v>15</v>
      </c>
      <c r="C18" s="5">
        <v>6.9412E-4</v>
      </c>
      <c r="D18" s="5">
        <f>D17+0.00069412</f>
        <v>9.2317959999999998E-4</v>
      </c>
      <c r="E18" s="5">
        <f t="shared" ref="E18:N18" si="4">E17+0.00069412</f>
        <v>8.1212039999999997E-4</v>
      </c>
      <c r="F18" s="5">
        <f t="shared" si="4"/>
        <v>7.9823799999999994E-4</v>
      </c>
      <c r="G18" s="5">
        <f t="shared" si="4"/>
        <v>8.0170860000000003E-4</v>
      </c>
      <c r="H18" s="5">
        <f t="shared" si="4"/>
        <v>7.878262E-4</v>
      </c>
      <c r="I18" s="5">
        <f t="shared" si="4"/>
        <v>7.5312019999999999E-4</v>
      </c>
      <c r="J18" s="5">
        <f t="shared" si="4"/>
        <v>7.7741439999999995E-4</v>
      </c>
      <c r="K18" s="5">
        <f t="shared" si="4"/>
        <v>7.4617900000000003E-4</v>
      </c>
      <c r="L18" s="5">
        <f t="shared" si="4"/>
        <v>8.1212039999999997E-4</v>
      </c>
      <c r="M18" s="5">
        <f t="shared" si="4"/>
        <v>7.5659079999999997E-4</v>
      </c>
      <c r="N18" s="5">
        <f t="shared" si="4"/>
        <v>7.878262E-4</v>
      </c>
    </row>
    <row r="19" spans="1:14" x14ac:dyDescent="0.3">
      <c r="A19" s="6"/>
      <c r="B19" s="6"/>
    </row>
    <row r="20" spans="1:14" x14ac:dyDescent="0.3">
      <c r="A20" s="6"/>
      <c r="B20" s="6"/>
      <c r="D20" s="2">
        <v>0.33</v>
      </c>
      <c r="E20" s="2">
        <v>0.17</v>
      </c>
      <c r="F20" s="2">
        <v>0.15</v>
      </c>
      <c r="G20" s="3">
        <v>0.155</v>
      </c>
      <c r="H20" s="4">
        <v>0.13500000000000001</v>
      </c>
      <c r="I20" s="3">
        <v>0.125</v>
      </c>
      <c r="J20" s="3">
        <v>0.12</v>
      </c>
      <c r="K20" s="3">
        <v>7.4999999999999997E-2</v>
      </c>
      <c r="L20" s="3">
        <v>0.17</v>
      </c>
      <c r="M20" s="2">
        <v>0.09</v>
      </c>
      <c r="N20" s="3">
        <v>0.13500000000000001</v>
      </c>
    </row>
    <row r="21" spans="1:14" x14ac:dyDescent="0.3">
      <c r="A21" s="6" t="s">
        <v>35</v>
      </c>
      <c r="B21" s="6" t="s">
        <v>20</v>
      </c>
      <c r="C21">
        <v>8.1602458399999999E-4</v>
      </c>
      <c r="D21" s="1">
        <f>C21*33%</f>
        <v>2.6928811272000001E-4</v>
      </c>
      <c r="E21" s="1">
        <f>C21*17%</f>
        <v>1.3872417928000001E-4</v>
      </c>
      <c r="F21" s="1">
        <f>C21*15%</f>
        <v>1.2240368759999998E-4</v>
      </c>
      <c r="G21" s="1">
        <f>C21*15.5%</f>
        <v>1.2648381052000001E-4</v>
      </c>
      <c r="H21" s="1">
        <f>C21*13.5%</f>
        <v>1.1016331884000001E-4</v>
      </c>
      <c r="I21" s="1">
        <f>C21*8.5%</f>
        <v>6.9362089640000003E-5</v>
      </c>
      <c r="J21" s="1">
        <f>C21*12%</f>
        <v>9.7922950079999999E-5</v>
      </c>
      <c r="K21" s="1">
        <f>C21*7.5%</f>
        <v>6.1201843799999991E-5</v>
      </c>
      <c r="L21" s="1">
        <f>C21*17%</f>
        <v>1.3872417928000001E-4</v>
      </c>
      <c r="M21" s="1">
        <f>C21*9%</f>
        <v>7.3442212560000003E-5</v>
      </c>
      <c r="N21" s="1">
        <f>C21*13.5%</f>
        <v>1.1016331884000001E-4</v>
      </c>
    </row>
    <row r="22" spans="1:14" s="5" customFormat="1" x14ac:dyDescent="0.3">
      <c r="B22" s="5" t="s">
        <v>15</v>
      </c>
      <c r="D22" s="5">
        <f>D21+0.000816024584</f>
        <v>1.08531269672E-3</v>
      </c>
      <c r="E22" s="5">
        <f t="shared" ref="E22:N22" si="5">E21+0.000816024584</f>
        <v>9.5474876328000002E-4</v>
      </c>
      <c r="F22" s="5">
        <f t="shared" si="5"/>
        <v>9.3842827159999992E-4</v>
      </c>
      <c r="G22" s="5">
        <f t="shared" si="5"/>
        <v>9.4250839452E-4</v>
      </c>
      <c r="H22" s="5">
        <f t="shared" si="5"/>
        <v>9.2618790284E-4</v>
      </c>
      <c r="I22" s="5">
        <f t="shared" si="5"/>
        <v>8.8538667363999995E-4</v>
      </c>
      <c r="J22" s="5">
        <f t="shared" si="5"/>
        <v>9.1394753407999998E-4</v>
      </c>
      <c r="K22" s="5">
        <f t="shared" si="5"/>
        <v>8.7722642780000001E-4</v>
      </c>
      <c r="L22" s="5">
        <f t="shared" si="5"/>
        <v>9.5474876328000002E-4</v>
      </c>
      <c r="M22" s="5">
        <f t="shared" si="5"/>
        <v>8.8946679656000003E-4</v>
      </c>
      <c r="N22" s="5">
        <f t="shared" si="5"/>
        <v>9.2618790284E-4</v>
      </c>
    </row>
    <row r="23" spans="1:14" x14ac:dyDescent="0.3">
      <c r="A23" s="6"/>
      <c r="B23" s="6"/>
    </row>
    <row r="24" spans="1:14" x14ac:dyDescent="0.3">
      <c r="A24" s="6" t="s">
        <v>43</v>
      </c>
      <c r="B24" s="6" t="s">
        <v>21</v>
      </c>
      <c r="C24">
        <v>3.6724099999999998E-4</v>
      </c>
      <c r="D24" s="1">
        <f>C24*20%</f>
        <v>7.3448200000000006E-5</v>
      </c>
      <c r="E24" s="1">
        <f>C24*13%</f>
        <v>4.7741329999999998E-5</v>
      </c>
      <c r="F24" s="1">
        <f>C24*10%</f>
        <v>3.6724100000000003E-5</v>
      </c>
      <c r="G24" s="1">
        <f>C24*11.5%</f>
        <v>4.2232715000000001E-5</v>
      </c>
      <c r="H24" s="1">
        <f>C24*9.5%</f>
        <v>3.4887894999999995E-5</v>
      </c>
      <c r="I24" s="1">
        <f>C24*8.5%</f>
        <v>3.1215484999999998E-5</v>
      </c>
      <c r="J24" s="1">
        <f>C24*7.5%</f>
        <v>2.7543074999999995E-5</v>
      </c>
      <c r="K24" s="1">
        <f>C24*3.5%</f>
        <v>1.2853435E-5</v>
      </c>
      <c r="L24" s="1">
        <f>C24*11%</f>
        <v>4.0396509999999999E-5</v>
      </c>
      <c r="M24" s="1">
        <f>C24*5%</f>
        <v>1.8362050000000002E-5</v>
      </c>
      <c r="N24" s="1">
        <f>C24*9.5%</f>
        <v>3.4887894999999995E-5</v>
      </c>
    </row>
    <row r="25" spans="1:14" s="5" customFormat="1" x14ac:dyDescent="0.3">
      <c r="B25" s="5" t="s">
        <v>22</v>
      </c>
      <c r="D25" s="5">
        <f>D24+0.000367241</f>
        <v>4.4068919999999998E-4</v>
      </c>
      <c r="E25" s="5">
        <f t="shared" ref="E25:N25" si="6">E24+0.000367241</f>
        <v>4.1498232999999997E-4</v>
      </c>
      <c r="F25" s="5">
        <f t="shared" si="6"/>
        <v>4.0396509999999998E-4</v>
      </c>
      <c r="G25" s="5">
        <f t="shared" si="6"/>
        <v>4.09473715E-4</v>
      </c>
      <c r="H25" s="5">
        <f t="shared" si="6"/>
        <v>4.0212889499999997E-4</v>
      </c>
      <c r="I25" s="5">
        <f t="shared" si="6"/>
        <v>3.9845648499999995E-4</v>
      </c>
      <c r="J25" s="5">
        <f t="shared" si="6"/>
        <v>3.9478407499999999E-4</v>
      </c>
      <c r="K25" s="5">
        <f t="shared" si="6"/>
        <v>3.8009443499999998E-4</v>
      </c>
      <c r="L25" s="5">
        <f t="shared" si="6"/>
        <v>4.0763751E-4</v>
      </c>
      <c r="M25" s="5">
        <f t="shared" si="6"/>
        <v>3.8560305E-4</v>
      </c>
      <c r="N25" s="5">
        <f t="shared" si="6"/>
        <v>4.0212889499999997E-4</v>
      </c>
    </row>
    <row r="27" spans="1:14" x14ac:dyDescent="0.3">
      <c r="D27" s="2">
        <v>0.38</v>
      </c>
      <c r="E27" s="2">
        <v>0.27</v>
      </c>
      <c r="F27" s="2">
        <v>0.23</v>
      </c>
      <c r="G27" s="2">
        <v>0.21</v>
      </c>
      <c r="H27" s="2">
        <v>0.2</v>
      </c>
      <c r="I27" s="3">
        <v>0.19500000000000001</v>
      </c>
      <c r="J27" s="3">
        <v>0.17499999999999999</v>
      </c>
      <c r="K27" s="3">
        <v>0.155</v>
      </c>
      <c r="L27" s="3">
        <v>0.18</v>
      </c>
      <c r="M27" s="3">
        <v>0.16500000000000001</v>
      </c>
      <c r="N27" s="3">
        <v>0.21</v>
      </c>
    </row>
    <row r="28" spans="1:14" x14ac:dyDescent="0.3">
      <c r="A28" t="s">
        <v>44</v>
      </c>
      <c r="B28" s="6" t="s">
        <v>23</v>
      </c>
      <c r="C28">
        <v>9.1454082000000001E-4</v>
      </c>
      <c r="D28" s="1">
        <f>C28*38%</f>
        <v>3.475255116E-4</v>
      </c>
      <c r="E28" s="1">
        <f>C28*27%</f>
        <v>2.469260214E-4</v>
      </c>
      <c r="F28" s="1">
        <f>C28*23%</f>
        <v>2.103443886E-4</v>
      </c>
      <c r="G28" s="1">
        <f>C28*21%</f>
        <v>1.920535722E-4</v>
      </c>
      <c r="H28" s="1">
        <f>C28*20%</f>
        <v>1.8290816400000001E-4</v>
      </c>
      <c r="I28" s="1">
        <f>C28*19.5%</f>
        <v>1.7833545990000001E-4</v>
      </c>
      <c r="J28" s="1">
        <f>C28*17.5%</f>
        <v>1.600446435E-4</v>
      </c>
      <c r="K28" s="1">
        <f>C28*15.5%</f>
        <v>1.417538271E-4</v>
      </c>
      <c r="L28" s="1">
        <f>C28*18%</f>
        <v>1.6461734759999998E-4</v>
      </c>
      <c r="M28" s="1">
        <f>C28*16.5%</f>
        <v>1.5089923530000002E-4</v>
      </c>
      <c r="N28" s="1">
        <f>C28*21%</f>
        <v>1.920535722E-4</v>
      </c>
    </row>
    <row r="29" spans="1:14" s="5" customFormat="1" x14ac:dyDescent="0.3">
      <c r="D29" s="5">
        <f>D28+0.00091454082</f>
        <v>1.2620663316000001E-3</v>
      </c>
      <c r="E29" s="5">
        <f t="shared" ref="E29:N29" si="7">E28+0.00091454082</f>
        <v>1.1614668413999999E-3</v>
      </c>
      <c r="F29" s="5">
        <f t="shared" si="7"/>
        <v>1.1248852086000001E-3</v>
      </c>
      <c r="G29" s="5">
        <f t="shared" si="7"/>
        <v>1.1065943921999999E-3</v>
      </c>
      <c r="H29" s="5">
        <f t="shared" si="7"/>
        <v>1.097448984E-3</v>
      </c>
      <c r="I29" s="5">
        <f t="shared" si="7"/>
        <v>1.0928762799000001E-3</v>
      </c>
      <c r="J29" s="5">
        <f t="shared" si="7"/>
        <v>1.0745854635E-3</v>
      </c>
      <c r="K29" s="5">
        <f t="shared" si="7"/>
        <v>1.0562946471E-3</v>
      </c>
      <c r="L29" s="5">
        <f t="shared" si="7"/>
        <v>1.0791581676000001E-3</v>
      </c>
      <c r="M29" s="5">
        <f t="shared" si="7"/>
        <v>1.0654400553E-3</v>
      </c>
      <c r="N29" s="5">
        <f t="shared" si="7"/>
        <v>1.1065943921999999E-3</v>
      </c>
    </row>
    <row r="31" spans="1:14" x14ac:dyDescent="0.3">
      <c r="D31" s="2">
        <v>0.33</v>
      </c>
      <c r="E31" s="2">
        <v>0.17</v>
      </c>
      <c r="F31" s="2">
        <v>0.15</v>
      </c>
      <c r="G31" s="3">
        <v>0.155</v>
      </c>
      <c r="H31" s="4">
        <v>0.13500000000000001</v>
      </c>
      <c r="I31" s="3">
        <v>0.125</v>
      </c>
      <c r="J31" s="3">
        <v>0.12</v>
      </c>
      <c r="K31" s="3">
        <v>7.4999999999999997E-2</v>
      </c>
      <c r="L31" s="3">
        <v>0.17</v>
      </c>
      <c r="M31" s="2">
        <v>0.09</v>
      </c>
      <c r="N31" s="3">
        <v>0.13500000000000001</v>
      </c>
    </row>
    <row r="32" spans="1:14" s="6" customFormat="1" x14ac:dyDescent="0.3">
      <c r="A32" s="6">
        <v>1000</v>
      </c>
      <c r="B32" s="6" t="s">
        <v>24</v>
      </c>
      <c r="C32" s="6">
        <v>5.6083740000000004E-4</v>
      </c>
      <c r="D32" s="6">
        <f>C32*33%</f>
        <v>1.8507634200000002E-4</v>
      </c>
      <c r="E32" s="6">
        <f>C32*17%</f>
        <v>9.5342358000000016E-5</v>
      </c>
      <c r="F32" s="6">
        <f>C32*15%</f>
        <v>8.412561E-5</v>
      </c>
      <c r="G32" s="6">
        <f>C32*15.5%</f>
        <v>8.6929797000000008E-5</v>
      </c>
      <c r="H32" s="6">
        <f>C32*13.5%</f>
        <v>7.5713049000000006E-5</v>
      </c>
      <c r="I32" s="6">
        <f>C32*8.5%</f>
        <v>4.7671179000000008E-5</v>
      </c>
      <c r="J32" s="6">
        <f>C32*12%</f>
        <v>6.7300487999999998E-5</v>
      </c>
      <c r="K32" s="6">
        <f>C32*7.5%</f>
        <v>4.2062805E-5</v>
      </c>
      <c r="L32" s="6">
        <f>C32*17%</f>
        <v>9.5342358000000016E-5</v>
      </c>
      <c r="M32" s="6">
        <f>C32*9%</f>
        <v>5.0475366000000002E-5</v>
      </c>
      <c r="N32" s="6">
        <f>C32*13.5%</f>
        <v>7.5713049000000006E-5</v>
      </c>
    </row>
    <row r="33" spans="1:14" s="5" customFormat="1" x14ac:dyDescent="0.3">
      <c r="D33" s="5">
        <f>D32+0.0005608374</f>
        <v>7.4591374200000003E-4</v>
      </c>
      <c r="E33" s="5">
        <f t="shared" ref="E33:N33" si="8">E32+0.0005608374</f>
        <v>6.5617975800000001E-4</v>
      </c>
      <c r="F33" s="5">
        <f t="shared" si="8"/>
        <v>6.4496301000000009E-4</v>
      </c>
      <c r="G33" s="5">
        <f t="shared" si="8"/>
        <v>6.4776719700000002E-4</v>
      </c>
      <c r="H33" s="5">
        <f t="shared" si="8"/>
        <v>6.3655044899999999E-4</v>
      </c>
      <c r="I33" s="5">
        <f t="shared" si="8"/>
        <v>6.0850857900000008E-4</v>
      </c>
      <c r="J33" s="5">
        <f t="shared" si="8"/>
        <v>6.28137888E-4</v>
      </c>
      <c r="K33" s="5">
        <f t="shared" si="8"/>
        <v>6.0290020500000001E-4</v>
      </c>
      <c r="L33" s="5">
        <f t="shared" si="8"/>
        <v>6.5617975800000001E-4</v>
      </c>
      <c r="M33" s="5">
        <f t="shared" si="8"/>
        <v>6.1131276600000001E-4</v>
      </c>
      <c r="N33" s="5">
        <f t="shared" si="8"/>
        <v>6.3655044899999999E-4</v>
      </c>
    </row>
    <row r="35" spans="1:14" x14ac:dyDescent="0.3">
      <c r="D35" t="s">
        <v>17</v>
      </c>
      <c r="E35" t="s">
        <v>2</v>
      </c>
      <c r="F35" t="s">
        <v>3</v>
      </c>
      <c r="G35" t="s">
        <v>4</v>
      </c>
      <c r="H35" t="s">
        <v>5</v>
      </c>
      <c r="I35" t="s">
        <v>6</v>
      </c>
      <c r="J35" t="s">
        <v>7</v>
      </c>
      <c r="K35" t="s">
        <v>8</v>
      </c>
      <c r="L35" t="s">
        <v>9</v>
      </c>
      <c r="M35" t="s">
        <v>10</v>
      </c>
      <c r="N35" t="s">
        <v>11</v>
      </c>
    </row>
    <row r="36" spans="1:14" x14ac:dyDescent="0.3">
      <c r="A36" s="6" t="s">
        <v>43</v>
      </c>
      <c r="B36" s="6" t="s">
        <v>25</v>
      </c>
      <c r="C36">
        <v>5.3443649999999996E-4</v>
      </c>
      <c r="D36" s="1">
        <f>C36*20%</f>
        <v>1.068873E-4</v>
      </c>
      <c r="E36" s="1">
        <f>C36*13%</f>
        <v>6.9476745000000002E-5</v>
      </c>
      <c r="F36" s="1">
        <f>C36*10%</f>
        <v>5.3443650000000001E-5</v>
      </c>
      <c r="G36" s="1">
        <f>C36*11.5%</f>
        <v>6.1460197499999995E-5</v>
      </c>
      <c r="H36" s="1">
        <f>C36*9.5%</f>
        <v>5.0771467499999994E-5</v>
      </c>
      <c r="I36" s="1">
        <f>C36*8.5%</f>
        <v>4.5427102500000001E-5</v>
      </c>
      <c r="J36" s="1">
        <f>C36*7.5%</f>
        <v>4.0082737499999994E-5</v>
      </c>
      <c r="K36" s="1">
        <f>C36*3.5%</f>
        <v>1.87052775E-5</v>
      </c>
      <c r="L36" s="1">
        <f>C36*11%</f>
        <v>5.8788014999999995E-5</v>
      </c>
      <c r="M36" s="1">
        <f>C36*5%</f>
        <v>2.6721825000000001E-5</v>
      </c>
      <c r="N36" s="1">
        <f>C36*9.5%</f>
        <v>5.0771467499999994E-5</v>
      </c>
    </row>
    <row r="37" spans="1:14" s="5" customFormat="1" x14ac:dyDescent="0.3">
      <c r="D37" s="5">
        <f>D36+0.0005344365</f>
        <v>6.4132379999999991E-4</v>
      </c>
      <c r="E37" s="5">
        <f t="shared" ref="E37:N37" si="9">E36+0.0005344365</f>
        <v>6.0391324499999997E-4</v>
      </c>
      <c r="F37" s="5">
        <f t="shared" si="9"/>
        <v>5.8788014999999999E-4</v>
      </c>
      <c r="G37" s="5">
        <f t="shared" si="9"/>
        <v>5.9589669749999998E-4</v>
      </c>
      <c r="H37" s="5">
        <f t="shared" si="9"/>
        <v>5.8520796749999995E-4</v>
      </c>
      <c r="I37" s="5">
        <f t="shared" si="9"/>
        <v>5.7986360249999999E-4</v>
      </c>
      <c r="J37" s="5">
        <f t="shared" si="9"/>
        <v>5.7451923749999992E-4</v>
      </c>
      <c r="K37" s="5">
        <f t="shared" si="9"/>
        <v>5.5314177749999998E-4</v>
      </c>
      <c r="L37" s="5">
        <f t="shared" si="9"/>
        <v>5.9322451499999995E-4</v>
      </c>
      <c r="M37" s="5">
        <f t="shared" si="9"/>
        <v>5.6115832499999997E-4</v>
      </c>
      <c r="N37" s="5">
        <f t="shared" si="9"/>
        <v>5.8520796749999995E-4</v>
      </c>
    </row>
    <row r="39" spans="1:14" x14ac:dyDescent="0.3">
      <c r="D39" s="2">
        <v>0.33</v>
      </c>
      <c r="E39" s="2">
        <v>0.17</v>
      </c>
      <c r="F39" s="2">
        <v>0.15</v>
      </c>
      <c r="G39" s="3">
        <v>0.155</v>
      </c>
      <c r="H39" s="4">
        <v>0.13500000000000001</v>
      </c>
      <c r="I39" s="3">
        <v>0.125</v>
      </c>
      <c r="J39" s="3">
        <v>0.12</v>
      </c>
      <c r="K39" s="3">
        <v>7.4999999999999997E-2</v>
      </c>
      <c r="L39" s="3">
        <v>0.17</v>
      </c>
      <c r="M39" s="2">
        <v>0.09</v>
      </c>
      <c r="N39" s="3">
        <v>0.13500000000000001</v>
      </c>
    </row>
    <row r="40" spans="1:14" x14ac:dyDescent="0.3">
      <c r="A40" s="6" t="s">
        <v>42</v>
      </c>
      <c r="B40" s="6" t="s">
        <v>26</v>
      </c>
      <c r="C40">
        <v>6.6822581000000004E-3</v>
      </c>
      <c r="D40" s="1">
        <f>C40*33%</f>
        <v>2.2051451730000001E-3</v>
      </c>
      <c r="E40" s="1">
        <f>C40*17%</f>
        <v>1.1359838770000001E-3</v>
      </c>
      <c r="F40" s="1">
        <f>C40*15%</f>
        <v>1.0023387149999999E-3</v>
      </c>
      <c r="G40" s="1">
        <f>C40*15.5%</f>
        <v>1.0357500055E-3</v>
      </c>
      <c r="H40" s="1">
        <f>C40*3.5%</f>
        <v>2.3387903350000004E-4</v>
      </c>
      <c r="I40" s="1">
        <f>C40*8.5%</f>
        <v>5.6799193850000005E-4</v>
      </c>
      <c r="J40" s="1">
        <f>C40*12%</f>
        <v>8.0187097200000001E-4</v>
      </c>
      <c r="K40" s="1">
        <f>C40*7.5%</f>
        <v>5.0116935749999997E-4</v>
      </c>
      <c r="L40" s="1">
        <f>C40*17%</f>
        <v>1.1359838770000001E-3</v>
      </c>
      <c r="M40" s="1">
        <f>C40*9%</f>
        <v>6.0140322899999998E-4</v>
      </c>
      <c r="N40" s="1">
        <f>C40*13.5%</f>
        <v>9.0210484350000013E-4</v>
      </c>
    </row>
    <row r="41" spans="1:14" s="5" customFormat="1" x14ac:dyDescent="0.3">
      <c r="D41" s="5">
        <f>D40+0.0066822581</f>
        <v>8.8874032729999997E-3</v>
      </c>
      <c r="E41" s="5">
        <f t="shared" ref="E41:N41" si="10">E40+0.0066822581</f>
        <v>7.8182419770000001E-3</v>
      </c>
      <c r="F41" s="5">
        <f t="shared" si="10"/>
        <v>7.6845968149999999E-3</v>
      </c>
      <c r="G41" s="5">
        <f t="shared" si="10"/>
        <v>7.7180081055000004E-3</v>
      </c>
      <c r="H41" s="5">
        <f t="shared" si="10"/>
        <v>6.9161371335000003E-3</v>
      </c>
      <c r="I41" s="5">
        <f t="shared" si="10"/>
        <v>7.2502500385000007E-3</v>
      </c>
      <c r="J41" s="5">
        <f t="shared" si="10"/>
        <v>7.4841290720000005E-3</v>
      </c>
      <c r="K41" s="5">
        <f t="shared" si="10"/>
        <v>7.1834274575000006E-3</v>
      </c>
      <c r="L41" s="5">
        <f t="shared" si="10"/>
        <v>7.8182419770000001E-3</v>
      </c>
      <c r="M41" s="5">
        <f t="shared" si="10"/>
        <v>7.2836613290000003E-3</v>
      </c>
      <c r="N41" s="5">
        <f t="shared" si="10"/>
        <v>7.5843629435000002E-3</v>
      </c>
    </row>
    <row r="43" spans="1:14" x14ac:dyDescent="0.3">
      <c r="D43" t="s">
        <v>17</v>
      </c>
      <c r="E43" t="s">
        <v>2</v>
      </c>
      <c r="F43" t="s">
        <v>3</v>
      </c>
      <c r="G43" t="s">
        <v>4</v>
      </c>
      <c r="H43" t="s">
        <v>5</v>
      </c>
      <c r="I43" t="s">
        <v>6</v>
      </c>
      <c r="J43" t="s">
        <v>7</v>
      </c>
      <c r="K43" t="s">
        <v>8</v>
      </c>
      <c r="L43" t="s">
        <v>9</v>
      </c>
      <c r="M43" t="s">
        <v>10</v>
      </c>
      <c r="N43" t="s">
        <v>11</v>
      </c>
    </row>
    <row r="44" spans="1:14" x14ac:dyDescent="0.3">
      <c r="A44" s="6" t="s">
        <v>41</v>
      </c>
      <c r="B44" s="6" t="s">
        <v>27</v>
      </c>
      <c r="C44">
        <v>7.3185700000000004E-4</v>
      </c>
      <c r="D44" s="1">
        <f>C44*20%</f>
        <v>1.4637140000000001E-4</v>
      </c>
      <c r="E44" s="1">
        <f>C44*13%</f>
        <v>9.5141410000000004E-5</v>
      </c>
      <c r="F44" s="1">
        <f>C44*10%</f>
        <v>7.3185700000000006E-5</v>
      </c>
      <c r="G44" s="1">
        <f>C44*11.5%</f>
        <v>8.4163555000000005E-5</v>
      </c>
      <c r="H44" s="1">
        <f>C44*9.5%</f>
        <v>6.9526415000000007E-5</v>
      </c>
      <c r="I44" s="1">
        <f>C44*8.5%</f>
        <v>6.2207845000000007E-5</v>
      </c>
      <c r="J44" s="1">
        <f>C44*7.5%</f>
        <v>5.4889275000000001E-5</v>
      </c>
      <c r="K44" s="1">
        <f>C44*3.5%</f>
        <v>2.5614995000000004E-5</v>
      </c>
      <c r="L44" s="1">
        <f>C44*11%</f>
        <v>8.0504270000000006E-5</v>
      </c>
      <c r="M44" s="1">
        <f>C44*5%</f>
        <v>3.6592850000000003E-5</v>
      </c>
      <c r="N44" s="1">
        <f>C44*9.5%</f>
        <v>6.9526415000000007E-5</v>
      </c>
    </row>
    <row r="45" spans="1:14" s="5" customFormat="1" x14ac:dyDescent="0.3">
      <c r="D45" s="5">
        <f>D44+0.000731857</f>
        <v>8.7822840000000002E-4</v>
      </c>
      <c r="E45" s="5">
        <f t="shared" ref="E45:N45" si="11">E44+0.000731857</f>
        <v>8.2699841E-4</v>
      </c>
      <c r="F45" s="5">
        <f t="shared" si="11"/>
        <v>8.0504270000000008E-4</v>
      </c>
      <c r="G45" s="5">
        <f t="shared" si="11"/>
        <v>8.1602055500000004E-4</v>
      </c>
      <c r="H45" s="5">
        <f t="shared" si="11"/>
        <v>8.0138341499999999E-4</v>
      </c>
      <c r="I45" s="5">
        <f t="shared" si="11"/>
        <v>7.9406484500000002E-4</v>
      </c>
      <c r="J45" s="5">
        <f t="shared" si="11"/>
        <v>7.8674627500000005E-4</v>
      </c>
      <c r="K45" s="5">
        <f t="shared" si="11"/>
        <v>7.5747199500000005E-4</v>
      </c>
      <c r="L45" s="5">
        <f t="shared" si="11"/>
        <v>8.1236127000000006E-4</v>
      </c>
      <c r="M45" s="5">
        <f t="shared" si="11"/>
        <v>7.6844985000000001E-4</v>
      </c>
      <c r="N45" s="5">
        <f t="shared" si="11"/>
        <v>8.0138341499999999E-4</v>
      </c>
    </row>
    <row r="49" spans="1:14" x14ac:dyDescent="0.3">
      <c r="A49" s="6" t="s">
        <v>41</v>
      </c>
      <c r="B49" s="6" t="s">
        <v>28</v>
      </c>
      <c r="C49">
        <v>6.7080000000000004E-4</v>
      </c>
      <c r="D49" s="1">
        <f>C49*25%</f>
        <v>1.6770000000000001E-4</v>
      </c>
      <c r="E49" s="1">
        <f>C49*17%</f>
        <v>1.1403600000000002E-4</v>
      </c>
      <c r="F49" s="1">
        <f>C49*15%</f>
        <v>1.0062000000000001E-4</v>
      </c>
      <c r="G49" s="1">
        <f>C49*15.5%</f>
        <v>1.03974E-4</v>
      </c>
      <c r="H49" s="1">
        <f>C49*13.5%</f>
        <v>9.0558000000000009E-5</v>
      </c>
      <c r="I49" s="1">
        <f>C49*8.5%</f>
        <v>5.7018000000000009E-5</v>
      </c>
      <c r="J49" s="1">
        <f>C49*12%</f>
        <v>8.0495999999999996E-5</v>
      </c>
      <c r="K49" s="1">
        <f>C49*7.5%</f>
        <v>5.0310000000000005E-5</v>
      </c>
      <c r="L49" s="1">
        <f>C49*17%</f>
        <v>1.1403600000000002E-4</v>
      </c>
      <c r="M49" s="1">
        <f>C49*9%</f>
        <v>6.0372000000000004E-5</v>
      </c>
      <c r="N49" s="1">
        <f>C49*13.5%</f>
        <v>9.0558000000000009E-5</v>
      </c>
    </row>
    <row r="50" spans="1:14" s="5" customFormat="1" x14ac:dyDescent="0.3">
      <c r="D50" s="5">
        <f>D49+0.0006708</f>
        <v>8.3850000000000005E-4</v>
      </c>
      <c r="E50" s="5">
        <f t="shared" ref="E50:N50" si="12">E49+0.0006708</f>
        <v>7.8483600000000002E-4</v>
      </c>
      <c r="F50" s="5">
        <f t="shared" si="12"/>
        <v>7.7142000000000009E-4</v>
      </c>
      <c r="G50" s="5">
        <f t="shared" si="12"/>
        <v>7.7477399999999999E-4</v>
      </c>
      <c r="H50" s="5">
        <f t="shared" si="12"/>
        <v>7.6135800000000007E-4</v>
      </c>
      <c r="I50" s="5">
        <f t="shared" si="12"/>
        <v>7.2781800000000008E-4</v>
      </c>
      <c r="J50" s="5">
        <f t="shared" si="12"/>
        <v>7.5129600000000004E-4</v>
      </c>
      <c r="K50" s="5">
        <f t="shared" si="12"/>
        <v>7.2111000000000007E-4</v>
      </c>
      <c r="L50" s="5">
        <f t="shared" si="12"/>
        <v>7.8483600000000002E-4</v>
      </c>
      <c r="M50" s="5">
        <f t="shared" si="12"/>
        <v>7.3117200000000009E-4</v>
      </c>
      <c r="N50" s="5">
        <f t="shared" si="12"/>
        <v>7.6135800000000007E-4</v>
      </c>
    </row>
    <row r="54" spans="1:14" x14ac:dyDescent="0.3">
      <c r="A54" s="6" t="s">
        <v>40</v>
      </c>
      <c r="B54" s="6" t="s">
        <v>29</v>
      </c>
      <c r="C54">
        <v>4.809875E-4</v>
      </c>
      <c r="D54" s="1">
        <f>C54*25%</f>
        <v>1.20246875E-4</v>
      </c>
      <c r="E54" s="1">
        <f>C54*17%</f>
        <v>8.1767875000000005E-5</v>
      </c>
      <c r="F54" s="1">
        <f>C54*15%</f>
        <v>7.2148125000000003E-5</v>
      </c>
      <c r="G54" s="1">
        <f>C54*15.5%</f>
        <v>7.4553062499999997E-5</v>
      </c>
      <c r="H54" s="1">
        <f>C54*13.5%</f>
        <v>6.4933312500000008E-5</v>
      </c>
      <c r="I54" s="1">
        <f>C54*8.5%</f>
        <v>4.0883937500000003E-5</v>
      </c>
      <c r="J54" s="1">
        <f>C54*12%</f>
        <v>5.77185E-5</v>
      </c>
      <c r="K54" s="1">
        <f>C54*7.5%</f>
        <v>3.6074062500000002E-5</v>
      </c>
      <c r="L54" s="1">
        <f>C54*17%</f>
        <v>8.1767875000000005E-5</v>
      </c>
      <c r="M54" s="1">
        <f>C54*9%</f>
        <v>4.3288874999999996E-5</v>
      </c>
      <c r="N54" s="1">
        <f>C54*13.5%</f>
        <v>6.4933312500000008E-5</v>
      </c>
    </row>
    <row r="55" spans="1:14" s="5" customFormat="1" x14ac:dyDescent="0.3">
      <c r="D55" s="5">
        <f>D54+0.0004809875</f>
        <v>6.0123437499999999E-4</v>
      </c>
      <c r="E55" s="5">
        <f t="shared" ref="E55:N55" si="13">E54+0.0004809875</f>
        <v>5.6275537499999998E-4</v>
      </c>
      <c r="F55" s="5">
        <f t="shared" si="13"/>
        <v>5.5313562500000006E-4</v>
      </c>
      <c r="G55" s="5">
        <f t="shared" si="13"/>
        <v>5.5554056250000001E-4</v>
      </c>
      <c r="H55" s="5">
        <f t="shared" si="13"/>
        <v>5.4592081249999998E-4</v>
      </c>
      <c r="I55" s="5">
        <f t="shared" si="13"/>
        <v>5.2187143750000002E-4</v>
      </c>
      <c r="J55" s="5">
        <f t="shared" si="13"/>
        <v>5.3870600000000002E-4</v>
      </c>
      <c r="K55" s="5">
        <f t="shared" si="13"/>
        <v>5.170615625E-4</v>
      </c>
      <c r="L55" s="5">
        <f t="shared" si="13"/>
        <v>5.6275537499999998E-4</v>
      </c>
      <c r="M55" s="5">
        <f t="shared" si="13"/>
        <v>5.2427637499999997E-4</v>
      </c>
      <c r="N55" s="5">
        <f t="shared" si="13"/>
        <v>5.4592081249999998E-4</v>
      </c>
    </row>
    <row r="60" spans="1:14" x14ac:dyDescent="0.3">
      <c r="A60" s="6" t="s">
        <v>39</v>
      </c>
      <c r="B60" s="6" t="s">
        <v>30</v>
      </c>
      <c r="C60">
        <v>5.2720600000000001E-4</v>
      </c>
      <c r="D60" s="1">
        <f>C60*25%</f>
        <v>1.318015E-4</v>
      </c>
      <c r="E60" s="1">
        <f>C60*17%</f>
        <v>8.9625020000000012E-5</v>
      </c>
      <c r="F60" s="1">
        <f>C60*15%</f>
        <v>7.9080900000000004E-5</v>
      </c>
      <c r="G60" s="1">
        <f>C60*15.5%</f>
        <v>8.1716929999999999E-5</v>
      </c>
      <c r="H60" s="1">
        <f>C60*13.5%</f>
        <v>7.1172810000000005E-5</v>
      </c>
      <c r="I60" s="1">
        <f>C60*8.5%</f>
        <v>4.4812510000000006E-5</v>
      </c>
      <c r="J60" s="1">
        <f>C60*12%</f>
        <v>6.3264719999999992E-5</v>
      </c>
      <c r="K60" s="1">
        <f>C60*7.5%</f>
        <v>3.9540450000000002E-5</v>
      </c>
      <c r="L60" s="1">
        <f>C60*17%</f>
        <v>8.9625020000000012E-5</v>
      </c>
      <c r="M60" s="1">
        <f>C60*9%</f>
        <v>4.7448540000000001E-5</v>
      </c>
      <c r="N60" s="1">
        <f>C60*13.5%</f>
        <v>7.1172810000000005E-5</v>
      </c>
    </row>
    <row r="61" spans="1:14" s="5" customFormat="1" x14ac:dyDescent="0.3">
      <c r="D61" s="5">
        <f>D60+0.000527206</f>
        <v>6.5900750000000004E-4</v>
      </c>
      <c r="E61" s="5">
        <f t="shared" ref="E61:N61" si="14">E60+0.000527206</f>
        <v>6.1683102000000001E-4</v>
      </c>
      <c r="F61" s="5">
        <f t="shared" si="14"/>
        <v>6.0628690000000002E-4</v>
      </c>
      <c r="G61" s="5">
        <f t="shared" si="14"/>
        <v>6.0892292999999999E-4</v>
      </c>
      <c r="H61" s="5">
        <f t="shared" si="14"/>
        <v>5.9837881000000001E-4</v>
      </c>
      <c r="I61" s="5">
        <f t="shared" si="14"/>
        <v>5.7201851000000001E-4</v>
      </c>
      <c r="J61" s="5">
        <f t="shared" si="14"/>
        <v>5.9047072E-4</v>
      </c>
      <c r="K61" s="5">
        <f t="shared" si="14"/>
        <v>5.6674644999999996E-4</v>
      </c>
      <c r="L61" s="5">
        <f t="shared" si="14"/>
        <v>6.1683102000000001E-4</v>
      </c>
      <c r="M61" s="5">
        <f t="shared" si="14"/>
        <v>5.7465453999999997E-4</v>
      </c>
      <c r="N61" s="5">
        <f t="shared" si="14"/>
        <v>5.9837881000000001E-4</v>
      </c>
    </row>
    <row r="64" spans="1:14" x14ac:dyDescent="0.3">
      <c r="A64" s="6" t="s">
        <v>38</v>
      </c>
      <c r="B64" s="6" t="s">
        <v>31</v>
      </c>
      <c r="C64">
        <v>7.5100000000000004E-4</v>
      </c>
      <c r="D64" s="1">
        <f>C64*25%</f>
        <v>1.8775000000000001E-4</v>
      </c>
      <c r="E64" s="1">
        <f>C64*17%</f>
        <v>1.2767E-4</v>
      </c>
      <c r="F64" s="1">
        <f>C64*15%</f>
        <v>1.1265E-4</v>
      </c>
      <c r="G64" s="1">
        <f>C64*15.5%</f>
        <v>1.1640500000000001E-4</v>
      </c>
      <c r="H64" s="1">
        <f>C64*13.5%</f>
        <v>1.0138500000000001E-4</v>
      </c>
      <c r="I64" s="1">
        <f>C64*8.5%</f>
        <v>6.3835000000000001E-5</v>
      </c>
      <c r="J64" s="1">
        <f>C64*12%</f>
        <v>9.0119999999999998E-5</v>
      </c>
      <c r="K64" s="1">
        <f>C64*7.5%</f>
        <v>5.6325E-5</v>
      </c>
      <c r="L64" s="1">
        <f>C64*17%</f>
        <v>1.2767E-4</v>
      </c>
      <c r="M64" s="1">
        <f>C64*9%</f>
        <v>6.7589999999999995E-5</v>
      </c>
      <c r="N64" s="1">
        <f>C64*13.5%</f>
        <v>1.0138500000000001E-4</v>
      </c>
    </row>
    <row r="65" spans="1:14" s="5" customFormat="1" x14ac:dyDescent="0.3">
      <c r="D65" s="5">
        <f>D64+0.000751</f>
        <v>9.3875000000000002E-4</v>
      </c>
      <c r="E65" s="5">
        <f t="shared" ref="E65:N65" si="15">E64+0.000751</f>
        <v>8.7867000000000002E-4</v>
      </c>
      <c r="F65" s="5">
        <f t="shared" si="15"/>
        <v>8.6365000000000009E-4</v>
      </c>
      <c r="G65" s="5">
        <f t="shared" si="15"/>
        <v>8.6740500000000002E-4</v>
      </c>
      <c r="H65" s="5">
        <f t="shared" si="15"/>
        <v>8.5238499999999999E-4</v>
      </c>
      <c r="I65" s="5">
        <f t="shared" si="15"/>
        <v>8.1483500000000008E-4</v>
      </c>
      <c r="J65" s="5">
        <f t="shared" si="15"/>
        <v>8.4112E-4</v>
      </c>
      <c r="K65" s="5">
        <f t="shared" si="15"/>
        <v>8.0732500000000001E-4</v>
      </c>
      <c r="L65" s="5">
        <f t="shared" si="15"/>
        <v>8.7867000000000002E-4</v>
      </c>
      <c r="M65" s="5">
        <f t="shared" si="15"/>
        <v>8.1859000000000001E-4</v>
      </c>
      <c r="N65" s="5">
        <f t="shared" si="15"/>
        <v>8.5238499999999999E-4</v>
      </c>
    </row>
    <row r="68" spans="1:14" x14ac:dyDescent="0.3">
      <c r="A68" s="6" t="s">
        <v>37</v>
      </c>
      <c r="B68" s="6" t="s">
        <v>32</v>
      </c>
      <c r="C68">
        <v>1.00785E-3</v>
      </c>
      <c r="D68" s="1">
        <f>C68*25%</f>
        <v>2.5196250000000001E-4</v>
      </c>
      <c r="E68" s="1">
        <f>C68*17%</f>
        <v>1.7133450000000002E-4</v>
      </c>
      <c r="F68" s="1">
        <f>C68*15%</f>
        <v>1.5117749999999999E-4</v>
      </c>
      <c r="G68" s="1">
        <f>C68*15.5%</f>
        <v>1.5621674999999999E-4</v>
      </c>
      <c r="H68" s="1">
        <f>C68*13.5%</f>
        <v>1.3605975000000002E-4</v>
      </c>
      <c r="I68" s="1">
        <f>C68*8.5%</f>
        <v>8.5667250000000009E-5</v>
      </c>
      <c r="J68" s="1">
        <f>C68*12%</f>
        <v>1.20942E-4</v>
      </c>
      <c r="K68" s="1">
        <f>C68*7.5%</f>
        <v>7.5588749999999994E-5</v>
      </c>
      <c r="L68" s="1">
        <f>C68*17%</f>
        <v>1.7133450000000002E-4</v>
      </c>
      <c r="M68" s="1">
        <f>C68*9%</f>
        <v>9.0706500000000003E-5</v>
      </c>
      <c r="N68" s="1">
        <f>C68*13.5%</f>
        <v>1.3605975000000002E-4</v>
      </c>
    </row>
    <row r="69" spans="1:14" s="5" customFormat="1" x14ac:dyDescent="0.3">
      <c r="D69" s="5">
        <f>D68+0.00100785</f>
        <v>1.2598125000000001E-3</v>
      </c>
      <c r="E69" s="5">
        <f t="shared" ref="E69:N69" si="16">E68+0.00100785</f>
        <v>1.1791845E-3</v>
      </c>
      <c r="F69" s="5">
        <f t="shared" si="16"/>
        <v>1.1590274999999999E-3</v>
      </c>
      <c r="G69" s="5">
        <f t="shared" si="16"/>
        <v>1.1640667500000001E-3</v>
      </c>
      <c r="H69" s="5">
        <f t="shared" si="16"/>
        <v>1.1439097500000001E-3</v>
      </c>
      <c r="I69" s="5">
        <f t="shared" si="16"/>
        <v>1.0935172500000001E-3</v>
      </c>
      <c r="J69" s="5">
        <f t="shared" si="16"/>
        <v>1.128792E-3</v>
      </c>
      <c r="K69" s="5">
        <f t="shared" si="16"/>
        <v>1.08343875E-3</v>
      </c>
      <c r="L69" s="5">
        <f t="shared" si="16"/>
        <v>1.1791845E-3</v>
      </c>
      <c r="M69" s="5">
        <f t="shared" si="16"/>
        <v>1.0985565000000001E-3</v>
      </c>
      <c r="N69" s="5">
        <f t="shared" si="16"/>
        <v>1.1439097500000001E-3</v>
      </c>
    </row>
    <row r="73" spans="1:14" x14ac:dyDescent="0.3">
      <c r="D73" s="2">
        <v>0.55000000000000004</v>
      </c>
      <c r="E73" s="2">
        <v>0.45</v>
      </c>
      <c r="F73" s="2">
        <v>0.43</v>
      </c>
      <c r="G73" s="2">
        <v>0.44</v>
      </c>
      <c r="H73" s="2">
        <v>0.42</v>
      </c>
      <c r="I73" s="2">
        <v>0.41</v>
      </c>
      <c r="J73" s="2">
        <v>0.4</v>
      </c>
      <c r="K73" s="2">
        <v>0.39</v>
      </c>
      <c r="L73" s="2">
        <v>0.44</v>
      </c>
      <c r="M73" s="2">
        <v>0.37</v>
      </c>
      <c r="N73" s="3">
        <v>0.36499999999999999</v>
      </c>
    </row>
    <row r="74" spans="1:14" x14ac:dyDescent="0.3">
      <c r="A74" s="6" t="s">
        <v>36</v>
      </c>
      <c r="B74" s="6" t="s">
        <v>33</v>
      </c>
      <c r="C74">
        <v>4.0258300000000002E-3</v>
      </c>
      <c r="D74" s="1">
        <f>C74*55%</f>
        <v>2.2142065000000004E-3</v>
      </c>
      <c r="E74" s="1">
        <f>C74*45%</f>
        <v>1.8116235000000002E-3</v>
      </c>
      <c r="F74" s="1">
        <f>C74*43%</f>
        <v>1.7311069000000001E-3</v>
      </c>
      <c r="G74" s="1">
        <f>C74*44%</f>
        <v>1.7713652000000001E-3</v>
      </c>
      <c r="H74" s="1">
        <f>C74*42%</f>
        <v>1.6908486E-3</v>
      </c>
      <c r="I74" s="1">
        <f>C74*41%</f>
        <v>1.6505903000000001E-3</v>
      </c>
      <c r="J74" s="1">
        <f>C74*40%</f>
        <v>1.6103320000000001E-3</v>
      </c>
      <c r="K74" s="1">
        <f>C74*39%</f>
        <v>1.5700737000000002E-3</v>
      </c>
      <c r="L74" s="1">
        <f>C74*44%</f>
        <v>1.7713652000000001E-3</v>
      </c>
      <c r="M74" s="1">
        <f>C74*37%</f>
        <v>1.4895571000000001E-3</v>
      </c>
      <c r="N74" s="1">
        <f>C74*36.5%</f>
        <v>1.46942795E-3</v>
      </c>
    </row>
    <row r="75" spans="1:14" s="5" customFormat="1" x14ac:dyDescent="0.3">
      <c r="D75" s="5">
        <v>6.2399999999999999E-3</v>
      </c>
      <c r="E75" s="5">
        <v>5.8370000000000002E-3</v>
      </c>
      <c r="F75" s="5">
        <v>5.757E-3</v>
      </c>
      <c r="G75" s="5">
        <v>5.7990000000000003E-3</v>
      </c>
      <c r="H75" s="5">
        <v>5.7200000000000003E-3</v>
      </c>
      <c r="I75" s="5">
        <v>5.6769999999999998E-3</v>
      </c>
      <c r="J75" s="5">
        <v>5.64E-3</v>
      </c>
      <c r="K75" s="5">
        <v>5.5960000000000003E-3</v>
      </c>
      <c r="L75" s="5">
        <v>5.7980000000000002E-3</v>
      </c>
      <c r="M75" s="5">
        <v>5.5154000000000002E-3</v>
      </c>
      <c r="N75" s="5">
        <v>5.4952999999999998E-3</v>
      </c>
    </row>
    <row r="78" spans="1:14" x14ac:dyDescent="0.3">
      <c r="A78" t="s">
        <v>35</v>
      </c>
      <c r="B78" t="s">
        <v>34</v>
      </c>
      <c r="C78">
        <v>1.0984000000000001E-2</v>
      </c>
      <c r="D78">
        <f>0.014286</f>
        <v>1.4286E-2</v>
      </c>
      <c r="E78">
        <v>1.4E-2</v>
      </c>
      <c r="F78">
        <v>1.4E-2</v>
      </c>
      <c r="G78">
        <v>1.4E-2</v>
      </c>
      <c r="H78">
        <v>1.4E-2</v>
      </c>
      <c r="I78">
        <v>1.4E-2</v>
      </c>
      <c r="J78">
        <v>1.4E-2</v>
      </c>
      <c r="K78">
        <v>1.4E-2</v>
      </c>
      <c r="L78">
        <v>1.4E-2</v>
      </c>
      <c r="M78">
        <v>1.4E-2</v>
      </c>
      <c r="N78">
        <v>1.4E-2</v>
      </c>
    </row>
    <row r="79" spans="1:14" x14ac:dyDescent="0.3">
      <c r="C79" s="1">
        <v>1.0984000000000001E-2</v>
      </c>
      <c r="D79" s="1">
        <f>0.014286</f>
        <v>1.4286E-2</v>
      </c>
      <c r="E79" s="1">
        <v>1.4E-2</v>
      </c>
      <c r="F79" s="1">
        <v>1.4E-2</v>
      </c>
      <c r="G79" s="1">
        <v>1.4E-2</v>
      </c>
      <c r="H79" s="1">
        <v>1.4E-2</v>
      </c>
      <c r="I79" s="1">
        <v>1.4E-2</v>
      </c>
      <c r="J79" s="1">
        <v>1.4E-2</v>
      </c>
      <c r="K79" s="1">
        <v>1.4E-2</v>
      </c>
      <c r="L79" s="1">
        <v>1.4E-2</v>
      </c>
      <c r="M79" s="1">
        <v>1.4E-2</v>
      </c>
      <c r="N79" s="1">
        <v>1.4E-2</v>
      </c>
    </row>
    <row r="83" spans="1:14" x14ac:dyDescent="0.3">
      <c r="A83" t="s">
        <v>47</v>
      </c>
      <c r="B83" t="s">
        <v>48</v>
      </c>
      <c r="C83">
        <v>7.8399999999999995E-5</v>
      </c>
      <c r="D83" s="1">
        <f>C83*25%</f>
        <v>1.9599999999999999E-5</v>
      </c>
      <c r="E83" s="1">
        <f>C83*17%</f>
        <v>1.3328E-5</v>
      </c>
      <c r="F83" s="1">
        <f>C83*15%</f>
        <v>1.1759999999999999E-5</v>
      </c>
      <c r="G83" s="1">
        <f>C83*15.5%</f>
        <v>1.2152E-5</v>
      </c>
      <c r="H83" s="1">
        <f>C83*13.5%</f>
        <v>1.0584000000000001E-5</v>
      </c>
      <c r="I83" s="1">
        <f>C83*8.5%</f>
        <v>6.6640000000000001E-6</v>
      </c>
      <c r="J83" s="1">
        <f>C83*12%</f>
        <v>9.4079999999999987E-6</v>
      </c>
      <c r="K83" s="1">
        <f>C83*7.5%</f>
        <v>5.8799999999999996E-6</v>
      </c>
      <c r="L83" s="1">
        <f>C83*17%</f>
        <v>1.3328E-5</v>
      </c>
      <c r="M83" s="1">
        <f>C83*9%</f>
        <v>7.055999999999999E-6</v>
      </c>
      <c r="N83" s="1">
        <f>C83*13.5%</f>
        <v>1.0584000000000001E-5</v>
      </c>
    </row>
    <row r="84" spans="1:14" x14ac:dyDescent="0.3">
      <c r="D84">
        <f>D83+0.0000784</f>
        <v>9.7999999999999997E-5</v>
      </c>
      <c r="E84">
        <f t="shared" ref="E84:N84" si="17">E83+0.0000784</f>
        <v>9.1728E-5</v>
      </c>
      <c r="F84">
        <f t="shared" si="17"/>
        <v>9.0159999999999991E-5</v>
      </c>
      <c r="G84">
        <f t="shared" si="17"/>
        <v>9.0551999999999996E-5</v>
      </c>
      <c r="H84">
        <f t="shared" si="17"/>
        <v>8.8984E-5</v>
      </c>
      <c r="I84">
        <f t="shared" si="17"/>
        <v>8.5063999999999997E-5</v>
      </c>
      <c r="J84">
        <f t="shared" si="17"/>
        <v>8.7807999999999997E-5</v>
      </c>
      <c r="K84">
        <f t="shared" si="17"/>
        <v>8.4279999999999999E-5</v>
      </c>
      <c r="L84">
        <f t="shared" si="17"/>
        <v>9.1728E-5</v>
      </c>
      <c r="M84">
        <f t="shared" si="17"/>
        <v>8.545599999999999E-5</v>
      </c>
      <c r="N84">
        <f t="shared" si="17"/>
        <v>8.8984E-5</v>
      </c>
    </row>
    <row r="88" spans="1:14" x14ac:dyDescent="0.3">
      <c r="A88" t="s">
        <v>49</v>
      </c>
      <c r="B88" t="s">
        <v>50</v>
      </c>
      <c r="C88">
        <v>5.5500000000000001E-5</v>
      </c>
      <c r="D88" s="1">
        <f>C88*25%</f>
        <v>1.3875E-5</v>
      </c>
      <c r="E88" s="1">
        <f>C88*17%</f>
        <v>9.4350000000000003E-6</v>
      </c>
      <c r="F88" s="1">
        <f>C88*15%</f>
        <v>8.3249999999999991E-6</v>
      </c>
      <c r="G88" s="1">
        <f>C88*15.5%</f>
        <v>8.6024999999999994E-6</v>
      </c>
      <c r="H88" s="1">
        <f>C88*13.5%</f>
        <v>7.4925000000000007E-6</v>
      </c>
      <c r="I88" s="1">
        <f>C88*8.5%</f>
        <v>4.7175000000000001E-6</v>
      </c>
      <c r="J88" s="1">
        <f>C88*12%</f>
        <v>6.6599999999999998E-6</v>
      </c>
      <c r="K88" s="1">
        <f>C88*7.5%</f>
        <v>4.1624999999999995E-6</v>
      </c>
      <c r="L88" s="1">
        <f>C88*17%</f>
        <v>9.4350000000000003E-6</v>
      </c>
      <c r="M88" s="1">
        <f>C88*9%</f>
        <v>4.9949999999999996E-6</v>
      </c>
      <c r="N88" s="1">
        <f>C88*13.5%</f>
        <v>7.4925000000000007E-6</v>
      </c>
    </row>
    <row r="89" spans="1:14" x14ac:dyDescent="0.3">
      <c r="D89">
        <f>D88+0.0000555</f>
        <v>6.9375000000000006E-5</v>
      </c>
      <c r="E89">
        <v>6.6000000000000005E-5</v>
      </c>
      <c r="F89">
        <v>6.6000000000000005E-5</v>
      </c>
      <c r="G89">
        <v>6.6000000000000005E-5</v>
      </c>
      <c r="H89">
        <v>6.6000000000000005E-5</v>
      </c>
      <c r="I89">
        <v>6.6000000000000005E-5</v>
      </c>
      <c r="J89">
        <v>6.6000000000000005E-5</v>
      </c>
      <c r="K89">
        <v>6.6000000000000005E-5</v>
      </c>
      <c r="L89">
        <v>6.6000000000000005E-5</v>
      </c>
      <c r="M89">
        <v>6.6000000000000005E-5</v>
      </c>
      <c r="N89">
        <v>6.6000000000000005E-5</v>
      </c>
    </row>
    <row r="90" spans="1:14" x14ac:dyDescent="0.3">
      <c r="D90">
        <f>D89*5000</f>
        <v>0.34687500000000004</v>
      </c>
      <c r="E90">
        <f t="shared" ref="E90:N90" si="18">E89*5000</f>
        <v>0.33</v>
      </c>
      <c r="F90">
        <f t="shared" si="18"/>
        <v>0.33</v>
      </c>
      <c r="G90">
        <f t="shared" si="18"/>
        <v>0.33</v>
      </c>
      <c r="H90">
        <f t="shared" si="18"/>
        <v>0.33</v>
      </c>
      <c r="I90">
        <f t="shared" si="18"/>
        <v>0.33</v>
      </c>
      <c r="J90">
        <f t="shared" si="18"/>
        <v>0.33</v>
      </c>
      <c r="K90">
        <f t="shared" si="18"/>
        <v>0.33</v>
      </c>
      <c r="L90">
        <f t="shared" si="18"/>
        <v>0.33</v>
      </c>
      <c r="M90">
        <f t="shared" si="18"/>
        <v>0.33</v>
      </c>
      <c r="N90">
        <f t="shared" si="18"/>
        <v>0.33</v>
      </c>
    </row>
    <row r="92" spans="1:14" x14ac:dyDescent="0.3">
      <c r="A92" t="s">
        <v>51</v>
      </c>
      <c r="B92" t="s">
        <v>52</v>
      </c>
      <c r="C92">
        <v>1.8755000000000001E-4</v>
      </c>
      <c r="D92" s="1">
        <f>C92*25%</f>
        <v>4.6887500000000001E-5</v>
      </c>
      <c r="E92" s="1">
        <f>C92*17%</f>
        <v>3.1883500000000001E-5</v>
      </c>
      <c r="F92" s="1">
        <f>C92*15%</f>
        <v>2.8132499999999999E-5</v>
      </c>
      <c r="G92" s="1">
        <f>C92*15.5%</f>
        <v>2.9070250000000002E-5</v>
      </c>
      <c r="H92" s="1">
        <f>C92*13.5%</f>
        <v>2.5319250000000003E-5</v>
      </c>
      <c r="I92" s="1">
        <f>C92*8.5%</f>
        <v>1.594175E-5</v>
      </c>
      <c r="J92" s="1">
        <f>C92*12%</f>
        <v>2.2506000000000001E-5</v>
      </c>
      <c r="K92" s="1">
        <f>C92*7.5%</f>
        <v>1.4066249999999999E-5</v>
      </c>
      <c r="L92" s="1">
        <f>C92*17%</f>
        <v>3.1883500000000001E-5</v>
      </c>
      <c r="M92" s="1">
        <f>C92*9%</f>
        <v>1.68795E-5</v>
      </c>
      <c r="N92" s="1">
        <f>C92*13.5%</f>
        <v>2.5319250000000003E-5</v>
      </c>
    </row>
    <row r="93" spans="1:14" x14ac:dyDescent="0.3">
      <c r="D93">
        <f>D92+0.00018755</f>
        <v>2.344375E-4</v>
      </c>
      <c r="E93">
        <f t="shared" ref="E93:N93" si="19">E92+0.00018755</f>
        <v>2.1943350000000001E-4</v>
      </c>
      <c r="F93">
        <f t="shared" si="19"/>
        <v>2.1568250000000001E-4</v>
      </c>
      <c r="G93">
        <f t="shared" si="19"/>
        <v>2.1662025E-4</v>
      </c>
      <c r="H93">
        <f t="shared" si="19"/>
        <v>2.1286925E-4</v>
      </c>
      <c r="I93">
        <f t="shared" si="19"/>
        <v>2.0349175000000002E-4</v>
      </c>
      <c r="J93">
        <f t="shared" si="19"/>
        <v>2.10056E-4</v>
      </c>
      <c r="K93">
        <f t="shared" si="19"/>
        <v>2.0161625000000001E-4</v>
      </c>
      <c r="L93">
        <f t="shared" si="19"/>
        <v>2.1943350000000001E-4</v>
      </c>
      <c r="M93">
        <f t="shared" si="19"/>
        <v>2.0442950000000001E-4</v>
      </c>
      <c r="N93">
        <f t="shared" si="19"/>
        <v>2.1286925E-4</v>
      </c>
    </row>
    <row r="96" spans="1:14" x14ac:dyDescent="0.3">
      <c r="A96" t="s">
        <v>51</v>
      </c>
      <c r="B96" t="s">
        <v>53</v>
      </c>
      <c r="C96">
        <v>5.9299999999999998E-5</v>
      </c>
      <c r="D96" s="1">
        <f>C96*25%</f>
        <v>1.4825E-5</v>
      </c>
      <c r="E96" s="1">
        <f>C96*17%</f>
        <v>1.0081000000000001E-5</v>
      </c>
      <c r="F96" s="1">
        <f>C96*15%</f>
        <v>8.8949999999999987E-6</v>
      </c>
      <c r="G96" s="1">
        <f>C96*15.5%</f>
        <v>9.1915E-6</v>
      </c>
      <c r="H96" s="1">
        <f>C96*13.5%</f>
        <v>8.0054999999999998E-6</v>
      </c>
      <c r="I96" s="1">
        <f>C96*8.5%</f>
        <v>5.0405000000000003E-6</v>
      </c>
      <c r="J96" s="1">
        <f>C96*12%</f>
        <v>7.1159999999999993E-6</v>
      </c>
      <c r="K96" s="1">
        <f>C96*7.5%</f>
        <v>4.4474999999999993E-6</v>
      </c>
      <c r="L96" s="1">
        <f>C96*17%</f>
        <v>1.0081000000000001E-5</v>
      </c>
      <c r="M96" s="1">
        <f>C96*9%</f>
        <v>5.3369999999999999E-6</v>
      </c>
      <c r="N96" s="1">
        <f>C96*13.5%</f>
        <v>8.0054999999999998E-6</v>
      </c>
    </row>
    <row r="97" spans="1:14" x14ac:dyDescent="0.3">
      <c r="D97">
        <f>D96+0.0000593</f>
        <v>7.4124999999999999E-5</v>
      </c>
      <c r="E97">
        <v>6.8200000000000004E-5</v>
      </c>
      <c r="F97">
        <v>6.8200000000000004E-5</v>
      </c>
      <c r="G97">
        <v>6.8200000000000004E-5</v>
      </c>
      <c r="H97">
        <v>6.8200000000000004E-5</v>
      </c>
      <c r="I97">
        <v>6.8200000000000004E-5</v>
      </c>
      <c r="J97">
        <v>6.8200000000000004E-5</v>
      </c>
      <c r="K97">
        <v>6.8200000000000004E-5</v>
      </c>
      <c r="L97">
        <v>6.8200000000000004E-5</v>
      </c>
      <c r="M97">
        <v>6.8200000000000004E-5</v>
      </c>
      <c r="N97">
        <v>6.8200000000000004E-5</v>
      </c>
    </row>
    <row r="101" spans="1:14" x14ac:dyDescent="0.3">
      <c r="A101" t="s">
        <v>54</v>
      </c>
      <c r="B101" t="s">
        <v>55</v>
      </c>
      <c r="C101">
        <v>8.8960000000000002E-5</v>
      </c>
      <c r="D101" s="1">
        <f>C101*25%</f>
        <v>2.2240000000000001E-5</v>
      </c>
      <c r="E101" s="1">
        <f>C101*17%</f>
        <v>1.5123200000000001E-5</v>
      </c>
      <c r="F101" s="1">
        <f>C101*15%</f>
        <v>1.3344E-5</v>
      </c>
      <c r="G101" s="1">
        <f>C101*15.5%</f>
        <v>1.3788800000000001E-5</v>
      </c>
      <c r="H101" s="1">
        <f>C101*13.5%</f>
        <v>1.2009600000000001E-5</v>
      </c>
      <c r="I101" s="1">
        <f>C101*8.5%</f>
        <v>7.5616000000000006E-6</v>
      </c>
      <c r="J101" s="1">
        <f>C101*12%</f>
        <v>1.0675199999999999E-5</v>
      </c>
      <c r="K101" s="1">
        <f>C101*7.5%</f>
        <v>6.6719999999999998E-6</v>
      </c>
      <c r="L101" s="1">
        <f>C101*17%</f>
        <v>1.5123200000000001E-5</v>
      </c>
      <c r="M101" s="1">
        <f>C101*9%</f>
        <v>8.0064000000000001E-6</v>
      </c>
      <c r="N101" s="1">
        <f>C101*13.5%</f>
        <v>1.2009600000000001E-5</v>
      </c>
    </row>
    <row r="102" spans="1:14" x14ac:dyDescent="0.3">
      <c r="D102">
        <f>D101+0.00008896</f>
        <v>1.1120000000000001E-4</v>
      </c>
      <c r="E102">
        <v>1.041E-4</v>
      </c>
      <c r="F102">
        <v>1.041E-4</v>
      </c>
      <c r="G102">
        <v>1.041E-4</v>
      </c>
      <c r="H102">
        <v>1.041E-4</v>
      </c>
      <c r="I102">
        <v>1.041E-4</v>
      </c>
      <c r="J102">
        <v>1.041E-4</v>
      </c>
      <c r="K102">
        <v>1.041E-4</v>
      </c>
      <c r="L102">
        <v>1.041E-4</v>
      </c>
      <c r="M102">
        <v>1.041E-4</v>
      </c>
      <c r="N102">
        <v>1.041E-4</v>
      </c>
    </row>
    <row r="105" spans="1:14" x14ac:dyDescent="0.3">
      <c r="A105" t="s">
        <v>56</v>
      </c>
      <c r="B105" t="s">
        <v>57</v>
      </c>
      <c r="C105">
        <v>9.1070999999999999E-3</v>
      </c>
      <c r="D105" s="1">
        <f>C105*25%</f>
        <v>2.276775E-3</v>
      </c>
      <c r="E105" s="1">
        <f>C105*17%</f>
        <v>1.548207E-3</v>
      </c>
      <c r="F105" s="1">
        <f>C105*15%</f>
        <v>1.3660649999999999E-3</v>
      </c>
      <c r="G105" s="1">
        <f>C105*15.5%</f>
        <v>1.4116005E-3</v>
      </c>
      <c r="H105" s="1">
        <f>C105*13.5%</f>
        <v>1.2294585000000001E-3</v>
      </c>
      <c r="I105" s="1">
        <f>C105*8.5%</f>
        <v>7.7410350000000001E-4</v>
      </c>
      <c r="J105" s="1">
        <f>C105*12%</f>
        <v>1.0928519999999998E-3</v>
      </c>
      <c r="K105" s="1">
        <f>C105*7.5%</f>
        <v>6.8303249999999993E-4</v>
      </c>
      <c r="L105" s="1">
        <f>C105*17%</f>
        <v>1.548207E-3</v>
      </c>
      <c r="M105" s="1">
        <f>C105*9%</f>
        <v>8.1963899999999994E-4</v>
      </c>
      <c r="N105" s="1">
        <f>C105*13.5%</f>
        <v>1.2294585000000001E-3</v>
      </c>
    </row>
    <row r="106" spans="1:14" x14ac:dyDescent="0.3">
      <c r="D106">
        <f>D105+0.0091071</f>
        <v>1.1383875E-2</v>
      </c>
      <c r="E106">
        <f t="shared" ref="E106:N106" si="20">E105+0.0091071</f>
        <v>1.0655306999999999E-2</v>
      </c>
      <c r="F106">
        <f t="shared" si="20"/>
        <v>1.0473165E-2</v>
      </c>
      <c r="G106">
        <f t="shared" si="20"/>
        <v>1.05187005E-2</v>
      </c>
      <c r="H106">
        <f t="shared" si="20"/>
        <v>1.0336558500000001E-2</v>
      </c>
      <c r="I106">
        <f t="shared" si="20"/>
        <v>9.8812034999999996E-3</v>
      </c>
      <c r="J106">
        <f t="shared" si="20"/>
        <v>1.0199952E-2</v>
      </c>
      <c r="K106">
        <f t="shared" si="20"/>
        <v>9.7901324999999997E-3</v>
      </c>
      <c r="L106">
        <f t="shared" si="20"/>
        <v>1.0655306999999999E-2</v>
      </c>
      <c r="M106">
        <f t="shared" si="20"/>
        <v>9.9267390000000004E-3</v>
      </c>
      <c r="N106">
        <f t="shared" si="20"/>
        <v>1.0336558500000001E-2</v>
      </c>
    </row>
    <row r="111" spans="1:14" x14ac:dyDescent="0.3">
      <c r="A111" t="s">
        <v>41</v>
      </c>
      <c r="B111" t="s">
        <v>58</v>
      </c>
      <c r="C111">
        <v>6.5743599999999996E-4</v>
      </c>
      <c r="D111" s="1">
        <f>C111*25%</f>
        <v>1.6435899999999999E-4</v>
      </c>
      <c r="E111" s="1">
        <f>C111*17%</f>
        <v>1.1176412E-4</v>
      </c>
      <c r="F111" s="1">
        <f>C111*15%</f>
        <v>9.8615399999999991E-5</v>
      </c>
      <c r="G111" s="1">
        <f>C111*15.5%</f>
        <v>1.0190257999999999E-4</v>
      </c>
      <c r="H111" s="1">
        <f>C111*13.5%</f>
        <v>8.8753860000000001E-5</v>
      </c>
      <c r="I111" s="1">
        <f>C111*8.5%</f>
        <v>5.5882060000000002E-5</v>
      </c>
      <c r="J111" s="1">
        <f>C111*12%</f>
        <v>7.8892319999999998E-5</v>
      </c>
      <c r="K111" s="1">
        <f>C111*7.5%</f>
        <v>4.9307699999999995E-5</v>
      </c>
      <c r="L111" s="1">
        <f>C111*17%</f>
        <v>1.1176412E-4</v>
      </c>
      <c r="M111" s="1">
        <f>C111*9%</f>
        <v>5.9169239999999992E-5</v>
      </c>
      <c r="N111" s="1">
        <f>C111*13.5%</f>
        <v>8.8753860000000001E-5</v>
      </c>
    </row>
    <row r="112" spans="1:14" x14ac:dyDescent="0.3">
      <c r="D112">
        <f>D111+0.0006575</f>
        <v>8.2185899999999998E-4</v>
      </c>
      <c r="E112">
        <f t="shared" ref="E112:H112" si="21">E111+0.0006575</f>
        <v>7.6926412000000003E-4</v>
      </c>
      <c r="F112">
        <f t="shared" si="21"/>
        <v>7.5611539999999994E-4</v>
      </c>
      <c r="G112">
        <f t="shared" si="21"/>
        <v>7.5940258000000002E-4</v>
      </c>
      <c r="H112">
        <f t="shared" si="21"/>
        <v>7.4625386000000003E-4</v>
      </c>
      <c r="I112">
        <f t="shared" ref="I112" si="22">I111+0.0006575</f>
        <v>7.1338206000000001E-4</v>
      </c>
      <c r="J112">
        <f t="shared" ref="J112" si="23">J111+0.0006575</f>
        <v>7.3639232000000002E-4</v>
      </c>
      <c r="K112">
        <f t="shared" ref="K112" si="24">K111+0.0006575</f>
        <v>7.0680769999999996E-4</v>
      </c>
      <c r="L112">
        <f t="shared" ref="L112" si="25">L111+0.0006575</f>
        <v>7.6926412000000003E-4</v>
      </c>
      <c r="M112">
        <f t="shared" ref="M112" si="26">M111+0.0006575</f>
        <v>7.1666923999999998E-4</v>
      </c>
      <c r="N112">
        <f t="shared" ref="N112" si="27">N111+0.0006575</f>
        <v>7.4625386000000003E-4</v>
      </c>
    </row>
    <row r="116" spans="1:14" x14ac:dyDescent="0.3">
      <c r="A116" t="s">
        <v>56</v>
      </c>
      <c r="B116" t="s">
        <v>59</v>
      </c>
      <c r="C116">
        <v>5.7140000000000003E-3</v>
      </c>
      <c r="D116" s="1">
        <f>C116*20%</f>
        <v>1.1428E-3</v>
      </c>
      <c r="E116" s="1">
        <f>C116*13%</f>
        <v>7.4282000000000005E-4</v>
      </c>
      <c r="F116" s="1">
        <f>C116*10%</f>
        <v>5.7140000000000001E-4</v>
      </c>
      <c r="G116" s="1">
        <f>C116*11.5%</f>
        <v>6.5711000000000003E-4</v>
      </c>
      <c r="H116" s="1">
        <f>C116*9.5%</f>
        <v>5.4283000000000001E-4</v>
      </c>
      <c r="I116" s="1">
        <f>C116*8.5%</f>
        <v>4.8569000000000005E-4</v>
      </c>
      <c r="J116" s="1">
        <f>C116*7.5%</f>
        <v>4.2855000000000004E-4</v>
      </c>
      <c r="K116" s="1">
        <f>C116*3.5%</f>
        <v>1.9999000000000004E-4</v>
      </c>
      <c r="L116" s="1">
        <f>C116*11%</f>
        <v>6.2854000000000002E-4</v>
      </c>
      <c r="M116" s="1">
        <f>C116*5%</f>
        <v>2.8570000000000001E-4</v>
      </c>
      <c r="N116" s="1">
        <f>C116*9.5%</f>
        <v>5.4283000000000001E-4</v>
      </c>
    </row>
    <row r="117" spans="1:14" x14ac:dyDescent="0.3">
      <c r="D117">
        <f>D116+0.005714</f>
        <v>6.8568000000000006E-3</v>
      </c>
      <c r="E117">
        <f t="shared" ref="E117:N117" si="28">E116+0.005714</f>
        <v>6.4568200000000003E-3</v>
      </c>
      <c r="F117">
        <f t="shared" si="28"/>
        <v>6.2854E-3</v>
      </c>
      <c r="G117">
        <f t="shared" si="28"/>
        <v>6.3711100000000001E-3</v>
      </c>
      <c r="H117">
        <f t="shared" si="28"/>
        <v>6.2568300000000006E-3</v>
      </c>
      <c r="I117">
        <f t="shared" si="28"/>
        <v>6.1996900000000008E-3</v>
      </c>
      <c r="J117">
        <f t="shared" si="28"/>
        <v>6.1425500000000001E-3</v>
      </c>
      <c r="K117">
        <f t="shared" si="28"/>
        <v>5.91399E-3</v>
      </c>
      <c r="L117">
        <f t="shared" si="28"/>
        <v>6.3425400000000007E-3</v>
      </c>
      <c r="M117">
        <f t="shared" si="28"/>
        <v>5.9997000000000002E-3</v>
      </c>
      <c r="N117">
        <f t="shared" si="28"/>
        <v>6.2568300000000006E-3</v>
      </c>
    </row>
    <row r="118" spans="1:14" x14ac:dyDescent="0.3">
      <c r="D118">
        <f>D117*500</f>
        <v>3.4284000000000003</v>
      </c>
      <c r="E118">
        <f t="shared" ref="E118:N118" si="29">E117*500</f>
        <v>3.2284100000000002</v>
      </c>
      <c r="F118">
        <f t="shared" si="29"/>
        <v>3.1427</v>
      </c>
      <c r="G118">
        <f t="shared" si="29"/>
        <v>3.1855549999999999</v>
      </c>
      <c r="H118">
        <f t="shared" si="29"/>
        <v>3.1284150000000004</v>
      </c>
      <c r="I118">
        <f t="shared" si="29"/>
        <v>3.0998450000000002</v>
      </c>
      <c r="J118">
        <f t="shared" si="29"/>
        <v>3.071275</v>
      </c>
      <c r="K118">
        <f t="shared" si="29"/>
        <v>2.956995</v>
      </c>
      <c r="L118">
        <f t="shared" si="29"/>
        <v>3.1712700000000003</v>
      </c>
      <c r="M118">
        <f t="shared" si="29"/>
        <v>2.9998499999999999</v>
      </c>
      <c r="N118">
        <f t="shared" si="29"/>
        <v>3.1284150000000004</v>
      </c>
    </row>
    <row r="120" spans="1:14" x14ac:dyDescent="0.3">
      <c r="A120" t="s">
        <v>56</v>
      </c>
      <c r="B120" t="s">
        <v>60</v>
      </c>
      <c r="C120">
        <v>6.7860000000000004E-3</v>
      </c>
      <c r="D120" s="1">
        <f>C120*20%</f>
        <v>1.3572000000000002E-3</v>
      </c>
      <c r="E120" s="1">
        <f>C120*13%</f>
        <v>8.821800000000001E-4</v>
      </c>
      <c r="F120" s="1">
        <f>C120*10%</f>
        <v>6.7860000000000012E-4</v>
      </c>
      <c r="G120" s="1">
        <f>C120*11.5%</f>
        <v>7.8039000000000005E-4</v>
      </c>
      <c r="H120" s="1">
        <f>C120*9.5%</f>
        <v>6.4467000000000007E-4</v>
      </c>
      <c r="I120" s="1">
        <f>C120*8.5%</f>
        <v>5.7681000000000008E-4</v>
      </c>
      <c r="J120" s="1">
        <f>C120*7.5%</f>
        <v>5.0894999999999998E-4</v>
      </c>
      <c r="K120" s="1">
        <f>C120*3.5%</f>
        <v>2.3751000000000005E-4</v>
      </c>
      <c r="L120" s="1">
        <f>C120*11%</f>
        <v>7.4646000000000001E-4</v>
      </c>
      <c r="M120" s="1">
        <f>C120*5%</f>
        <v>3.3930000000000006E-4</v>
      </c>
      <c r="N120" s="1">
        <f>C120*9.5%</f>
        <v>6.4467000000000007E-4</v>
      </c>
    </row>
    <row r="121" spans="1:14" x14ac:dyDescent="0.3">
      <c r="D121">
        <f>D120+0.006786</f>
        <v>8.1431999999999997E-3</v>
      </c>
      <c r="E121">
        <f t="shared" ref="E121:N121" si="30">E120+0.006786</f>
        <v>7.6681800000000001E-3</v>
      </c>
      <c r="F121">
        <f t="shared" si="30"/>
        <v>7.4646000000000001E-3</v>
      </c>
      <c r="G121">
        <f t="shared" si="30"/>
        <v>7.5663900000000001E-3</v>
      </c>
      <c r="H121">
        <f t="shared" si="30"/>
        <v>7.4306700000000003E-3</v>
      </c>
      <c r="I121">
        <f t="shared" si="30"/>
        <v>7.3628100000000009E-3</v>
      </c>
      <c r="J121">
        <f t="shared" si="30"/>
        <v>7.2949500000000006E-3</v>
      </c>
      <c r="K121">
        <f t="shared" si="30"/>
        <v>7.0235100000000002E-3</v>
      </c>
      <c r="L121">
        <f t="shared" si="30"/>
        <v>7.5324600000000004E-3</v>
      </c>
      <c r="M121">
        <f t="shared" si="30"/>
        <v>7.1253000000000002E-3</v>
      </c>
      <c r="N121">
        <f t="shared" si="30"/>
        <v>7.4306700000000003E-3</v>
      </c>
    </row>
    <row r="123" spans="1:14" x14ac:dyDescent="0.3">
      <c r="A123" t="s">
        <v>40</v>
      </c>
      <c r="B123" t="s">
        <v>61</v>
      </c>
      <c r="C123">
        <v>9.172316745554561E-4</v>
      </c>
      <c r="D123" s="1">
        <f>C123*20%</f>
        <v>1.8344633491109124E-4</v>
      </c>
      <c r="E123" s="1">
        <f>C123*13%</f>
        <v>1.1924011769220929E-4</v>
      </c>
      <c r="F123" s="1">
        <f>C123*10%</f>
        <v>9.1723167455545621E-5</v>
      </c>
      <c r="G123" s="1">
        <f>C123*11.5%</f>
        <v>1.0548164257387745E-4</v>
      </c>
      <c r="H123" s="1">
        <f>C123*9.5%</f>
        <v>8.7137009082768327E-5</v>
      </c>
      <c r="I123" s="1">
        <f>C123*8.5%</f>
        <v>7.7964692337213778E-5</v>
      </c>
      <c r="J123" s="1">
        <f>C123*7.5%</f>
        <v>6.8792375591659202E-5</v>
      </c>
      <c r="K123" s="1">
        <f>C123*3.5%</f>
        <v>3.2103108609440967E-5</v>
      </c>
      <c r="L123" s="1">
        <f>C123*11%</f>
        <v>1.0089548420110017E-4</v>
      </c>
      <c r="M123" s="1">
        <f>C123*5%</f>
        <v>4.5861583727772811E-5</v>
      </c>
      <c r="N123" s="1">
        <f>C123*9.5%</f>
        <v>8.7137009082768327E-5</v>
      </c>
    </row>
    <row r="124" spans="1:14" x14ac:dyDescent="0.3">
      <c r="D124">
        <f>D123+0.000917232</f>
        <v>1.1006783349110914E-3</v>
      </c>
      <c r="E124">
        <f t="shared" ref="E124:N124" si="31">E123+0.000917232</f>
        <v>1.0364721176922094E-3</v>
      </c>
      <c r="F124">
        <f t="shared" si="31"/>
        <v>1.0089551674555457E-3</v>
      </c>
      <c r="G124">
        <f t="shared" si="31"/>
        <v>1.0227136425738775E-3</v>
      </c>
      <c r="H124">
        <f t="shared" si="31"/>
        <v>1.0043690090827684E-3</v>
      </c>
      <c r="I124">
        <f t="shared" si="31"/>
        <v>9.9519669233721388E-4</v>
      </c>
      <c r="J124">
        <f t="shared" si="31"/>
        <v>9.8602437559165918E-4</v>
      </c>
      <c r="K124">
        <f t="shared" si="31"/>
        <v>9.4933510860944104E-4</v>
      </c>
      <c r="L124">
        <f t="shared" si="31"/>
        <v>1.0181274842011002E-3</v>
      </c>
      <c r="M124">
        <f t="shared" si="31"/>
        <v>9.6309358372777287E-4</v>
      </c>
      <c r="N124">
        <f t="shared" si="31"/>
        <v>1.0043690090827684E-3</v>
      </c>
    </row>
    <row r="127" spans="1:14" x14ac:dyDescent="0.3">
      <c r="A127" t="s">
        <v>41</v>
      </c>
      <c r="B127" t="s">
        <v>62</v>
      </c>
      <c r="C127">
        <v>3.01E-4</v>
      </c>
      <c r="D127" s="1">
        <f>C127*25%</f>
        <v>7.525E-5</v>
      </c>
      <c r="E127" s="1">
        <f>C127*17%</f>
        <v>5.1170000000000006E-5</v>
      </c>
      <c r="F127" s="1">
        <f>C127*15%</f>
        <v>4.515E-5</v>
      </c>
      <c r="G127" s="1">
        <f>C127*15.5%</f>
        <v>4.6655E-5</v>
      </c>
      <c r="H127" s="1">
        <f>C127*13.5%</f>
        <v>4.0635E-5</v>
      </c>
      <c r="I127" s="1">
        <f>C127*8.5%</f>
        <v>2.5585000000000003E-5</v>
      </c>
      <c r="J127" s="1">
        <f>C127*12%</f>
        <v>3.612E-5</v>
      </c>
      <c r="K127" s="1">
        <f>C127*7.5%</f>
        <v>2.2575E-5</v>
      </c>
      <c r="L127" s="1">
        <f>C127*17%</f>
        <v>5.1170000000000006E-5</v>
      </c>
      <c r="M127" s="1">
        <f>C127*9%</f>
        <v>2.709E-5</v>
      </c>
      <c r="N127" s="1">
        <f>C127*13.5%</f>
        <v>4.0635E-5</v>
      </c>
    </row>
    <row r="128" spans="1:14" x14ac:dyDescent="0.3">
      <c r="D128">
        <f>D127+0.000301</f>
        <v>3.7625000000000001E-4</v>
      </c>
      <c r="E128">
        <f t="shared" ref="E128:N128" si="32">E127+0.000301</f>
        <v>3.5217000000000001E-4</v>
      </c>
      <c r="F128">
        <f t="shared" si="32"/>
        <v>3.4614999999999998E-4</v>
      </c>
      <c r="G128">
        <f t="shared" si="32"/>
        <v>3.4765499999999999E-4</v>
      </c>
      <c r="H128">
        <f t="shared" si="32"/>
        <v>3.4163500000000002E-4</v>
      </c>
      <c r="I128">
        <f t="shared" si="32"/>
        <v>3.26585E-4</v>
      </c>
      <c r="J128">
        <f t="shared" si="32"/>
        <v>3.3712E-4</v>
      </c>
      <c r="K128">
        <f t="shared" si="32"/>
        <v>3.2357499999999999E-4</v>
      </c>
      <c r="L128">
        <f t="shared" si="32"/>
        <v>3.5217000000000001E-4</v>
      </c>
      <c r="M128">
        <f t="shared" si="32"/>
        <v>3.2809000000000001E-4</v>
      </c>
      <c r="N128">
        <f t="shared" si="32"/>
        <v>3.4163500000000002E-4</v>
      </c>
    </row>
    <row r="131" spans="1:14" x14ac:dyDescent="0.3">
      <c r="A131" t="s">
        <v>64</v>
      </c>
      <c r="B131" t="s">
        <v>63</v>
      </c>
      <c r="C131">
        <v>9.4998499999999998E-4</v>
      </c>
      <c r="D131" s="1">
        <f>C131*25%</f>
        <v>2.3749624999999999E-4</v>
      </c>
      <c r="E131" s="1">
        <f>C131*17%</f>
        <v>1.6149745000000002E-4</v>
      </c>
      <c r="F131" s="1">
        <f>C131*15%</f>
        <v>1.4249774999999999E-4</v>
      </c>
      <c r="G131" s="1">
        <f>C131*15.5%</f>
        <v>1.4724767499999999E-4</v>
      </c>
      <c r="H131" s="1">
        <f>C131*13.5%</f>
        <v>1.2824797500000001E-4</v>
      </c>
      <c r="I131" s="1">
        <f>C131*8.5%</f>
        <v>8.074872500000001E-5</v>
      </c>
      <c r="J131" s="1">
        <f>C131*12%</f>
        <v>1.1399819999999999E-4</v>
      </c>
      <c r="K131" s="1">
        <f>C131*7.5%</f>
        <v>7.1248874999999993E-5</v>
      </c>
      <c r="L131" s="1">
        <f>C131*17%</f>
        <v>1.6149745000000002E-4</v>
      </c>
      <c r="M131" s="1">
        <f>C131*9%</f>
        <v>8.5498649999999992E-5</v>
      </c>
      <c r="N131" s="1">
        <f>C131*13.5%</f>
        <v>1.2824797500000001E-4</v>
      </c>
    </row>
    <row r="132" spans="1:14" x14ac:dyDescent="0.3">
      <c r="D132">
        <f>D131+0.000949985</f>
        <v>1.1874812500000001E-3</v>
      </c>
      <c r="E132">
        <f t="shared" ref="E132:N132" si="33">E131+0.000949985</f>
        <v>1.1114824499999999E-3</v>
      </c>
      <c r="F132">
        <f t="shared" si="33"/>
        <v>1.0924827499999999E-3</v>
      </c>
      <c r="G132">
        <f t="shared" si="33"/>
        <v>1.097232675E-3</v>
      </c>
      <c r="H132">
        <f t="shared" si="33"/>
        <v>1.0782329749999999E-3</v>
      </c>
      <c r="I132">
        <f t="shared" si="33"/>
        <v>1.030733725E-3</v>
      </c>
      <c r="J132">
        <f t="shared" si="33"/>
        <v>1.0639832E-3</v>
      </c>
      <c r="K132">
        <f t="shared" si="33"/>
        <v>1.0212338750000001E-3</v>
      </c>
      <c r="L132">
        <f t="shared" si="33"/>
        <v>1.1114824499999999E-3</v>
      </c>
      <c r="M132">
        <f t="shared" si="33"/>
        <v>1.03548365E-3</v>
      </c>
      <c r="N132">
        <f t="shared" si="33"/>
        <v>1.0782329749999999E-3</v>
      </c>
    </row>
    <row r="134" spans="1:14" x14ac:dyDescent="0.3">
      <c r="A134" t="s">
        <v>66</v>
      </c>
      <c r="B134" t="s">
        <v>65</v>
      </c>
      <c r="C134">
        <v>8.1000000000000004E-5</v>
      </c>
      <c r="D134" s="1">
        <f>C134*25%</f>
        <v>2.0250000000000001E-5</v>
      </c>
      <c r="E134" s="1">
        <f>C134*17%</f>
        <v>1.3770000000000002E-5</v>
      </c>
      <c r="F134" s="1">
        <f>C134*15%</f>
        <v>1.2150000000000001E-5</v>
      </c>
      <c r="G134" s="1">
        <f>C134*15.5%</f>
        <v>1.2555000000000001E-5</v>
      </c>
      <c r="H134" s="1">
        <f>C134*13.5%</f>
        <v>1.0935000000000001E-5</v>
      </c>
      <c r="I134" s="1">
        <f>C134*8.5%</f>
        <v>6.885000000000001E-6</v>
      </c>
      <c r="J134" s="1">
        <f>C134*12%</f>
        <v>9.7200000000000001E-6</v>
      </c>
      <c r="K134" s="1">
        <f>C134*7.5%</f>
        <v>6.0750000000000003E-6</v>
      </c>
      <c r="L134" s="1">
        <f>C134*17%</f>
        <v>1.3770000000000002E-5</v>
      </c>
      <c r="M134" s="1">
        <f>C134*9%</f>
        <v>7.2899999999999997E-6</v>
      </c>
      <c r="N134" s="1">
        <f>C134*13.5%</f>
        <v>1.0935000000000001E-5</v>
      </c>
    </row>
    <row r="135" spans="1:14" x14ac:dyDescent="0.3">
      <c r="D135">
        <f>D134+0.000081</f>
        <v>1.0125000000000001E-4</v>
      </c>
      <c r="E135">
        <f t="shared" ref="E135:N135" si="34">E134+0.000081</f>
        <v>9.4770000000000002E-5</v>
      </c>
      <c r="F135">
        <f t="shared" si="34"/>
        <v>9.3150000000000001E-5</v>
      </c>
      <c r="G135">
        <f t="shared" si="34"/>
        <v>9.3555000000000008E-5</v>
      </c>
      <c r="H135">
        <f t="shared" si="34"/>
        <v>9.1935000000000007E-5</v>
      </c>
      <c r="I135">
        <f t="shared" si="34"/>
        <v>8.7885000000000003E-5</v>
      </c>
      <c r="J135">
        <f t="shared" si="34"/>
        <v>9.0719999999999999E-5</v>
      </c>
      <c r="K135">
        <f t="shared" si="34"/>
        <v>8.7075000000000002E-5</v>
      </c>
      <c r="L135">
        <f t="shared" si="34"/>
        <v>9.4770000000000002E-5</v>
      </c>
      <c r="M135">
        <f t="shared" si="34"/>
        <v>8.829000000000001E-5</v>
      </c>
      <c r="N135">
        <f t="shared" si="34"/>
        <v>9.1935000000000007E-5</v>
      </c>
    </row>
    <row r="138" spans="1:14" x14ac:dyDescent="0.3">
      <c r="B138" t="s">
        <v>67</v>
      </c>
      <c r="C138">
        <v>7.0699999999999995E-4</v>
      </c>
      <c r="D138" s="1">
        <f>C138*25%</f>
        <v>1.7674999999999999E-4</v>
      </c>
      <c r="E138" s="1">
        <f>C138*17%</f>
        <v>1.2019E-4</v>
      </c>
      <c r="F138" s="1">
        <f>C138*15%</f>
        <v>1.0604999999999999E-4</v>
      </c>
      <c r="G138" s="1">
        <f>C138*15.5%</f>
        <v>1.0958499999999999E-4</v>
      </c>
      <c r="H138" s="1">
        <f>C138*13.5%</f>
        <v>9.5445000000000005E-5</v>
      </c>
      <c r="I138" s="1">
        <f>C138*8.5%</f>
        <v>6.0095E-5</v>
      </c>
      <c r="J138" s="1">
        <f>C138*12%</f>
        <v>8.4839999999999994E-5</v>
      </c>
      <c r="K138" s="1">
        <f>C138*7.5%</f>
        <v>5.3024999999999995E-5</v>
      </c>
      <c r="L138" s="1">
        <f>C138*17%</f>
        <v>1.2019E-4</v>
      </c>
      <c r="M138" s="1">
        <f>C138*9%</f>
        <v>6.3629999999999999E-5</v>
      </c>
      <c r="N138" s="1">
        <f>C138*13.5%</f>
        <v>9.5445000000000005E-5</v>
      </c>
    </row>
    <row r="139" spans="1:14" x14ac:dyDescent="0.3">
      <c r="D139">
        <f>D138+0.000707</f>
        <v>8.8374999999999999E-4</v>
      </c>
      <c r="E139">
        <f t="shared" ref="E139:N139" si="35">E138+0.000707</f>
        <v>8.2719E-4</v>
      </c>
      <c r="F139">
        <f t="shared" si="35"/>
        <v>8.1304999999999995E-4</v>
      </c>
      <c r="G139">
        <f t="shared" si="35"/>
        <v>8.1658499999999988E-4</v>
      </c>
      <c r="H139">
        <f t="shared" si="35"/>
        <v>8.0244499999999994E-4</v>
      </c>
      <c r="I139">
        <f t="shared" si="35"/>
        <v>7.6709499999999997E-4</v>
      </c>
      <c r="J139">
        <f t="shared" si="35"/>
        <v>7.9183999999999993E-4</v>
      </c>
      <c r="K139">
        <f t="shared" si="35"/>
        <v>7.6002499999999989E-4</v>
      </c>
      <c r="L139">
        <f t="shared" si="35"/>
        <v>8.2719E-4</v>
      </c>
      <c r="M139">
        <f t="shared" si="35"/>
        <v>7.706299999999999E-4</v>
      </c>
      <c r="N139">
        <f t="shared" si="35"/>
        <v>8.0244499999999994E-4</v>
      </c>
    </row>
    <row r="142" spans="1:14" x14ac:dyDescent="0.3">
      <c r="A142" t="s">
        <v>51</v>
      </c>
      <c r="B142" t="s">
        <v>68</v>
      </c>
      <c r="C142">
        <v>6.4599999999999998E-5</v>
      </c>
      <c r="D142" s="1">
        <f>C142*25%</f>
        <v>1.615E-5</v>
      </c>
      <c r="E142" s="1">
        <f>C142*17%</f>
        <v>1.0982000000000001E-5</v>
      </c>
      <c r="F142" s="1">
        <f>C142*15%</f>
        <v>9.6899999999999987E-6</v>
      </c>
      <c r="G142" s="1">
        <f>C142*15.5%</f>
        <v>1.0012999999999999E-5</v>
      </c>
      <c r="H142" s="1">
        <f>C142*13.5%</f>
        <v>8.721E-6</v>
      </c>
      <c r="I142" s="1">
        <f>C142*8.5%</f>
        <v>5.4910000000000005E-6</v>
      </c>
      <c r="J142" s="1">
        <f>C142*12%</f>
        <v>7.7519999999999996E-6</v>
      </c>
      <c r="K142" s="1">
        <f>C142*7.5%</f>
        <v>4.8449999999999994E-6</v>
      </c>
      <c r="L142" s="1">
        <f>C142*17%</f>
        <v>1.0982000000000001E-5</v>
      </c>
      <c r="M142" s="1">
        <f>C142*9%</f>
        <v>5.8139999999999997E-6</v>
      </c>
      <c r="N142" s="1">
        <f>C142*13.5%</f>
        <v>8.721E-6</v>
      </c>
    </row>
    <row r="143" spans="1:14" x14ac:dyDescent="0.3">
      <c r="D143">
        <f>D142+0.0000646</f>
        <v>8.0749999999999998E-5</v>
      </c>
      <c r="E143">
        <f t="shared" ref="E143:N143" si="36">E142+0.0000646</f>
        <v>7.5581999999999996E-5</v>
      </c>
      <c r="F143">
        <f t="shared" si="36"/>
        <v>7.4289999999999995E-5</v>
      </c>
      <c r="G143">
        <f t="shared" si="36"/>
        <v>7.4612999999999999E-5</v>
      </c>
      <c r="H143">
        <f t="shared" si="36"/>
        <v>7.3320999999999998E-5</v>
      </c>
      <c r="I143">
        <f t="shared" si="36"/>
        <v>7.0091000000000004E-5</v>
      </c>
      <c r="J143">
        <f t="shared" si="36"/>
        <v>7.2352000000000001E-5</v>
      </c>
      <c r="K143">
        <f t="shared" si="36"/>
        <v>6.9444999999999997E-5</v>
      </c>
      <c r="L143">
        <f t="shared" si="36"/>
        <v>7.5581999999999996E-5</v>
      </c>
      <c r="M143">
        <f t="shared" si="36"/>
        <v>7.0413999999999994E-5</v>
      </c>
      <c r="N143">
        <f t="shared" si="36"/>
        <v>7.3320999999999998E-5</v>
      </c>
    </row>
    <row r="146" spans="1:14" x14ac:dyDescent="0.3">
      <c r="A146">
        <v>500</v>
      </c>
      <c r="B146" t="s">
        <v>69</v>
      </c>
      <c r="C146">
        <v>1.3033999999999999E-3</v>
      </c>
      <c r="D146" s="1">
        <f>C146*25%</f>
        <v>3.2584999999999998E-4</v>
      </c>
      <c r="E146" s="1">
        <f>C146*17%</f>
        <v>2.21578E-4</v>
      </c>
      <c r="F146" s="1">
        <f>C146*15%</f>
        <v>1.9550999999999998E-4</v>
      </c>
      <c r="G146" s="1">
        <f>C146*15.5%</f>
        <v>2.02027E-4</v>
      </c>
      <c r="H146" s="1">
        <f>C146*13.5%</f>
        <v>1.75959E-4</v>
      </c>
      <c r="I146" s="1">
        <f>C146*8.5%</f>
        <v>1.10789E-4</v>
      </c>
      <c r="J146" s="1">
        <f>C146*12%</f>
        <v>1.56408E-4</v>
      </c>
      <c r="K146" s="1">
        <f>C146*7.5%</f>
        <v>9.7754999999999988E-5</v>
      </c>
      <c r="L146" s="1">
        <f>C146*17%</f>
        <v>2.21578E-4</v>
      </c>
      <c r="M146" s="1">
        <f>C146*9%</f>
        <v>1.1730599999999999E-4</v>
      </c>
      <c r="N146" s="1">
        <f>C146*13.5%</f>
        <v>1.75959E-4</v>
      </c>
    </row>
    <row r="147" spans="1:14" x14ac:dyDescent="0.3">
      <c r="D147">
        <f>D146+0.0013034</f>
        <v>1.6292499999999998E-3</v>
      </c>
      <c r="E147">
        <f t="shared" ref="E147:N147" si="37">E146+0.0013034</f>
        <v>1.524978E-3</v>
      </c>
      <c r="F147">
        <f t="shared" si="37"/>
        <v>1.49891E-3</v>
      </c>
      <c r="G147">
        <f t="shared" si="37"/>
        <v>1.5054269999999999E-3</v>
      </c>
      <c r="H147">
        <f t="shared" si="37"/>
        <v>1.479359E-3</v>
      </c>
      <c r="I147">
        <f t="shared" si="37"/>
        <v>1.4141889999999999E-3</v>
      </c>
      <c r="J147">
        <f t="shared" si="37"/>
        <v>1.4598079999999999E-3</v>
      </c>
      <c r="K147">
        <f t="shared" si="37"/>
        <v>1.4011549999999998E-3</v>
      </c>
      <c r="L147">
        <f t="shared" si="37"/>
        <v>1.524978E-3</v>
      </c>
      <c r="M147">
        <f t="shared" si="37"/>
        <v>1.4207059999999999E-3</v>
      </c>
      <c r="N147">
        <f t="shared" si="37"/>
        <v>1.479359E-3</v>
      </c>
    </row>
    <row r="152" spans="1:14" x14ac:dyDescent="0.3">
      <c r="B152" t="s">
        <v>70</v>
      </c>
      <c r="C152">
        <v>1.8940000000000001E-3</v>
      </c>
      <c r="D152" s="1">
        <f>C152*25%</f>
        <v>4.7350000000000002E-4</v>
      </c>
      <c r="E152" s="1">
        <f>C152*17%</f>
        <v>3.2198000000000003E-4</v>
      </c>
      <c r="F152" s="1">
        <f>C152*15%</f>
        <v>2.8410000000000002E-4</v>
      </c>
      <c r="G152" s="1">
        <f>C152*15.5%</f>
        <v>2.9357E-4</v>
      </c>
      <c r="H152" s="1">
        <f>C152*13.5%</f>
        <v>2.5569000000000004E-4</v>
      </c>
      <c r="I152" s="1">
        <f>C152*8.5%</f>
        <v>1.6099000000000002E-4</v>
      </c>
      <c r="J152" s="1">
        <f>C152*12%</f>
        <v>2.2728000000000001E-4</v>
      </c>
      <c r="K152" s="1">
        <f>C152*7.5%</f>
        <v>1.4205000000000001E-4</v>
      </c>
      <c r="L152" s="1">
        <f>C152*17%</f>
        <v>3.2198000000000003E-4</v>
      </c>
      <c r="M152" s="1">
        <f>C152*9%</f>
        <v>1.7045999999999999E-4</v>
      </c>
      <c r="N152" s="1">
        <f>C152*13.5%</f>
        <v>2.5569000000000004E-4</v>
      </c>
    </row>
    <row r="153" spans="1:14" x14ac:dyDescent="0.3">
      <c r="D153">
        <f>D152+0.001894</f>
        <v>2.3675000000000002E-3</v>
      </c>
      <c r="E153">
        <f t="shared" ref="E153:N153" si="38">E152+0.001894</f>
        <v>2.2159800000000002E-3</v>
      </c>
      <c r="F153">
        <f t="shared" si="38"/>
        <v>2.1781000000000001E-3</v>
      </c>
      <c r="G153">
        <f t="shared" si="38"/>
        <v>2.1875700000000002E-3</v>
      </c>
      <c r="H153">
        <f t="shared" si="38"/>
        <v>2.1496900000000001E-3</v>
      </c>
      <c r="I153">
        <f t="shared" si="38"/>
        <v>2.05499E-3</v>
      </c>
      <c r="J153">
        <f t="shared" si="38"/>
        <v>2.1212800000000001E-3</v>
      </c>
      <c r="K153">
        <f t="shared" si="38"/>
        <v>2.0360500000000002E-3</v>
      </c>
      <c r="L153">
        <f t="shared" si="38"/>
        <v>2.2159800000000002E-3</v>
      </c>
      <c r="M153">
        <f t="shared" si="38"/>
        <v>2.0644600000000002E-3</v>
      </c>
      <c r="N153">
        <f t="shared" si="38"/>
        <v>2.1496900000000001E-3</v>
      </c>
    </row>
    <row r="157" spans="1:14" x14ac:dyDescent="0.3">
      <c r="B157" t="s">
        <v>71</v>
      </c>
      <c r="C157">
        <v>6.9200000000000002E-4</v>
      </c>
      <c r="D157" s="1">
        <f>C157*25%</f>
        <v>1.73E-4</v>
      </c>
      <c r="E157" s="1">
        <f>C157*17%</f>
        <v>1.1764000000000001E-4</v>
      </c>
      <c r="F157" s="1">
        <f>C157*15%</f>
        <v>1.038E-4</v>
      </c>
      <c r="G157" s="1">
        <f>C157*15.5%</f>
        <v>1.0726E-4</v>
      </c>
      <c r="H157" s="1">
        <f>C157*13.5%</f>
        <v>9.342000000000001E-5</v>
      </c>
      <c r="I157" s="1">
        <f>C157*8.5%</f>
        <v>5.8820000000000003E-5</v>
      </c>
      <c r="J157" s="1">
        <f>C157*12%</f>
        <v>8.3040000000000005E-5</v>
      </c>
      <c r="K157" s="1">
        <f>C157*7.5%</f>
        <v>5.1900000000000001E-5</v>
      </c>
      <c r="L157" s="1">
        <f>C157*17%</f>
        <v>1.1764000000000001E-4</v>
      </c>
      <c r="M157" s="1">
        <f>C157*9%</f>
        <v>6.2279999999999993E-5</v>
      </c>
      <c r="N157" s="1">
        <f>C157*13.5%</f>
        <v>9.342000000000001E-5</v>
      </c>
    </row>
    <row r="158" spans="1:14" x14ac:dyDescent="0.3">
      <c r="D158">
        <f>D157+0.000692</f>
        <v>8.6499999999999999E-4</v>
      </c>
      <c r="E158">
        <f t="shared" ref="E158:N158" si="39">E157+0.000692</f>
        <v>8.0964000000000003E-4</v>
      </c>
      <c r="F158">
        <f t="shared" si="39"/>
        <v>7.9580000000000004E-4</v>
      </c>
      <c r="G158">
        <f t="shared" si="39"/>
        <v>7.9925999999999999E-4</v>
      </c>
      <c r="H158">
        <f t="shared" si="39"/>
        <v>7.8542E-4</v>
      </c>
      <c r="I158">
        <f t="shared" si="39"/>
        <v>7.5082000000000002E-4</v>
      </c>
      <c r="J158">
        <f t="shared" si="39"/>
        <v>7.7504000000000006E-4</v>
      </c>
      <c r="K158">
        <f t="shared" si="39"/>
        <v>7.4390000000000003E-4</v>
      </c>
      <c r="L158">
        <f t="shared" si="39"/>
        <v>8.0964000000000003E-4</v>
      </c>
      <c r="M158">
        <f t="shared" si="39"/>
        <v>7.5427999999999997E-4</v>
      </c>
      <c r="N158">
        <f t="shared" si="39"/>
        <v>7.8542E-4</v>
      </c>
    </row>
    <row r="161" spans="1:16" x14ac:dyDescent="0.3">
      <c r="B161" t="s">
        <v>72</v>
      </c>
      <c r="C161">
        <v>1.32645E-2</v>
      </c>
      <c r="D161" s="1">
        <f>C161*25%</f>
        <v>3.3161250000000001E-3</v>
      </c>
      <c r="E161" s="1">
        <f>C161*7%</f>
        <v>9.2851500000000009E-4</v>
      </c>
      <c r="F161" s="1">
        <f>C161*6%</f>
        <v>7.9586999999999995E-4</v>
      </c>
      <c r="G161" s="1">
        <f>C161*6.5%</f>
        <v>8.6219250000000008E-4</v>
      </c>
      <c r="H161" s="1">
        <f>C161*5%</f>
        <v>6.6322500000000003E-4</v>
      </c>
      <c r="I161" s="1">
        <f>C161*4.75%</f>
        <v>6.3006374999999997E-4</v>
      </c>
      <c r="J161" s="1">
        <f>C161*4.5%</f>
        <v>5.9690250000000002E-4</v>
      </c>
      <c r="K161" s="1">
        <f>C161*3.5%</f>
        <v>4.6425750000000005E-4</v>
      </c>
      <c r="L161" s="1">
        <f>C161*6.5%</f>
        <v>8.6219250000000008E-4</v>
      </c>
      <c r="M161" s="1">
        <f>C161*4.25%</f>
        <v>5.6374125000000007E-4</v>
      </c>
      <c r="N161" s="1">
        <f>C161*5%</f>
        <v>6.6322500000000003E-4</v>
      </c>
    </row>
    <row r="162" spans="1:16" x14ac:dyDescent="0.3">
      <c r="D162">
        <f>D161+0.0132645</f>
        <v>1.6580625000000002E-2</v>
      </c>
      <c r="E162">
        <f t="shared" ref="E162:N162" si="40">E161+0.0132645</f>
        <v>1.4193015E-2</v>
      </c>
      <c r="F162">
        <f t="shared" si="40"/>
        <v>1.4060370000000001E-2</v>
      </c>
      <c r="G162">
        <f t="shared" si="40"/>
        <v>1.4126692499999999E-2</v>
      </c>
      <c r="H162">
        <f t="shared" si="40"/>
        <v>1.3927725E-2</v>
      </c>
      <c r="I162">
        <f t="shared" si="40"/>
        <v>1.389456375E-2</v>
      </c>
      <c r="J162">
        <f t="shared" si="40"/>
        <v>1.38614025E-2</v>
      </c>
      <c r="K162">
        <f t="shared" si="40"/>
        <v>1.3728757500000001E-2</v>
      </c>
      <c r="L162">
        <f t="shared" si="40"/>
        <v>1.4126692499999999E-2</v>
      </c>
      <c r="M162">
        <f t="shared" si="40"/>
        <v>1.382824125E-2</v>
      </c>
      <c r="N162">
        <f t="shared" si="40"/>
        <v>1.3927725E-2</v>
      </c>
    </row>
    <row r="164" spans="1:16" x14ac:dyDescent="0.3">
      <c r="D164">
        <f>D162*5000</f>
        <v>82.903125000000003</v>
      </c>
      <c r="E164">
        <f t="shared" ref="E164:N164" si="41">E162*5000</f>
        <v>70.965074999999999</v>
      </c>
      <c r="F164">
        <f t="shared" si="41"/>
        <v>70.301850000000002</v>
      </c>
      <c r="G164">
        <f t="shared" si="41"/>
        <v>70.633462499999993</v>
      </c>
      <c r="H164">
        <f t="shared" si="41"/>
        <v>69.638625000000005</v>
      </c>
      <c r="I164">
        <f t="shared" si="41"/>
        <v>69.472818750000002</v>
      </c>
      <c r="J164">
        <f t="shared" si="41"/>
        <v>69.307012499999999</v>
      </c>
      <c r="K164">
        <f t="shared" si="41"/>
        <v>68.643787500000002</v>
      </c>
      <c r="L164">
        <f t="shared" si="41"/>
        <v>70.633462499999993</v>
      </c>
      <c r="M164">
        <f t="shared" si="41"/>
        <v>69.141206249999996</v>
      </c>
      <c r="N164">
        <f t="shared" si="41"/>
        <v>69.638625000000005</v>
      </c>
    </row>
    <row r="167" spans="1:16" x14ac:dyDescent="0.3">
      <c r="B167" t="s">
        <v>99</v>
      </c>
      <c r="C167">
        <v>1.3139100000000001E-2</v>
      </c>
      <c r="D167" s="1">
        <f>C167*25%</f>
        <v>3.2847750000000002E-3</v>
      </c>
      <c r="E167" s="1">
        <f>C167*10%</f>
        <v>1.3139100000000002E-3</v>
      </c>
      <c r="F167" s="1">
        <f>C167*8%</f>
        <v>1.0511280000000001E-3</v>
      </c>
      <c r="G167" s="1">
        <f>C167*7.5%</f>
        <v>9.8543250000000002E-4</v>
      </c>
      <c r="H167" s="1">
        <f>C167*7%</f>
        <v>9.1973700000000012E-4</v>
      </c>
      <c r="I167" s="1">
        <f>C167*6.75%</f>
        <v>8.8688925000000006E-4</v>
      </c>
      <c r="J167" s="1">
        <f>C167*6.5%</f>
        <v>8.5404150000000011E-4</v>
      </c>
      <c r="K167" s="1">
        <f>C167*4.5%</f>
        <v>5.9125949999999997E-4</v>
      </c>
      <c r="L167" s="1">
        <f>C167*7.5%</f>
        <v>9.8543250000000002E-4</v>
      </c>
      <c r="M167" s="1">
        <f>C167*6.25%</f>
        <v>8.2119375000000005E-4</v>
      </c>
      <c r="N167" s="1">
        <f>C167*7%</f>
        <v>9.1973700000000012E-4</v>
      </c>
    </row>
    <row r="168" spans="1:16" x14ac:dyDescent="0.3">
      <c r="D168">
        <f>D167+0.0131391</f>
        <v>1.6423875000000001E-2</v>
      </c>
      <c r="E168">
        <f t="shared" ref="E168:N168" si="42">E167+0.0131391</f>
        <v>1.4453010000000001E-2</v>
      </c>
      <c r="F168">
        <f t="shared" si="42"/>
        <v>1.4190228000000001E-2</v>
      </c>
      <c r="G168">
        <f t="shared" si="42"/>
        <v>1.41245325E-2</v>
      </c>
      <c r="H168">
        <f t="shared" si="42"/>
        <v>1.4058837000000001E-2</v>
      </c>
      <c r="I168">
        <f t="shared" si="42"/>
        <v>1.4025989250000001E-2</v>
      </c>
      <c r="J168">
        <f t="shared" si="42"/>
        <v>1.39931415E-2</v>
      </c>
      <c r="K168">
        <f t="shared" si="42"/>
        <v>1.3730359500000001E-2</v>
      </c>
      <c r="L168">
        <f t="shared" si="42"/>
        <v>1.41245325E-2</v>
      </c>
      <c r="M168">
        <f t="shared" si="42"/>
        <v>1.3960293750000002E-2</v>
      </c>
      <c r="N168">
        <f t="shared" si="42"/>
        <v>1.4058837000000001E-2</v>
      </c>
    </row>
    <row r="171" spans="1:16" x14ac:dyDescent="0.3">
      <c r="A171" t="s">
        <v>100</v>
      </c>
      <c r="C171">
        <v>3.1409999999999999E-4</v>
      </c>
      <c r="D171" s="1">
        <f>C171*25%</f>
        <v>7.8524999999999998E-5</v>
      </c>
      <c r="E171" s="1">
        <f>C171*17%</f>
        <v>5.3397000000000004E-5</v>
      </c>
      <c r="F171" s="1">
        <f>C171*15%</f>
        <v>4.7114999999999999E-5</v>
      </c>
      <c r="G171" s="1">
        <f>C171*15.5%</f>
        <v>4.86855E-5</v>
      </c>
      <c r="H171" s="1">
        <f>C171*13.5%</f>
        <v>4.2403500000000002E-5</v>
      </c>
      <c r="I171" s="1">
        <f>C171*8.5%</f>
        <v>2.6698500000000002E-5</v>
      </c>
      <c r="J171" s="1">
        <f>C171*12%</f>
        <v>3.7691999999999998E-5</v>
      </c>
      <c r="K171" s="1">
        <f>C171*7.5%</f>
        <v>2.3557499999999999E-5</v>
      </c>
      <c r="L171" s="1">
        <f>C171*17%</f>
        <v>5.3397000000000004E-5</v>
      </c>
      <c r="M171" s="1">
        <f>C171*9%</f>
        <v>2.8268999999999996E-5</v>
      </c>
      <c r="N171" s="1">
        <f>C171*13.5%</f>
        <v>4.2403500000000002E-5</v>
      </c>
    </row>
    <row r="172" spans="1:16" x14ac:dyDescent="0.3">
      <c r="B172">
        <v>3.1409999999999999E-4</v>
      </c>
      <c r="C172">
        <f>C171*110800</f>
        <v>34.802279999999996</v>
      </c>
      <c r="D172">
        <f>D171+0.0003141</f>
        <v>3.9262499999999996E-4</v>
      </c>
      <c r="E172">
        <f t="shared" ref="E172:N172" si="43">E171+0.0003141</f>
        <v>3.67497E-4</v>
      </c>
      <c r="F172">
        <f t="shared" si="43"/>
        <v>3.6121500000000002E-4</v>
      </c>
      <c r="G172">
        <f t="shared" si="43"/>
        <v>3.6278549999999997E-4</v>
      </c>
      <c r="H172">
        <f t="shared" si="43"/>
        <v>3.5650349999999999E-4</v>
      </c>
      <c r="I172">
        <f t="shared" si="43"/>
        <v>3.4079849999999997E-4</v>
      </c>
      <c r="J172">
        <f t="shared" si="43"/>
        <v>3.5179199999999997E-4</v>
      </c>
      <c r="K172">
        <f t="shared" si="43"/>
        <v>3.376575E-4</v>
      </c>
      <c r="L172">
        <f t="shared" si="43"/>
        <v>3.67497E-4</v>
      </c>
      <c r="M172">
        <f t="shared" si="43"/>
        <v>3.4236899999999997E-4</v>
      </c>
      <c r="N172">
        <f t="shared" si="43"/>
        <v>3.5650349999999999E-4</v>
      </c>
    </row>
    <row r="174" spans="1:16" x14ac:dyDescent="0.3">
      <c r="B174">
        <f>B172*250000</f>
        <v>78.524999999999991</v>
      </c>
    </row>
    <row r="175" spans="1:16" x14ac:dyDescent="0.3">
      <c r="C175">
        <f>C171*7800</f>
        <v>2.44998</v>
      </c>
      <c r="D175">
        <f t="shared" ref="D175:P175" si="44">D171*7800</f>
        <v>0.61249500000000001</v>
      </c>
      <c r="E175">
        <f t="shared" si="44"/>
        <v>0.41649660000000005</v>
      </c>
      <c r="F175">
        <f t="shared" si="44"/>
        <v>0.36749699999999996</v>
      </c>
      <c r="G175">
        <f t="shared" si="44"/>
        <v>0.3797469</v>
      </c>
      <c r="H175">
        <f t="shared" si="44"/>
        <v>0.33074730000000002</v>
      </c>
      <c r="I175">
        <f t="shared" si="44"/>
        <v>0.20824830000000003</v>
      </c>
      <c r="J175">
        <f t="shared" si="44"/>
        <v>0.29399759999999997</v>
      </c>
      <c r="K175">
        <f t="shared" si="44"/>
        <v>0.18374849999999998</v>
      </c>
      <c r="L175">
        <f t="shared" si="44"/>
        <v>0.41649660000000005</v>
      </c>
      <c r="M175">
        <f t="shared" si="44"/>
        <v>0.22049819999999998</v>
      </c>
      <c r="N175">
        <f t="shared" si="44"/>
        <v>0.33074730000000002</v>
      </c>
      <c r="O175">
        <f t="shared" si="44"/>
        <v>0</v>
      </c>
      <c r="P175">
        <f t="shared" si="4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DEE4-A3C3-48CE-AC85-276EB77316A9}">
  <dimension ref="A1:M16"/>
  <sheetViews>
    <sheetView workbookViewId="0">
      <selection activeCell="B2" sqref="B2"/>
    </sheetView>
  </sheetViews>
  <sheetFormatPr defaultColWidth="16.88671875" defaultRowHeight="14.4" x14ac:dyDescent="0.3"/>
  <sheetData>
    <row r="1" spans="1:13" x14ac:dyDescent="0.3">
      <c r="A1" t="s">
        <v>84</v>
      </c>
      <c r="B1" t="s">
        <v>85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t="s">
        <v>73</v>
      </c>
      <c r="B2">
        <v>0.63812999999999998</v>
      </c>
      <c r="C2">
        <v>0.71</v>
      </c>
      <c r="D2">
        <v>0.69</v>
      </c>
      <c r="E2">
        <v>0.64</v>
      </c>
      <c r="F2">
        <v>0.64</v>
      </c>
      <c r="G2">
        <v>0.64</v>
      </c>
      <c r="H2">
        <v>0.64</v>
      </c>
      <c r="I2">
        <v>0.64</v>
      </c>
      <c r="J2">
        <v>0.64</v>
      </c>
      <c r="K2">
        <v>0.64</v>
      </c>
      <c r="L2">
        <v>0.64</v>
      </c>
      <c r="M2">
        <v>0.64</v>
      </c>
    </row>
    <row r="3" spans="1:13" x14ac:dyDescent="0.3">
      <c r="A3" t="s">
        <v>74</v>
      </c>
      <c r="B3">
        <v>0.64649999999999996</v>
      </c>
      <c r="C3">
        <v>1</v>
      </c>
      <c r="D3">
        <v>0.71</v>
      </c>
      <c r="E3">
        <v>0.7</v>
      </c>
      <c r="F3">
        <v>0.7</v>
      </c>
      <c r="G3">
        <v>0.7</v>
      </c>
      <c r="H3">
        <v>0.7</v>
      </c>
      <c r="I3">
        <v>0.7</v>
      </c>
      <c r="J3">
        <v>0.7</v>
      </c>
      <c r="K3">
        <v>0.7</v>
      </c>
      <c r="L3">
        <v>0.69</v>
      </c>
      <c r="M3">
        <v>0.7</v>
      </c>
    </row>
    <row r="4" spans="1:13" x14ac:dyDescent="0.3">
      <c r="A4" t="s">
        <v>75</v>
      </c>
      <c r="B4">
        <v>1.3169999999999999</v>
      </c>
      <c r="C4" s="7">
        <v>1.5</v>
      </c>
      <c r="D4">
        <v>1.5</v>
      </c>
      <c r="E4">
        <v>1.42</v>
      </c>
      <c r="F4">
        <v>1.45</v>
      </c>
      <c r="G4">
        <v>1.4</v>
      </c>
      <c r="H4">
        <v>1.4</v>
      </c>
      <c r="I4">
        <v>1.4</v>
      </c>
      <c r="J4">
        <v>1.35</v>
      </c>
      <c r="K4">
        <v>1.45</v>
      </c>
      <c r="L4">
        <v>1.38</v>
      </c>
      <c r="M4">
        <v>1.4</v>
      </c>
    </row>
    <row r="5" spans="1:13" x14ac:dyDescent="0.3">
      <c r="A5" t="s">
        <v>76</v>
      </c>
      <c r="B5">
        <v>2.02</v>
      </c>
      <c r="C5" s="7">
        <v>3</v>
      </c>
      <c r="D5">
        <v>2.5</v>
      </c>
      <c r="E5">
        <v>2.25</v>
      </c>
      <c r="F5">
        <v>2.2999999999999998</v>
      </c>
      <c r="G5">
        <v>2.2000000000000002</v>
      </c>
      <c r="H5">
        <v>2.15</v>
      </c>
      <c r="I5">
        <v>2.13</v>
      </c>
      <c r="J5">
        <v>2.13</v>
      </c>
      <c r="K5">
        <v>2.2999999999999998</v>
      </c>
      <c r="L5">
        <v>2.1</v>
      </c>
      <c r="M5">
        <v>2.2000000000000002</v>
      </c>
    </row>
    <row r="6" spans="1:13" x14ac:dyDescent="0.3">
      <c r="A6" t="s">
        <v>77</v>
      </c>
      <c r="B6">
        <v>3.34</v>
      </c>
      <c r="C6" s="7">
        <v>5</v>
      </c>
      <c r="D6">
        <v>3.75</v>
      </c>
      <c r="E6">
        <v>3.6</v>
      </c>
      <c r="F6">
        <v>3.7</v>
      </c>
      <c r="G6">
        <v>3.55</v>
      </c>
      <c r="H6">
        <v>3.52</v>
      </c>
      <c r="I6">
        <v>3.49</v>
      </c>
      <c r="J6">
        <v>3.43</v>
      </c>
      <c r="K6">
        <v>3.7</v>
      </c>
      <c r="L6">
        <f>L4+L5</f>
        <v>3.48</v>
      </c>
      <c r="M6">
        <v>3.55</v>
      </c>
    </row>
    <row r="7" spans="1:13" x14ac:dyDescent="0.3">
      <c r="A7" t="s">
        <v>78</v>
      </c>
      <c r="B7">
        <v>6.7424499999999998</v>
      </c>
      <c r="C7" s="7">
        <v>9</v>
      </c>
      <c r="D7">
        <v>7.6</v>
      </c>
      <c r="E7">
        <v>7.25</v>
      </c>
      <c r="F7">
        <v>7.35</v>
      </c>
      <c r="G7">
        <v>7.15</v>
      </c>
      <c r="H7">
        <v>7.1</v>
      </c>
      <c r="I7">
        <v>7</v>
      </c>
      <c r="J7">
        <v>7</v>
      </c>
      <c r="K7">
        <v>7.35</v>
      </c>
      <c r="L7">
        <v>6.94</v>
      </c>
      <c r="M7">
        <v>7.1</v>
      </c>
    </row>
    <row r="8" spans="1:13" x14ac:dyDescent="0.3">
      <c r="A8" t="s">
        <v>79</v>
      </c>
      <c r="B8">
        <v>13.4849</v>
      </c>
      <c r="C8" s="7">
        <v>16</v>
      </c>
      <c r="D8">
        <v>14.75</v>
      </c>
      <c r="E8">
        <v>14.25</v>
      </c>
      <c r="F8">
        <v>14.35</v>
      </c>
      <c r="G8">
        <v>14.15</v>
      </c>
      <c r="H8">
        <v>14.1</v>
      </c>
      <c r="I8">
        <v>14</v>
      </c>
      <c r="J8">
        <v>14</v>
      </c>
      <c r="K8">
        <v>14.35</v>
      </c>
      <c r="L8">
        <f>L7*2</f>
        <v>13.88</v>
      </c>
      <c r="M8">
        <v>14.15</v>
      </c>
    </row>
    <row r="9" spans="1:13" x14ac:dyDescent="0.3">
      <c r="A9" t="s">
        <v>80</v>
      </c>
      <c r="B9">
        <v>20.248799999999999</v>
      </c>
      <c r="C9" s="7">
        <v>23</v>
      </c>
      <c r="D9">
        <v>22</v>
      </c>
      <c r="E9">
        <v>21.5</v>
      </c>
      <c r="F9">
        <v>21.75</v>
      </c>
      <c r="G9">
        <v>21.25</v>
      </c>
      <c r="H9">
        <v>21.15</v>
      </c>
      <c r="I9">
        <v>21</v>
      </c>
      <c r="J9">
        <v>20.69</v>
      </c>
      <c r="K9">
        <v>21.75</v>
      </c>
      <c r="L9">
        <v>20.9</v>
      </c>
      <c r="M9">
        <v>21.25</v>
      </c>
    </row>
    <row r="10" spans="1:13" x14ac:dyDescent="0.3">
      <c r="A10" t="s">
        <v>81</v>
      </c>
      <c r="B10">
        <v>33.783749999999998</v>
      </c>
      <c r="C10" s="7"/>
    </row>
    <row r="11" spans="1:13" x14ac:dyDescent="0.3">
      <c r="A11" t="s">
        <v>82</v>
      </c>
      <c r="B11">
        <v>47.504600000000003</v>
      </c>
      <c r="C11" s="7"/>
    </row>
    <row r="12" spans="1:13" x14ac:dyDescent="0.3">
      <c r="A12" t="s">
        <v>83</v>
      </c>
      <c r="B12">
        <v>68.461250000000007</v>
      </c>
      <c r="C12" s="7"/>
    </row>
    <row r="13" spans="1:13" s="1" customFormat="1" x14ac:dyDescent="0.3">
      <c r="A13" s="1" t="s">
        <v>86</v>
      </c>
      <c r="B13" s="1">
        <f>B7/5120</f>
        <v>1.316884765625E-3</v>
      </c>
      <c r="C13" s="1">
        <f t="shared" ref="C13:M13" si="0">C7/5120</f>
        <v>1.7578125E-3</v>
      </c>
      <c r="D13" s="1">
        <f t="shared" si="0"/>
        <v>1.484375E-3</v>
      </c>
      <c r="E13" s="1">
        <f t="shared" si="0"/>
        <v>1.416015625E-3</v>
      </c>
      <c r="F13" s="1">
        <f t="shared" si="0"/>
        <v>1.435546875E-3</v>
      </c>
      <c r="G13" s="1">
        <f t="shared" si="0"/>
        <v>1.3964843750000002E-3</v>
      </c>
      <c r="H13" s="1">
        <f t="shared" si="0"/>
        <v>1.3867187499999999E-3</v>
      </c>
      <c r="I13" s="1">
        <f t="shared" si="0"/>
        <v>1.3671874999999999E-3</v>
      </c>
      <c r="J13" s="1">
        <f>J7/5120</f>
        <v>1.3671874999999999E-3</v>
      </c>
      <c r="K13" s="1">
        <f t="shared" si="0"/>
        <v>1.435546875E-3</v>
      </c>
      <c r="L13" s="1">
        <f t="shared" si="0"/>
        <v>1.3554687500000001E-3</v>
      </c>
      <c r="M13" s="1">
        <f t="shared" si="0"/>
        <v>1.3867187499999999E-3</v>
      </c>
    </row>
    <row r="14" spans="1:13" x14ac:dyDescent="0.3">
      <c r="B14">
        <v>1.317E-3</v>
      </c>
      <c r="C14">
        <f>B14*20%</f>
        <v>2.6340000000000001E-4</v>
      </c>
      <c r="D14">
        <f>B14*13%</f>
        <v>1.7121000000000001E-4</v>
      </c>
      <c r="E14">
        <f>B14*10%</f>
        <v>1.317E-4</v>
      </c>
      <c r="F14">
        <f>B14*11.5%</f>
        <v>1.5145500000000002E-4</v>
      </c>
      <c r="G14">
        <f>B14*9.5</f>
        <v>1.25115E-2</v>
      </c>
      <c r="H14">
        <f>B14*8.5%</f>
        <v>1.1194500000000001E-4</v>
      </c>
      <c r="I14">
        <f>B14*7.5%</f>
        <v>9.8775000000000002E-5</v>
      </c>
      <c r="J14">
        <f>B14*3.5%</f>
        <v>4.6095000000000005E-5</v>
      </c>
    </row>
    <row r="16" spans="1:13" x14ac:dyDescent="0.3">
      <c r="B16">
        <f>B14*5120</f>
        <v>6.7430400000000006</v>
      </c>
      <c r="C16" s="8">
        <f>C7-6.743</f>
        <v>2.2569999999999997</v>
      </c>
      <c r="D16" s="8">
        <f t="shared" ref="D16:L16" si="1">D7-6.743</f>
        <v>0.85699999999999932</v>
      </c>
      <c r="E16" s="8">
        <f t="shared" si="1"/>
        <v>0.50699999999999967</v>
      </c>
      <c r="F16" s="8">
        <f t="shared" si="1"/>
        <v>0.60699999999999932</v>
      </c>
      <c r="G16" s="8">
        <f t="shared" si="1"/>
        <v>0.40700000000000003</v>
      </c>
      <c r="H16" s="8">
        <f t="shared" si="1"/>
        <v>0.35699999999999932</v>
      </c>
      <c r="I16" s="8">
        <f t="shared" si="1"/>
        <v>0.25699999999999967</v>
      </c>
      <c r="J16" s="8">
        <f t="shared" si="1"/>
        <v>0.25699999999999967</v>
      </c>
      <c r="K16" s="8">
        <f t="shared" si="1"/>
        <v>0.60699999999999932</v>
      </c>
      <c r="L16" s="8">
        <f t="shared" si="1"/>
        <v>0.19700000000000006</v>
      </c>
      <c r="M16" s="8">
        <f>M7-6.743</f>
        <v>0.35699999999999932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42B67-1DE2-4E48-89D9-B3762C700A34}">
  <dimension ref="A1:M13"/>
  <sheetViews>
    <sheetView workbookViewId="0">
      <selection activeCell="G7" sqref="G7:G8"/>
    </sheetView>
  </sheetViews>
  <sheetFormatPr defaultRowHeight="14.4" x14ac:dyDescent="0.3"/>
  <cols>
    <col min="1" max="1" width="19.88671875" bestFit="1" customWidth="1"/>
    <col min="2" max="2" width="13.109375" customWidth="1"/>
    <col min="3" max="3" width="16.88671875" bestFit="1" customWidth="1"/>
    <col min="4" max="4" width="14.77734375" bestFit="1" customWidth="1"/>
    <col min="5" max="5" width="17.77734375" bestFit="1" customWidth="1"/>
    <col min="6" max="6" width="15.33203125" bestFit="1" customWidth="1"/>
    <col min="7" max="7" width="13.77734375" bestFit="1" customWidth="1"/>
    <col min="8" max="8" width="17.21875" bestFit="1" customWidth="1"/>
    <col min="9" max="9" width="11.77734375" bestFit="1" customWidth="1"/>
    <col min="10" max="10" width="12.44140625" bestFit="1" customWidth="1"/>
    <col min="11" max="11" width="16.21875" bestFit="1" customWidth="1"/>
    <col min="12" max="12" width="15.21875" bestFit="1" customWidth="1"/>
    <col min="13" max="13" width="16.77734375" bestFit="1" customWidth="1"/>
  </cols>
  <sheetData>
    <row r="1" spans="1:13" x14ac:dyDescent="0.3">
      <c r="B1" t="s">
        <v>85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t="s">
        <v>97</v>
      </c>
      <c r="B2">
        <v>0.65600000000000003</v>
      </c>
      <c r="C2">
        <v>1</v>
      </c>
      <c r="D2">
        <f>D3/2</f>
        <v>0.77500000000000002</v>
      </c>
      <c r="E2">
        <f>E3/2</f>
        <v>0.77500000000000002</v>
      </c>
      <c r="F2">
        <v>0.77500000000000002</v>
      </c>
      <c r="G2">
        <f>1.52/2</f>
        <v>0.76</v>
      </c>
      <c r="H2">
        <v>0.75</v>
      </c>
      <c r="I2">
        <v>0.75</v>
      </c>
      <c r="J2">
        <v>0.71</v>
      </c>
      <c r="K2">
        <v>0.75</v>
      </c>
      <c r="L2">
        <v>0.75</v>
      </c>
      <c r="M2">
        <v>0.75</v>
      </c>
    </row>
    <row r="3" spans="1:13" x14ac:dyDescent="0.3">
      <c r="A3" t="s">
        <v>87</v>
      </c>
      <c r="B3">
        <v>1.385</v>
      </c>
      <c r="C3">
        <v>2</v>
      </c>
      <c r="D3">
        <v>1.55</v>
      </c>
      <c r="E3">
        <v>1.55</v>
      </c>
      <c r="F3">
        <v>1.55</v>
      </c>
      <c r="G3">
        <v>1.52</v>
      </c>
      <c r="H3">
        <v>1.5</v>
      </c>
      <c r="I3">
        <v>1.5</v>
      </c>
      <c r="J3">
        <v>1.42</v>
      </c>
      <c r="K3">
        <v>1.55</v>
      </c>
      <c r="L3">
        <v>1.5</v>
      </c>
      <c r="M3">
        <v>1.5</v>
      </c>
    </row>
    <row r="4" spans="1:13" x14ac:dyDescent="0.3">
      <c r="A4" t="s">
        <v>88</v>
      </c>
      <c r="B4">
        <f>B2*3</f>
        <v>1.968</v>
      </c>
      <c r="C4">
        <v>3</v>
      </c>
      <c r="D4">
        <f t="shared" ref="D4:M4" si="0">D2*3</f>
        <v>2.3250000000000002</v>
      </c>
      <c r="E4">
        <f t="shared" si="0"/>
        <v>2.3250000000000002</v>
      </c>
      <c r="F4">
        <f t="shared" si="0"/>
        <v>2.3250000000000002</v>
      </c>
      <c r="G4">
        <v>2.3250000000000002</v>
      </c>
      <c r="H4">
        <f t="shared" si="0"/>
        <v>2.25</v>
      </c>
      <c r="I4">
        <f t="shared" si="0"/>
        <v>2.25</v>
      </c>
      <c r="J4">
        <f t="shared" si="0"/>
        <v>2.13</v>
      </c>
      <c r="K4">
        <f t="shared" si="0"/>
        <v>2.25</v>
      </c>
      <c r="L4">
        <f t="shared" si="0"/>
        <v>2.25</v>
      </c>
      <c r="M4">
        <f t="shared" si="0"/>
        <v>2.25</v>
      </c>
    </row>
    <row r="5" spans="1:13" x14ac:dyDescent="0.3">
      <c r="A5" t="s">
        <v>89</v>
      </c>
      <c r="B5">
        <v>3.03</v>
      </c>
      <c r="C5">
        <v>4.5</v>
      </c>
      <c r="D5">
        <v>3.55</v>
      </c>
      <c r="E5">
        <v>3.5</v>
      </c>
      <c r="F5">
        <v>3.55</v>
      </c>
      <c r="G5">
        <v>3.47</v>
      </c>
      <c r="H5">
        <v>3.43</v>
      </c>
      <c r="I5">
        <v>3.4</v>
      </c>
      <c r="J5">
        <v>3.35</v>
      </c>
      <c r="K5">
        <v>3.55</v>
      </c>
      <c r="L5">
        <v>3.4</v>
      </c>
      <c r="M5">
        <v>3.47</v>
      </c>
    </row>
    <row r="6" spans="1:13" x14ac:dyDescent="0.3">
      <c r="A6" t="s">
        <v>90</v>
      </c>
      <c r="B6">
        <v>6.2</v>
      </c>
      <c r="C6">
        <v>9</v>
      </c>
      <c r="D6">
        <v>7.1</v>
      </c>
      <c r="E6">
        <v>7</v>
      </c>
      <c r="F6">
        <v>7.1</v>
      </c>
      <c r="G6">
        <v>6.94</v>
      </c>
      <c r="H6">
        <v>6.89</v>
      </c>
      <c r="I6">
        <v>6.85</v>
      </c>
      <c r="J6">
        <v>6.38</v>
      </c>
      <c r="K6">
        <v>7.1</v>
      </c>
      <c r="L6">
        <v>6.89</v>
      </c>
      <c r="M6">
        <v>6.94</v>
      </c>
    </row>
    <row r="7" spans="1:13" x14ac:dyDescent="0.3">
      <c r="A7" t="s">
        <v>91</v>
      </c>
      <c r="B7">
        <v>9.24</v>
      </c>
      <c r="C7">
        <v>13</v>
      </c>
      <c r="D7">
        <v>10.75</v>
      </c>
      <c r="E7">
        <v>10.4</v>
      </c>
      <c r="F7">
        <v>10.5</v>
      </c>
      <c r="G7">
        <v>10.35</v>
      </c>
      <c r="H7">
        <v>10.25</v>
      </c>
      <c r="I7">
        <v>10.199999999999999</v>
      </c>
      <c r="J7">
        <v>9.5</v>
      </c>
      <c r="K7">
        <v>10.5</v>
      </c>
      <c r="L7">
        <v>10</v>
      </c>
      <c r="M7">
        <v>10.35</v>
      </c>
    </row>
    <row r="8" spans="1:13" x14ac:dyDescent="0.3">
      <c r="A8" t="s">
        <v>92</v>
      </c>
      <c r="B8">
        <v>12.4</v>
      </c>
      <c r="C8">
        <v>15</v>
      </c>
      <c r="D8">
        <v>13.8</v>
      </c>
      <c r="E8">
        <v>13.5</v>
      </c>
      <c r="F8">
        <v>13.6</v>
      </c>
      <c r="G8">
        <v>13.34</v>
      </c>
      <c r="H8">
        <v>13.2</v>
      </c>
      <c r="I8">
        <v>13.1</v>
      </c>
      <c r="J8">
        <v>12.77</v>
      </c>
      <c r="K8">
        <v>13.6</v>
      </c>
      <c r="L8">
        <v>13</v>
      </c>
      <c r="M8">
        <v>13.34</v>
      </c>
    </row>
    <row r="9" spans="1:13" x14ac:dyDescent="0.3">
      <c r="A9" t="s">
        <v>93</v>
      </c>
      <c r="B9">
        <v>14.89</v>
      </c>
      <c r="C9">
        <v>18</v>
      </c>
      <c r="D9">
        <v>16.75</v>
      </c>
      <c r="E9">
        <v>16.5</v>
      </c>
      <c r="F9">
        <v>16.600000000000001</v>
      </c>
      <c r="G9">
        <v>16.25</v>
      </c>
      <c r="H9">
        <v>16.23</v>
      </c>
      <c r="I9">
        <v>16.25</v>
      </c>
      <c r="J9">
        <v>15.3</v>
      </c>
      <c r="K9">
        <v>16.600000000000001</v>
      </c>
      <c r="L9">
        <v>15.75</v>
      </c>
      <c r="M9">
        <v>16.25</v>
      </c>
    </row>
    <row r="10" spans="1:13" x14ac:dyDescent="0.3">
      <c r="A10" t="s">
        <v>94</v>
      </c>
      <c r="B10">
        <v>31.8</v>
      </c>
      <c r="C10">
        <v>35</v>
      </c>
      <c r="D10">
        <v>34</v>
      </c>
      <c r="E10">
        <v>33.5</v>
      </c>
      <c r="F10">
        <v>34</v>
      </c>
      <c r="G10">
        <v>33.6</v>
      </c>
      <c r="H10">
        <v>33.75</v>
      </c>
      <c r="I10">
        <v>33.65</v>
      </c>
      <c r="J10">
        <v>32.75</v>
      </c>
      <c r="K10">
        <v>34</v>
      </c>
      <c r="L10">
        <v>33.200000000000003</v>
      </c>
      <c r="M10">
        <v>33.6</v>
      </c>
    </row>
    <row r="11" spans="1:13" x14ac:dyDescent="0.3">
      <c r="A11" t="s">
        <v>95</v>
      </c>
      <c r="B11">
        <v>63.6</v>
      </c>
      <c r="C11">
        <v>71</v>
      </c>
      <c r="D11">
        <v>68.5</v>
      </c>
      <c r="E11">
        <v>68</v>
      </c>
      <c r="F11">
        <v>68</v>
      </c>
      <c r="G11">
        <v>67.5</v>
      </c>
      <c r="H11">
        <v>67.5</v>
      </c>
      <c r="I11">
        <v>67.25</v>
      </c>
      <c r="J11">
        <v>65</v>
      </c>
      <c r="K11">
        <v>68</v>
      </c>
      <c r="L11">
        <v>65.5</v>
      </c>
      <c r="M11">
        <v>67.5</v>
      </c>
    </row>
    <row r="12" spans="1:13" x14ac:dyDescent="0.3">
      <c r="A12" t="s">
        <v>98</v>
      </c>
      <c r="B12">
        <v>65.7</v>
      </c>
      <c r="C12">
        <v>73</v>
      </c>
      <c r="D12">
        <v>71</v>
      </c>
      <c r="E12">
        <v>70.5</v>
      </c>
      <c r="F12">
        <v>71</v>
      </c>
      <c r="G12">
        <v>70</v>
      </c>
      <c r="H12">
        <v>69.5</v>
      </c>
      <c r="I12">
        <v>69.349999999999994</v>
      </c>
      <c r="J12">
        <v>68.5</v>
      </c>
      <c r="K12">
        <v>71</v>
      </c>
      <c r="L12">
        <v>69</v>
      </c>
      <c r="M12">
        <v>70</v>
      </c>
    </row>
    <row r="13" spans="1:13" x14ac:dyDescent="0.3">
      <c r="A13" t="s">
        <v>96</v>
      </c>
      <c r="B13">
        <f>B12*2</f>
        <v>131.4</v>
      </c>
      <c r="C13">
        <f t="shared" ref="C13:M13" si="1">C12*2</f>
        <v>146</v>
      </c>
      <c r="D13">
        <f t="shared" si="1"/>
        <v>142</v>
      </c>
      <c r="E13">
        <f t="shared" si="1"/>
        <v>141</v>
      </c>
      <c r="F13">
        <f t="shared" si="1"/>
        <v>142</v>
      </c>
      <c r="G13">
        <f t="shared" si="1"/>
        <v>140</v>
      </c>
      <c r="H13">
        <f t="shared" si="1"/>
        <v>139</v>
      </c>
      <c r="I13">
        <f t="shared" si="1"/>
        <v>138.69999999999999</v>
      </c>
      <c r="J13">
        <f t="shared" si="1"/>
        <v>137</v>
      </c>
      <c r="K13">
        <f t="shared" si="1"/>
        <v>142</v>
      </c>
      <c r="L13">
        <f t="shared" si="1"/>
        <v>138</v>
      </c>
      <c r="M13">
        <f t="shared" si="1"/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soulchill</vt:lpstr>
      <vt:lpstr>likee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Discovery PC</dc:creator>
  <cp:lastModifiedBy>hamzeh alawi</cp:lastModifiedBy>
  <dcterms:created xsi:type="dcterms:W3CDTF">2015-06-05T18:17:20Z</dcterms:created>
  <dcterms:modified xsi:type="dcterms:W3CDTF">2024-04-16T11:22:27Z</dcterms:modified>
</cp:coreProperties>
</file>