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2a51e00da446ae/Desktop/School/Module 1/Starter_Code MOD 1 CHALLENGE/Starter_Code/"/>
    </mc:Choice>
  </mc:AlternateContent>
  <xr:revisionPtr revIDLastSave="3" documentId="13_ncr:1_{2991FA7D-FC25-4B2C-9777-8CFC32CA627A}" xr6:coauthVersionLast="47" xr6:coauthVersionMax="47" xr10:uidLastSave="{7C00B30B-D5D5-41C9-9A43-CB28C07AB157}"/>
  <bookViews>
    <workbookView xWindow="-120" yWindow="-120" windowWidth="38640" windowHeight="15720" activeTab="5" xr2:uid="{00000000-000D-0000-FFFF-FFFF00000000}"/>
  </bookViews>
  <sheets>
    <sheet name="Crowdfunding" sheetId="1" r:id="rId1"/>
    <sheet name="per category" sheetId="2" r:id="rId2"/>
    <sheet name="per sub-category" sheetId="4" r:id="rId3"/>
    <sheet name="outcome by month" sheetId="5" r:id="rId4"/>
    <sheet name="goal analysis" sheetId="6" r:id="rId5"/>
    <sheet name="statistical analysis" sheetId="7" r:id="rId6"/>
  </sheets>
  <definedNames>
    <definedName name="_xlnm._FilterDatabase" localSheetId="0" hidden="1">Crowdfunding!$A$1:$T$1001</definedName>
    <definedName name="_xlchart.v1.0" hidden="1">'statistical analysis'!$H$4:$H$9</definedName>
    <definedName name="_xlchart.v1.1" hidden="1">'statistical analysis'!$I$4:$I$9</definedName>
    <definedName name="_xlchart.v1.2" hidden="1">'statistical analysis'!$H$4:$H$9</definedName>
    <definedName name="_xlchart.v1.3" hidden="1">'statistical analysis'!$I$4:$I$9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6" l="1"/>
  <c r="I8" i="7"/>
  <c r="I4" i="7"/>
  <c r="L9" i="7"/>
  <c r="L8" i="7"/>
  <c r="L4" i="7"/>
  <c r="I9" i="7"/>
  <c r="I7" i="7"/>
  <c r="L7" i="7"/>
  <c r="L6" i="7"/>
  <c r="I6" i="7"/>
  <c r="I5" i="7"/>
  <c r="L5" i="7"/>
  <c r="D13" i="6" l="1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9" i="6"/>
  <c r="C10" i="6"/>
  <c r="C8" i="6"/>
  <c r="C7" i="6"/>
  <c r="C6" i="6"/>
  <c r="C5" i="6"/>
  <c r="C4" i="6"/>
  <c r="C3" i="6"/>
  <c r="C2" i="6"/>
  <c r="B2" i="6"/>
  <c r="B13" i="6"/>
  <c r="B12" i="6"/>
  <c r="B11" i="6"/>
  <c r="B10" i="6"/>
  <c r="B3" i="6"/>
  <c r="B4" i="6"/>
  <c r="B5" i="6"/>
  <c r="B6" i="6"/>
  <c r="B7" i="6"/>
  <c r="B8" i="6"/>
  <c r="B9" i="6"/>
  <c r="E7" i="6" l="1"/>
  <c r="G7" i="6" s="1"/>
  <c r="H7" i="6"/>
  <c r="E2" i="6"/>
  <c r="F2" i="6" s="1"/>
  <c r="E13" i="6"/>
  <c r="G13" i="6" s="1"/>
  <c r="E12" i="6"/>
  <c r="G12" i="6" s="1"/>
  <c r="E11" i="6"/>
  <c r="F11" i="6" s="1"/>
  <c r="E10" i="6"/>
  <c r="F10" i="6" s="1"/>
  <c r="E9" i="6"/>
  <c r="F9" i="6" s="1"/>
  <c r="E8" i="6"/>
  <c r="F8" i="6" s="1"/>
  <c r="F7" i="6"/>
  <c r="E6" i="6"/>
  <c r="F6" i="6" s="1"/>
  <c r="E5" i="6"/>
  <c r="G5" i="6" s="1"/>
  <c r="E4" i="6"/>
  <c r="H4" i="6" s="1"/>
  <c r="E3" i="6"/>
  <c r="G3" i="6" s="1"/>
  <c r="H10" i="6" l="1"/>
  <c r="G11" i="6"/>
  <c r="H11" i="6"/>
  <c r="G9" i="6"/>
  <c r="F13" i="6"/>
  <c r="F3" i="6"/>
  <c r="H8" i="6"/>
  <c r="G8" i="6"/>
  <c r="H6" i="6"/>
  <c r="H9" i="6"/>
  <c r="H2" i="6"/>
  <c r="G6" i="6"/>
  <c r="F4" i="6"/>
  <c r="F5" i="6"/>
  <c r="H13" i="6"/>
  <c r="H5" i="6"/>
  <c r="H3" i="6"/>
  <c r="G10" i="6"/>
  <c r="G2" i="6"/>
  <c r="H12" i="6"/>
  <c r="F12" i="6"/>
  <c r="G4" i="6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<sst xmlns="http://schemas.openxmlformats.org/spreadsheetml/2006/main" count="9073" uniqueCount="2118">
  <si>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</si>
  <si>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</si>
  <si>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</si>
  <si>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</si>
  <si>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</si>
  <si>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</si>
  <si>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</si>
  <si>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</si>
  <si>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</si>
  <si>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</si>
  <si>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</si>
  <si>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</si>
  <si>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</si>
  <si>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</si>
  <si>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</si>
  <si>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</si>
  <si>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</si>
  <si>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</si>
  <si>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</si>
  <si>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</si>
  <si>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</si>
  <si>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</si>
  <si>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</si>
  <si>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</si>
  <si>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</si>
  <si>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</si>
  <si>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</si>
  <si>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</si>
  <si>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</si>
  <si>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</si>
  <si>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</si>
  <si>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</si>
  <si>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</si>
  <si>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</si>
  <si>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</si>
  <si>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</si>
  <si>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</si>
  <si>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</si>
  <si>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</si>
  <si>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</si>
  <si>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</si>
  <si>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</si>
  <si>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</si>
  <si>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</si>
  <si>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</si>
  <si>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</si>
  <si>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</si>
  <si>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</si>
  <si>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</si>
  <si>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</si>
  <si>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</si>
  <si>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</si>
  <si>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</si>
  <si>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</si>
  <si>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</si>
  <si>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</si>
  <si>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</si>
  <si>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</si>
  <si>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</si>
  <si>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</si>
  <si>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</si>
  <si>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</si>
  <si>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</si>
  <si>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</si>
  <si>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</si>
  <si>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</si>
  <si>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</si>
  <si>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</si>
  <si>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</si>
  <si>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</si>
  <si>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</si>
  <si>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</si>
  <si>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</si>
  <si>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</si>
  <si>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</si>
  <si>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</si>
  <si>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</si>
  <si>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</si>
  <si>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</si>
  <si>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</si>
  <si>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</si>
  <si>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</si>
  <si>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</si>
  <si>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</si>
  <si>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</si>
  <si>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</si>
  <si>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</si>
  <si>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</si>
  <si>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</si>
  <si>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</si>
  <si>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</si>
  <si>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</si>
  <si>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</si>
  <si>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</si>
  <si>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</si>
  <si>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</si>
  <si>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</si>
  <si>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</si>
  <si>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</si>
  <si>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</si>
  <si>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</si>
  <si>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</si>
  <si>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</si>
  <si>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</si>
  <si>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</si>
  <si>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</si>
  <si>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</si>
  <si>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</si>
  <si>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</si>
  <si>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</si>
  <si>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</si>
  <si>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</si>
  <si>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</si>
  <si>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</si>
  <si>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</si>
  <si>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</si>
  <si>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</si>
  <si>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</si>
  <si>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</si>
  <si>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</si>
  <si>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</si>
  <si>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</si>
  <si>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</si>
  <si>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</si>
  <si>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</si>
  <si>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</si>
  <si>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</si>
  <si>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</si>
  <si>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</si>
  <si>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</si>
  <si>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</si>
  <si>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</si>
  <si>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</si>
  <si>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</si>
  <si>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</si>
  <si>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</si>
  <si>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</si>
  <si>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</si>
  <si>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</si>
  <si>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</si>
  <si>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</si>
  <si>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</si>
  <si>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</si>
  <si>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</si>
  <si>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</si>
  <si>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</si>
  <si>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</si>
  <si>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</si>
  <si>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</si>
  <si>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</si>
  <si>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</si>
  <si>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</si>
  <si>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</si>
  <si>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</si>
  <si>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</si>
  <si>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</si>
  <si>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</si>
  <si>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</si>
  <si>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</si>
  <si>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</si>
  <si>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</si>
  <si>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</si>
  <si>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</si>
  <si>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</si>
  <si>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</si>
  <si>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</si>
  <si>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</si>
  <si>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</si>
  <si>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</si>
  <si>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</si>
  <si>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</si>
  <si>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</si>
  <si>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</si>
  <si>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</si>
  <si>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</si>
  <si>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</si>
  <si>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</si>
  <si>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</si>
  <si>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</si>
  <si>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</si>
  <si>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</si>
  <si>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</si>
  <si>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</si>
  <si>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</si>
  <si>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</si>
  <si>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</si>
  <si>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</si>
  <si>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</si>
  <si>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</si>
  <si>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</si>
  <si>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</si>
  <si>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</si>
  <si>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</si>
  <si>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</si>
  <si>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</si>
  <si>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</si>
  <si>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</si>
  <si>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</si>
  <si>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</si>
  <si>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</si>
  <si>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</si>
  <si>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</si>
  <si>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</si>
  <si>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</si>
  <si>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</si>
  <si>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</si>
  <si>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</si>
  <si>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</si>
  <si>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</si>
  <si>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</si>
  <si>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</si>
  <si>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</si>
  <si>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</si>
  <si>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</si>
  <si>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</si>
  <si>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</si>
  <si>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</si>
  <si>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</si>
  <si>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</si>
  <si>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</si>
  <si>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</si>
  <si>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</si>
  <si>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</si>
  <si>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</si>
  <si>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</si>
  <si>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</si>
  <si>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</si>
  <si>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</si>
  <si>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</si>
  <si>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</si>
  <si>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</si>
  <si>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</si>
  <si>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</si>
  <si>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</si>
  <si>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</si>
  <si>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</si>
  <si>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</si>
  <si>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</si>
  <si>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</si>
  <si>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</si>
  <si>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</si>
  <si>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</si>
  <si>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</si>
  <si>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</si>
  <si>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</si>
  <si>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</si>
  <si>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</si>
  <si>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</si>
  <si>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</si>
  <si>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</si>
  <si>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</si>
  <si>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</si>
  <si>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</si>
  <si>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</si>
  <si>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</si>
  <si>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</si>
  <si>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</si>
  <si>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</si>
  <si>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</si>
  <si>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</si>
  <si>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</si>
  <si>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</si>
  <si>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</si>
  <si>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</si>
  <si>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</si>
  <si>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</si>
  <si>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</si>
  <si>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</si>
  <si>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</si>
  <si>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</si>
  <si>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</si>
  <si>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</si>
  <si>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</si>
  <si>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</si>
  <si>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</si>
  <si>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</si>
  <si>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</si>
  <si>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</si>
  <si>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</si>
  <si>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</si>
  <si>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</si>
  <si>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</si>
  <si>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</si>
  <si>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</si>
  <si>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</si>
  <si>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</si>
  <si>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</si>
  <si>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</si>
  <si>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</si>
  <si>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</si>
  <si>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</si>
  <si>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</si>
  <si>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</si>
  <si>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</si>
  <si>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</si>
  <si>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</si>
  <si>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</si>
  <si>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</si>
  <si>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</si>
  <si>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</si>
  <si>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</si>
  <si>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</si>
  <si>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</si>
  <si>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</si>
  <si>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</si>
  <si>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</si>
  <si>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</si>
  <si>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</si>
  <si>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</si>
  <si>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</si>
  <si>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</si>
  <si>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</si>
  <si>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</si>
  <si>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</si>
  <si>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</si>
  <si>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</si>
  <si>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</si>
  <si>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</si>
  <si>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</si>
  <si>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</si>
  <si>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</si>
  <si>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</si>
  <si>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</si>
  <si>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</si>
  <si>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</si>
  <si>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</si>
  <si>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</si>
  <si>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</si>
  <si>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</si>
  <si>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</si>
  <si>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</si>
  <si>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</si>
  <si>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</si>
  <si>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</si>
  <si>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</si>
  <si>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</si>
  <si>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</si>
  <si>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</si>
  <si>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</si>
  <si>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</si>
  <si>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</si>
  <si>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</si>
  <si>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</si>
  <si>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</si>
  <si>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</si>
  <si>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</si>
  <si>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</si>
  <si>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</si>
  <si>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</si>
  <si>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</si>
  <si>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</si>
  <si>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</si>
  <si>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</si>
  <si>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</si>
  <si>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</si>
  <si>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</si>
  <si>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</si>
  <si>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</si>
  <si>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</si>
  <si>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</si>
  <si>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</si>
  <si>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</si>
  <si>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</si>
  <si>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</si>
  <si>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</si>
  <si>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</si>
  <si>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</si>
  <si>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</si>
  <si>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</si>
  <si>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</si>
  <si>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</si>
  <si>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</si>
  <si>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</si>
  <si>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</si>
  <si>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</si>
  <si>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</si>
  <si>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</si>
  <si>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</si>
  <si>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</si>
  <si>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</si>
  <si>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</si>
  <si>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</si>
  <si>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</si>
  <si>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</si>
  <si>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</si>
  <si>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</si>
  <si>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</si>
  <si>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</si>
  <si>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</si>
  <si>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</si>
  <si>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</si>
  <si>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</si>
  <si>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</si>
  <si>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</si>
  <si>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</si>
  <si>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</si>
  <si>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</si>
  <si>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</si>
  <si>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</si>
  <si>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</si>
  <si>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</si>
  <si>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</si>
  <si>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</si>
  <si>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</si>
  <si>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</si>
  <si>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</si>
  <si>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</si>
  <si>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</si>
  <si>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</si>
  <si>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</si>
  <si>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</si>
  <si>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</si>
  <si>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</si>
  <si>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</si>
  <si>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</si>
  <si>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</si>
  <si>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</si>
  <si>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</si>
  <si>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</si>
  <si>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</si>
  <si>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</si>
  <si>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</si>
  <si>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</si>
  <si>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</si>
  <si>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</si>
  <si>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</si>
  <si>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</si>
  <si>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</si>
  <si>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</si>
  <si>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</si>
  <si>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</si>
  <si>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</si>
  <si>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</si>
  <si>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</si>
  <si>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</si>
  <si>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</si>
  <si>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</si>
  <si>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</si>
  <si>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</si>
  <si>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</si>
  <si>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</si>
  <si>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</si>
  <si>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</si>
  <si>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</si>
  <si>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</si>
  <si>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</si>
  <si>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</si>
  <si>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</si>
  <si>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</si>
  <si>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</si>
  <si>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</si>
  <si>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</si>
  <si>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</si>
  <si>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</si>
  <si>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</si>
  <si>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</si>
  <si>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</si>
  <si>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</si>
  <si>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</si>
  <si>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</si>
  <si>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</si>
  <si>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</si>
  <si>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</si>
  <si>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</si>
  <si>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</si>
  <si>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</si>
  <si>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</si>
  <si>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</si>
  <si>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</si>
  <si>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</si>
  <si>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</si>
  <si>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</si>
  <si>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</si>
  <si>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</si>
  <si>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</si>
  <si>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</si>
  <si>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</si>
  <si>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</si>
  <si>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</si>
  <si>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</si>
  <si>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</si>
  <si>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</si>
  <si>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</si>
  <si>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</si>
  <si>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</si>
  <si>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</si>
  <si>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</si>
  <si>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</si>
  <si>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</si>
  <si>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</si>
  <si>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</si>
  <si>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</si>
  <si>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</si>
  <si>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</si>
  <si>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</si>
  <si>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</si>
  <si>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</si>
  <si>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</si>
  <si>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</si>
  <si>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</si>
  <si>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</si>
  <si>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</si>
  <si>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</si>
  <si>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</si>
  <si>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</si>
  <si>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</si>
  <si>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</si>
  <si>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</si>
  <si>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</si>
  <si>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</si>
  <si>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</si>
  <si>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</si>
  <si>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</si>
  <si>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</si>
  <si>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</si>
  <si>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</si>
  <si>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</si>
  <si>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</si>
  <si>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</si>
  <si>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</si>
  <si>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</si>
  <si>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</si>
  <si>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</si>
  <si>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</si>
  <si>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</si>
  <si>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</si>
  <si>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</si>
  <si>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</si>
  <si>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</si>
  <si>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</si>
  <si>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</si>
  <si>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</si>
  <si>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</si>
  <si>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</si>
  <si>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</si>
  <si>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</si>
  <si>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</si>
  <si>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</si>
  <si>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</si>
  <si>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</si>
  <si>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</si>
  <si>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</si>
  <si>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</si>
  <si>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</si>
  <si>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</si>
  <si>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</si>
  <si>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</si>
  <si>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</si>
  <si>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</si>
  <si>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</si>
  <si>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</si>
  <si>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</si>
  <si>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</si>
  <si>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</si>
  <si>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</si>
  <si>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</si>
  <si>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</si>
  <si>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</si>
  <si>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</si>
  <si>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</si>
  <si>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</si>
  <si>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</si>
  <si>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</si>
  <si>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</si>
  <si>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</si>
  <si>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</si>
  <si>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</si>
  <si>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</si>
  <si>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</si>
  <si>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</si>
  <si>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</si>
  <si>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</si>
  <si>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</si>
  <si>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</si>
  <si>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</si>
  <si>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</si>
  <si>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</si>
  <si>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</si>
  <si>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</si>
  <si>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</si>
  <si>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</si>
  <si>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</si>
  <si>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</si>
  <si>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</si>
  <si>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</si>
  <si>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</si>
  <si>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</si>
  <si>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</si>
  <si>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</si>
  <si>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</si>
  <si>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</si>
  <si>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</si>
  <si>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</si>
  <si>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</si>
  <si>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</si>
  <si>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</si>
  <si>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</si>
  <si>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</si>
  <si>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</si>
  <si>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</si>
  <si>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</si>
  <si>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</si>
  <si>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</si>
  <si>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</si>
  <si>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</si>
  <si>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</si>
  <si>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</si>
  <si>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</si>
  <si>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</si>
  <si>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</si>
  <si>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</si>
  <si>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</si>
  <si>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</si>
  <si>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</si>
  <si>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</si>
  <si>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</si>
  <si>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</si>
  <si>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</si>
  <si>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</si>
  <si>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</si>
  <si>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</si>
  <si>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</si>
  <si>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</si>
  <si>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</si>
  <si>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</si>
  <si>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</si>
  <si>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</si>
  <si>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</si>
  <si>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</si>
  <si>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</si>
  <si>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</si>
  <si>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</si>
  <si>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</si>
  <si>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</si>
  <si>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</si>
  <si>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</si>
  <si>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</si>
  <si>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</si>
  <si>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</si>
  <si>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</si>
  <si>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</si>
  <si>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</si>
  <si>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</si>
  <si>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</si>
  <si>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</si>
  <si>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</si>
  <si>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</si>
  <si>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</si>
  <si>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</si>
  <si>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</si>
  <si>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</si>
  <si>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</si>
  <si>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</si>
  <si>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</si>
  <si>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</si>
  <si>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</si>
  <si>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</si>
  <si>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</si>
  <si>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</si>
  <si>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</si>
  <si>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</si>
  <si>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</si>
  <si>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</si>
  <si>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</si>
  <si>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</si>
  <si>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</si>
  <si>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</si>
  <si>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</si>
  <si>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</si>
  <si>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</si>
  <si>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</si>
  <si>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</si>
  <si>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</si>
  <si>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</si>
  <si>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</si>
  <si>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</si>
  <si>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</si>
  <si>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</si>
  <si>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</si>
  <si>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</si>
  <si>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</si>
  <si>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</si>
  <si>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</si>
  <si>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</si>
  <si>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</si>
  <si>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</si>
  <si>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</si>
  <si>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</si>
  <si>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</si>
  <si>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</si>
  <si>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</si>
  <si>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</si>
  <si>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</si>
  <si>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</si>
  <si>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</si>
  <si>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</si>
  <si>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</si>
  <si>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</si>
  <si>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</si>
  <si>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</si>
  <si>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</si>
  <si>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</si>
  <si>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</si>
  <si>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</si>
  <si>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</si>
  <si>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</si>
  <si>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</si>
  <si>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</si>
  <si>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</si>
  <si>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</si>
  <si>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</si>
  <si>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</si>
  <si>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</si>
  <si>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</si>
  <si>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</si>
  <si>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</si>
  <si>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</si>
  <si>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</si>
  <si>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</si>
  <si>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</si>
  <si>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</si>
  <si>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</si>
  <si>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</si>
  <si>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</si>
  <si>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</si>
  <si>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</si>
  <si>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</si>
  <si>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</si>
  <si>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</si>
  <si>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</si>
  <si>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</si>
  <si>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</si>
  <si>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</si>
  <si>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</si>
  <si>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</si>
  <si>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</si>
  <si>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</si>
  <si>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</si>
  <si>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</si>
  <si>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</si>
  <si>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</si>
  <si>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</si>
  <si>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</si>
  <si>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</si>
  <si>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</si>
  <si>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</si>
  <si>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</si>
  <si>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</si>
  <si>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</si>
  <si>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</si>
  <si>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</si>
  <si>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</si>
  <si>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</si>
  <si>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</si>
  <si>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</si>
  <si>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</si>
  <si>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</si>
  <si>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</si>
  <si>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</si>
  <si>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</si>
  <si>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</si>
  <si>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</si>
  <si>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</si>
  <si>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</si>
  <si>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</si>
  <si>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</si>
  <si>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</si>
  <si>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</si>
  <si>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</si>
  <si>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</si>
  <si>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</si>
  <si>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</si>
  <si>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</si>
  <si>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</si>
  <si>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</si>
  <si>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</si>
  <si>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</si>
  <si>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</si>
  <si>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</si>
  <si>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</si>
  <si>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</si>
  <si>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</si>
  <si>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</si>
  <si>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</si>
  <si>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</si>
  <si>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</si>
  <si>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</si>
  <si>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</si>
  <si>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</si>
  <si>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</si>
  <si>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</si>
  <si>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</si>
  <si>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</si>
  <si>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</si>
  <si>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</si>
  <si>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</si>
  <si>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</si>
  <si>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</si>
  <si>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</si>
  <si>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</si>
  <si>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</si>
  <si>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</si>
  <si>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</si>
  <si>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</si>
  <si>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</si>
  <si>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</si>
  <si>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</si>
  <si>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</si>
  <si>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</si>
  <si>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</si>
  <si>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</si>
  <si>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</si>
  <si>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</si>
  <si>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</si>
  <si>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</si>
  <si>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</si>
  <si>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</si>
  <si>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</si>
  <si>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</si>
  <si>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</si>
  <si>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</si>
  <si>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</si>
  <si>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</si>
  <si>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</si>
  <si>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</si>
  <si>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</si>
  <si>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</si>
  <si>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</si>
  <si>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</si>
  <si>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</si>
  <si>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</si>
  <si>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</si>
  <si>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</si>
  <si>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</si>
  <si>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</si>
  <si>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</si>
  <si>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</si>
  <si>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</si>
  <si>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</si>
  <si>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</si>
  <si>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</si>
  <si>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</si>
  <si>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</si>
  <si>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</si>
  <si>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</si>
  <si>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</si>
  <si>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</si>
  <si>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</si>
  <si>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</si>
  <si>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</si>
  <si>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</si>
  <si>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</si>
  <si>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</si>
  <si>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</si>
  <si>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</si>
  <si>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</si>
  <si>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</si>
  <si>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</si>
  <si>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</si>
  <si>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</si>
  <si>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</si>
  <si>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</si>
  <si>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</si>
  <si>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</si>
  <si>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</si>
  <si>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</si>
  <si>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</si>
  <si>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</si>
  <si>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</si>
  <si>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</si>
  <si>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</si>
  <si>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</si>
  <si>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</si>
  <si>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</si>
  <si>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</si>
  <si>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</si>
  <si>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</si>
  <si>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</si>
  <si>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</si>
  <si>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</si>
  <si>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</si>
  <si>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</si>
  <si>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</si>
  <si>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</si>
  <si>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</si>
  <si>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</si>
  <si>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</si>
  <si>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</si>
  <si>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</si>
  <si>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</si>
  <si>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</si>
  <si>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</si>
  <si>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</si>
  <si>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</si>
  <si>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</si>
  <si>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</si>
  <si>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</si>
  <si>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</si>
  <si>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</si>
  <si>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</si>
  <si>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</si>
  <si>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</si>
  <si>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</si>
  <si>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</si>
  <si>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</si>
  <si>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</si>
  <si>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</si>
  <si>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</si>
  <si>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</si>
  <si>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</si>
  <si>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</si>
  <si>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</si>
  <si>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</si>
  <si>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</si>
  <si>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</si>
  <si>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</si>
  <si>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</si>
  <si>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</si>
  <si>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</si>
  <si>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</si>
  <si>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</si>
  <si>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</si>
  <si>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</si>
  <si>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</si>
  <si>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</si>
  <si>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</si>
  <si>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</si>
  <si>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</si>
  <si>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</si>
  <si>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</si>
  <si>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</si>
  <si>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</si>
  <si>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</si>
  <si>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</si>
  <si>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</si>
  <si>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</si>
  <si>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</si>
  <si>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</si>
  <si>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</si>
  <si>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</si>
  <si>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</si>
  <si>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</si>
  <si>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</si>
  <si>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</si>
  <si>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</si>
  <si>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</si>
  <si>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</si>
  <si>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</si>
  <si>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</si>
  <si>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</si>
  <si>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</si>
  <si>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</si>
  <si>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</si>
  <si>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</si>
  <si>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</si>
  <si>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</si>
  <si>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</si>
  <si>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</si>
  <si>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</si>
  <si>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</si>
  <si>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</si>
  <si>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</si>
  <si>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</si>
  <si>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</si>
  <si>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</si>
  <si>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</si>
  <si>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</si>
  <si>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</si>
  <si>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</si>
  <si>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</si>
  <si>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</si>
  <si>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</si>
  <si>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</si>
  <si>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</si>
  <si>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</si>
  <si>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</si>
  <si>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</si>
  <si>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</si>
  <si>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</si>
  <si>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</si>
  <si>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</si>
  <si>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</si>
  <si>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</si>
  <si>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</si>
  <si>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</si>
  <si>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</si>
  <si>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</si>
  <si>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</si>
  <si>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</si>
  <si>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</si>
  <si>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</si>
  <si>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</si>
  <si>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</si>
  <si>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</si>
  <si>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</si>
  <si>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</si>
  <si>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</si>
  <si>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</si>
  <si>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</si>
  <si>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</si>
  <si>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</si>
  <si>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</si>
  <si>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</si>
  <si>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</si>
  <si>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</si>
  <si>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</si>
  <si>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</si>
  <si>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</si>
  <si>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</si>
  <si>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</si>
  <si>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</si>
  <si>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</si>
  <si>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</si>
  <si>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</si>
  <si>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</si>
  <si>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</si>
  <si>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</si>
  <si>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</si>
  <si>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</si>
  <si>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</si>
  <si>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</si>
  <si>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</si>
  <si>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</si>
  <si>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</si>
  <si>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</si>
  <si>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</si>
  <si>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</si>
  <si>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</si>
  <si>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</si>
  <si>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</si>
  <si>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</si>
  <si>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</si>
  <si>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</si>
  <si>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</si>
  <si>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</si>
  <si>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</si>
  <si>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</si>
  <si>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</si>
  <si>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</si>
  <si>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</si>
  <si>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</si>
  <si>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</si>
  <si>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</si>
  <si>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</si>
  <si>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</si>
  <si>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</si>
  <si>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</si>
  <si>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</si>
  <si>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</si>
  <si>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</si>
  <si>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</si>
  <si>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</si>
  <si>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</si>
  <si>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</si>
  <si>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</si>
  <si>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</si>
  <si>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</si>
  <si>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</si>
  <si>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</si>
  <si>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</si>
  <si>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</si>
  <si>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</si>
  <si>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</si>
  <si>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</si>
  <si>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</si>
  <si>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</si>
  <si>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</si>
  <si>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</si>
  <si>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</si>
  <si>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</si>
  <si>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</si>
  <si>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</si>
  <si>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</si>
  <si>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</si>
  <si>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</si>
  <si>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</si>
  <si>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</si>
  <si>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</si>
  <si>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</si>
  <si>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</si>
  <si>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</si>
  <si>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</si>
  <si>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</si>
  <si>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</si>
  <si>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</si>
  <si>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</si>
  <si>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</si>
  <si>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</si>
  <si>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</si>
  <si>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</si>
  <si>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</si>
  <si>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</si>
  <si>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</si>
  <si>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</si>
  <si>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</si>
  <si>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</si>
  <si>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</si>
  <si>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</si>
  <si>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</si>
  <si>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</si>
  <si>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</si>
  <si>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</si>
  <si>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</si>
  <si>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</si>
  <si>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</si>
  <si>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</si>
  <si>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</si>
  <si>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</si>
  <si>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</si>
  <si>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</si>
  <si>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</si>
  <si>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</si>
  <si>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</si>
  <si>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</si>
  <si>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</si>
  <si>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</si>
  <si>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</si>
  <si>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</si>
  <si>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</si>
  <si>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</si>
  <si>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</si>
  <si>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</si>
  <si>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</si>
  <si>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</si>
  <si>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</si>
  <si>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</si>
  <si>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</si>
  <si>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</si>
  <si>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</si>
  <si>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</si>
  <si>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</si>
  <si>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</si>
  <si>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</si>
  <si>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</si>
  <si>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</si>
  <si>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</si>
  <si>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</si>
  <si>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</si>
  <si>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</si>
  <si>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</si>
  <si>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</si>
  <si>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</si>
  <si>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</si>
  <si>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</si>
  <si>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</si>
  <si>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</si>
  <si>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</si>
  <si>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</si>
  <si>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</si>
  <si>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</si>
  <si>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</si>
  <si>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</si>
  <si>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</si>
  <si>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</si>
  <si>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</si>
  <si>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</si>
  <si>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</si>
  <si>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</si>
  <si>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</si>
  <si>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</si>
  <si>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</si>
  <si>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</si>
  <si>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</si>
  <si>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</si>
  <si>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</si>
  <si>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</si>
  <si>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</si>
  <si>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</si>
  <si>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</si>
  <si>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</si>
  <si>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</si>
  <si>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</si>
  <si>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</si>
  <si>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</si>
  <si>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</si>
  <si>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</si>
  <si>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</si>
  <si>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</si>
  <si>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</si>
  <si>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</si>
  <si>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</si>
  <si>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</si>
  <si>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</si>
  <si>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</si>
  <si>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</si>
  <si>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</si>
  <si>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</si>
  <si>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</si>
  <si>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</si>
  <si>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</si>
  <si>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</si>
  <si>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</si>
  <si>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</si>
  <si>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</si>
  <si>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</si>
  <si>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</si>
  <si>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</si>
  <si>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</si>
  <si>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</si>
  <si>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</si>
  <si>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</si>
  <si>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</si>
  <si>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</si>
  <si>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</si>
  <si>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</si>
  <si>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</si>
  <si>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</si>
  <si>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</si>
  <si>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</si>
  <si>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</si>
  <si>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</si>
  <si>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</si>
  <si>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</si>
  <si>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</si>
  <si>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</si>
  <si>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</si>
  <si>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</si>
  <si>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</si>
  <si>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</si>
  <si>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</si>
  <si>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</si>
  <si>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</si>
  <si>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</si>
  <si>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</si>
  <si>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</si>
  <si>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</si>
  <si>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</si>
  <si>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</si>
  <si>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</si>
  <si>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</si>
  <si>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</si>
  <si>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</si>
  <si>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</si>
  <si>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</si>
  <si>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</si>
  <si>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</si>
  <si>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</si>
  <si>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</si>
  <si>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</si>
  <si>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</si>
  <si>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</si>
  <si>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</si>
  <si>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</si>
  <si>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</si>
  <si>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</si>
  <si>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</si>
  <si>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</si>
  <si>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</si>
  <si>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</si>
  <si>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</si>
  <si>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</si>
  <si>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</si>
  <si>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</si>
  <si>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</si>
  <si>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</si>
  <si>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</si>
  <si>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</si>
  <si>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</si>
  <si>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</si>
  <si>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</si>
  <si>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</si>
  <si>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</si>
  <si>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</si>
  <si>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</si>
  <si>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</si>
  <si>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</si>
  <si>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</si>
  <si>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</si>
  <si>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</si>
  <si>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</si>
  <si>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</si>
  <si>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</si>
  <si>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</si>
  <si>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</si>
  <si>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</si>
  <si>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</si>
  <si>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</si>
  <si>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</si>
  <si>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</si>
  <si>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</si>
  <si>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</si>
  <si>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</si>
  <si>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</si>
  <si>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</si>
  <si>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</si>
  <si>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</si>
  <si>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</si>
  <si>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</si>
  <si>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</si>
  <si>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</si>
  <si>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</si>
  <si>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</si>
  <si>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</si>
  <si>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</si>
  <si>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</si>
  <si>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</si>
  <si>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</si>
  <si>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</si>
  <si>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</si>
  <si>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</si>
  <si>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</si>
  <si>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</si>
  <si>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</si>
  <si>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</si>
  <si>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</si>
  <si>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</si>
  <si>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</si>
  <si>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</si>
  <si>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</si>
  <si>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</si>
  <si>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</si>
  <si>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</si>
  <si>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</si>
  <si>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</si>
  <si>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</si>
  <si>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</si>
  <si>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</si>
  <si>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</si>
  <si>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</si>
  <si>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</si>
  <si>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</si>
  <si>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</si>
  <si>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</si>
  <si>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</si>
  <si>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</si>
  <si>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</si>
  <si>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</si>
  <si>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</si>
  <si>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</si>
  <si>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</si>
  <si>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</si>
  <si>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</si>
  <si>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</si>
  <si>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</si>
  <si>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</si>
  <si>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</si>
  <si>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</si>
  <si>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</si>
  <si>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</si>
  <si>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</si>
  <si>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</si>
  <si>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</si>
  <si>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</si>
  <si>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</si>
  <si>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</si>
  <si>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</si>
  <si>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</si>
  <si>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</si>
  <si>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</si>
  <si>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</si>
  <si>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</si>
  <si>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</si>
  <si>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</si>
  <si>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</si>
  <si>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</si>
  <si>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</si>
  <si>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</si>
  <si>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</si>
  <si>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</si>
  <si>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</si>
  <si>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</si>
  <si>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</si>
  <si>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</si>
  <si>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</si>
  <si>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</si>
  <si>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</si>
  <si>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</si>
  <si>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</si>
  <si>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</si>
  <si>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</si>
  <si>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</si>
  <si>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</si>
  <si>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</si>
  <si>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</si>
  <si>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</si>
  <si>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</si>
  <si>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</si>
  <si>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</si>
  <si>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</si>
  <si>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</si>
  <si>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</si>
  <si>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</si>
  <si>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</si>
  <si>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</si>
  <si>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</si>
  <si>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</si>
  <si>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</si>
  <si>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</si>
  <si>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</si>
  <si>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</si>
  <si>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</si>
  <si>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</si>
  <si>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</si>
  <si>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</si>
  <si>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</si>
  <si>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</si>
  <si>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</si>
  <si>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</si>
  <si>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</si>
  <si>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</si>
  <si>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</si>
  <si>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</si>
  <si>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</si>
  <si>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</si>
  <si>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</si>
  <si>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</si>
  <si>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</si>
  <si>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</si>
  <si>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</si>
  <si>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</si>
  <si>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</si>
  <si>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</si>
  <si>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</si>
  <si>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</si>
  <si>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</si>
  <si>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</si>
  <si>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</si>
  <si>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</si>
  <si>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</si>
  <si>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</si>
  <si>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</si>
  <si>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</si>
  <si>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</si>
  <si>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</si>
  <si>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</si>
  <si>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</si>
  <si>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</si>
  <si>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</si>
  <si>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</si>
  <si>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</si>
  <si>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</si>
  <si>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</si>
  <si>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</si>
  <si>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</si>
  <si>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</si>
  <si>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</si>
  <si>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</si>
  <si>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</si>
  <si>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</si>
  <si>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</si>
  <si>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</si>
  <si>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</si>
  <si>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</si>
  <si>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</si>
  <si>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</si>
  <si>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</si>
  <si>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</si>
  <si>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</si>
  <si>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</si>
  <si>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</si>
  <si>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</si>
  <si>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</si>
  <si>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</si>
  <si>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</si>
  <si>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</si>
  <si>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</si>
  <si>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</si>
  <si>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</si>
  <si>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</si>
  <si>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</si>
  <si>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</si>
  <si>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</si>
  <si>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</si>
  <si>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</si>
  <si>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</si>
  <si>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</si>
  <si>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</si>
  <si>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</si>
  <si>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</si>
  <si>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</si>
  <si>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</si>
  <si>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</si>
  <si>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</si>
  <si>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</si>
  <si>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</si>
  <si>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</si>
  <si>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</si>
  <si>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</si>
  <si>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</si>
  <si>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</si>
  <si>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</si>
  <si>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</si>
  <si>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</si>
  <si>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</si>
  <si>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</si>
  <si>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</si>
  <si>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</si>
  <si>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</si>
  <si>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</si>
  <si>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</si>
  <si>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</si>
  <si>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</si>
  <si>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</si>
  <si>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</si>
  <si>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</si>
  <si>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</si>
  <si>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</si>
  <si>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</si>
  <si>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</si>
  <si>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</si>
  <si>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</si>
  <si>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</si>
  <si>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</si>
  <si>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</si>
  <si>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</si>
  <si>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</si>
  <si>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</si>
  <si>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</si>
  <si>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</si>
  <si>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</si>
  <si>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</si>
  <si>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</si>
  <si>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</si>
  <si>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</si>
  <si>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</si>
  <si>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</si>
  <si>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</si>
  <si>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</si>
  <si>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</si>
  <si>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</si>
  <si>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</si>
  <si>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</si>
  <si>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</si>
  <si>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</si>
  <si>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</si>
  <si>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</si>
  <si>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</si>
  <si>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</si>
  <si>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</si>
  <si>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</si>
  <si>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</si>
  <si>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</si>
  <si>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</si>
  <si>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</si>
  <si>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</si>
  <si>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</si>
  <si>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</si>
  <si>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</si>
  <si>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</si>
  <si>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</si>
  <si>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</si>
  <si>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</si>
  <si>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</si>
  <si>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</si>
  <si>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</si>
  <si>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</si>
  <si>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</si>
  <si>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</si>
  <si>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</si>
  <si>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</si>
  <si>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</si>
  <si>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</si>
  <si>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</si>
  <si>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</si>
  <si>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</si>
  <si>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</si>
  <si>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</si>
  <si>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</si>
  <si>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</si>
  <si>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</si>
  <si>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</si>
  <si>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</si>
  <si>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</si>
  <si>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</si>
  <si>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</si>
  <si>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</si>
  <si>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</si>
  <si>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</si>
  <si>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</si>
  <si>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</si>
  <si>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</si>
  <si>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</si>
  <si>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</si>
  <si>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</si>
  <si>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</si>
  <si>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</si>
  <si>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</si>
  <si>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</si>
  <si>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</si>
  <si>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</si>
  <si>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</si>
  <si>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</si>
  <si>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</si>
  <si>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</si>
  <si>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</si>
  <si>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</si>
  <si>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</si>
  <si>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</si>
  <si>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</si>
  <si>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</si>
  <si>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</si>
  <si>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</si>
  <si>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</si>
  <si>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</si>
  <si>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</si>
  <si>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</si>
  <si>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</si>
  <si>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</si>
  <si>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</si>
  <si>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</si>
  <si>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</si>
  <si>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</si>
  <si>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</si>
  <si>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</si>
  <si>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</si>
  <si>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</si>
  <si>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</si>
  <si>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</si>
  <si>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</si>
  <si>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</si>
  <si>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</si>
  <si>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</si>
  <si>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</si>
  <si>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</si>
  <si>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</si>
  <si>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</si>
  <si>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</si>
  <si>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</si>
  <si>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</si>
  <si>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</si>
  <si>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</si>
  <si>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</si>
  <si>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</si>
  <si>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</si>
  <si>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</si>
  <si>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</si>
  <si>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</si>
  <si>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</si>
  <si>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</si>
  <si>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</si>
  <si>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</si>
  <si>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</si>
  <si>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</si>
  <si>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</si>
  <si>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</si>
  <si>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</si>
  <si>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</si>
  <si>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</si>
  <si>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</si>
  <si>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</si>
  <si>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</si>
  <si>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</si>
  <si>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</si>
  <si>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</si>
  <si>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</si>
  <si>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</si>
  <si>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</si>
  <si>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</si>
  <si>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</si>
  <si>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</si>
  <si>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</si>
  <si>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</si>
  <si>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</si>
  <si>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</si>
  <si>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</si>
  <si>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</si>
  <si>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</si>
  <si>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</si>
  <si>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</si>
  <si>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</si>
  <si>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</si>
  <si>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</si>
  <si>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</si>
  <si>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</si>
  <si>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</si>
  <si>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</si>
  <si>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</si>
  <si>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</si>
  <si>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</si>
  <si>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</si>
  <si>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</si>
  <si>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</si>
  <si>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</si>
  <si>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</si>
  <si>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</si>
  <si>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</si>
  <si>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</si>
  <si>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</si>
  <si>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</si>
  <si>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</si>
  <si>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</si>
  <si>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</si>
  <si>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</si>
  <si>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</si>
  <si>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</si>
  <si>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</si>
  <si>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</si>
  <si>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</si>
  <si>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</si>
  <si>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</si>
  <si>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</si>
  <si>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</si>
  <si>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</si>
  <si>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</si>
  <si>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</si>
  <si>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</si>
  <si>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</si>
  <si>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</si>
  <si>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</si>
  <si>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</si>
  <si>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</si>
  <si>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</si>
  <si>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</si>
  <si>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</si>
  <si>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</si>
  <si>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</si>
  <si>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</si>
  <si>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</si>
  <si>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</si>
  <si>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</si>
  <si>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</si>
  <si>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</si>
  <si>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</si>
  <si>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</si>
  <si>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</si>
  <si>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</si>
  <si>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</si>
  <si>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</si>
  <si>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</si>
  <si>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</si>
  <si>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</si>
  <si>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</si>
  <si>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</si>
  <si>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</si>
  <si>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</si>
  <si>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</si>
  <si>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</si>
  <si>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</si>
  <si>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</si>
  <si>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</si>
  <si>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</si>
  <si>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</si>
  <si>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</si>
  <si>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</si>
  <si>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</si>
  <si>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</si>
  <si>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</si>
  <si>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</si>
  <si>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</si>
  <si>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</si>
  <si>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</si>
  <si>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</si>
  <si>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</si>
  <si>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</si>
  <si>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</si>
  <si>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</si>
  <si>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</si>
  <si>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</si>
  <si>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</si>
  <si>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</si>
  <si>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</si>
  <si>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</si>
  <si>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</si>
  <si>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</si>
  <si>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</si>
  <si>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</si>
  <si>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</si>
  <si>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</si>
  <si>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</si>
  <si>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</si>
  <si>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</si>
  <si>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</si>
  <si>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</si>
  <si>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</si>
  <si>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</si>
  <si>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</si>
  <si>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</si>
  <si>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</si>
  <si>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</si>
  <si>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</si>
  <si>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</si>
  <si>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</si>
  <si>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</si>
  <si>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</si>
  <si>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</si>
  <si>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</si>
  <si>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</si>
  <si>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</si>
  <si>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</si>
  <si>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</si>
  <si>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</si>
  <si>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</si>
  <si>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</si>
  <si>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</si>
  <si>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</si>
  <si>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</si>
  <si>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</si>
  <si>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</si>
  <si>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</si>
  <si>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</si>
  <si>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</si>
  <si>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</si>
  <si>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</si>
  <si>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</si>
  <si>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</si>
  <si>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</si>
  <si>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</si>
  <si>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</si>
  <si>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</si>
  <si>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</si>
  <si>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</si>
  <si>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</si>
  <si>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</si>
  <si>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</si>
  <si>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</si>
  <si>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</si>
  <si>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</si>
  <si>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</si>
  <si>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</si>
  <si>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</si>
  <si>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</si>
  <si>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</si>
  <si>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</si>
  <si>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</si>
  <si>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</si>
  <si>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</si>
  <si>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</si>
  <si>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</si>
  <si>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</si>
  <si>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</si>
  <si>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</si>
  <si>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</si>
  <si>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</si>
  <si>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</si>
  <si>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</si>
  <si>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</si>
  <si>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</si>
  <si>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</si>
  <si>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</si>
  <si>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</si>
  <si>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</si>
  <si>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</si>
  <si>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</si>
  <si>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</si>
  <si>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</si>
  <si>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</si>
  <si>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</si>
  <si>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</si>
  <si>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</si>
  <si>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</si>
  <si>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</si>
  <si>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</si>
  <si>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</si>
  <si>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</si>
  <si>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</si>
  <si>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</si>
  <si>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</si>
  <si>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</si>
  <si>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</si>
  <si>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</si>
  <si>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</si>
  <si>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</si>
  <si>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</si>
  <si>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</si>
  <si>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</si>
  <si>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</si>
  <si>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</si>
  <si>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</si>
  <si>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</si>
  <si>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</si>
  <si>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</si>
  <si>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</si>
  <si>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</si>
  <si>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</si>
  <si>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</si>
  <si>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</si>
  <si>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</si>
  <si>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</si>
  <si>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</si>
  <si>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</si>
  <si>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</si>
  <si>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</si>
  <si>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</si>
  <si>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</si>
  <si>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</si>
  <si>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</si>
  <si>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</si>
  <si>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</si>
  <si>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</si>
  <si>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</si>
  <si>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</si>
  <si>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</si>
  <si>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</si>
  <si>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</si>
  <si>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</si>
  <si>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</si>
  <si>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</si>
  <si>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</si>
  <si>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</si>
  <si>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</si>
  <si>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</si>
  <si>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</si>
  <si>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</si>
  <si>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</si>
  <si>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</si>
  <si>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</si>
  <si>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</si>
  <si>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</si>
  <si>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</si>
  <si>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</si>
  <si>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</si>
  <si>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</si>
  <si>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</si>
  <si>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</si>
  <si>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</si>
  <si>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</si>
  <si>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</si>
  <si>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</si>
  <si>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</si>
  <si>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</si>
  <si>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</si>
  <si>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</si>
  <si>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</si>
  <si>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</si>
  <si>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</si>
  <si>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</si>
  <si>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</si>
  <si>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</si>
  <si>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</si>
  <si>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</si>
  <si>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</si>
  <si>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</si>
  <si>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</si>
  <si>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</si>
  <si>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</si>
  <si>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</si>
  <si>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</si>
  <si>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</si>
  <si>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</si>
  <si>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</si>
  <si>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</si>
  <si>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</si>
  <si>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</si>
  <si>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</si>
  <si>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</si>
  <si>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</si>
  <si>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</si>
  <si>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</si>
  <si>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</si>
  <si>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</si>
  <si>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</si>
  <si>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</si>
  <si>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</si>
  <si>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</si>
  <si>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</si>
  <si>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</si>
  <si>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</si>
  <si>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</si>
  <si>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</si>
  <si>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</si>
  <si>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</si>
  <si>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</si>
  <si>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</si>
  <si>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</si>
  <si>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</si>
  <si>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</si>
  <si>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</si>
  <si>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</si>
  <si>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</si>
  <si>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</si>
  <si>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</si>
  <si>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</si>
  <si>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</si>
  <si>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</si>
  <si>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</si>
  <si>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</si>
  <si>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</si>
  <si>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</si>
  <si>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</si>
  <si>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</si>
  <si>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</si>
  <si>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</si>
  <si>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</si>
  <si>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</si>
  <si>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</si>
  <si>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</si>
  <si>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</si>
  <si>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</si>
  <si>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</si>
  <si>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</si>
  <si>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</si>
  <si>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</si>
  <si>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</si>
  <si>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</si>
  <si>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</si>
  <si>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</si>
  <si>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</si>
  <si>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</si>
  <si>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</si>
  <si>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</si>
  <si>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</si>
  <si>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</si>
  <si>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</si>
  <si>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</si>
  <si>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</si>
  <si>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</si>
  <si>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</si>
  <si>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</si>
  <si>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</si>
  <si>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</si>
  <si>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</si>
  <si>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</si>
  <si>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</si>
  <si>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</si>
  <si>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</si>
  <si>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</si>
  <si>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</si>
  <si>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</si>
  <si>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</si>
  <si>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</si>
  <si>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</si>
  <si>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</si>
  <si>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</si>
  <si>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</si>
  <si>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</si>
  <si>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</si>
  <si>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</si>
  <si>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</si>
  <si>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</si>
  <si>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</si>
  <si>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</si>
  <si>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</si>
  <si>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</si>
  <si>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</si>
  <si>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</si>
  <si>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</si>
  <si>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</si>
  <si>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</si>
  <si>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</si>
  <si>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</si>
  <si>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</si>
  <si>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</si>
  <si>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</si>
  <si>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</si>
  <si>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</si>
  <si>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</si>
  <si>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</si>
  <si>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</si>
  <si>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</si>
  <si>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</si>
  <si>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</si>
  <si>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</si>
  <si>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</si>
  <si>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</si>
  <si>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</si>
  <si>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</si>
  <si>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</si>
  <si>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</si>
  <si>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</si>
  <si>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</si>
  <si>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</si>
  <si>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</si>
  <si>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</si>
  <si>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</si>
  <si>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</si>
  <si>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</si>
  <si>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</si>
  <si>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</si>
  <si>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</si>
  <si>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</si>
  <si>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</si>
  <si>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</si>
  <si>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</si>
  <si>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</si>
  <si>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</si>
  <si>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</si>
  <si>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</si>
  <si>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</si>
  <si>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</si>
  <si>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</si>
  <si>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</si>
  <si>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</si>
  <si>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</si>
  <si>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</si>
  <si>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</si>
  <si>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</si>
  <si>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</si>
  <si>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</si>
  <si>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</si>
  <si>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</si>
  <si>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</si>
  <si>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</si>
  <si>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</si>
  <si>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</si>
  <si>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</si>
  <si>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</si>
  <si>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Goal</t>
  </si>
  <si>
    <t>Number Sucessful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</si>
  <si>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</si>
  <si>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</si>
  <si>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</si>
  <si>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</si>
  <si>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</si>
  <si>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</si>
  <si>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</si>
  <si>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</si>
  <si>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</si>
  <si>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</si>
  <si>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</si>
  <si>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</si>
  <si>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</si>
  <si>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</si>
  <si>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</si>
  <si>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</si>
  <si>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</si>
  <si>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</si>
  <si>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</si>
  <si>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>Mean</t>
  </si>
  <si>
    <t>Median</t>
  </si>
  <si>
    <t>Min # of backers</t>
  </si>
  <si>
    <t>Max # of backers</t>
  </si>
  <si>
    <t>Variance</t>
  </si>
  <si>
    <t>Standard Deviation</t>
  </si>
  <si>
    <r>
      <t>·</t>
    </r>
    <r>
      <rPr>
        <sz val="7"/>
        <color rgb="FF2B2B2B"/>
        <rFont val="Times New Roman"/>
        <family val="1"/>
      </rPr>
      <t xml:space="preserve">         </t>
    </r>
    <r>
      <rPr>
        <sz val="12"/>
        <color rgb="FF2B2B2B"/>
        <rFont val="Roboto"/>
      </rPr>
      <t>Use your data to determine whether the mean or the median better summarizes the data.</t>
    </r>
  </si>
  <si>
    <r>
      <t>o</t>
    </r>
    <r>
      <rPr>
        <sz val="7"/>
        <color rgb="FF2B2B2B"/>
        <rFont val="Times New Roman"/>
        <family val="1"/>
      </rPr>
      <t xml:space="preserve">    </t>
    </r>
    <r>
      <rPr>
        <sz val="12"/>
        <color rgb="FF2B2B2B"/>
        <rFont val="Roboto"/>
      </rPr>
      <t>I believe the mean summarizes this data set better because it shows the average amount of backers and accommodates for outliers.</t>
    </r>
  </si>
  <si>
    <r>
      <t>·</t>
    </r>
    <r>
      <rPr>
        <sz val="7"/>
        <color rgb="FF2B2B2B"/>
        <rFont val="Times New Roman"/>
        <family val="1"/>
      </rPr>
      <t xml:space="preserve">         </t>
    </r>
    <r>
      <rPr>
        <sz val="12"/>
        <color rgb="FF2B2B2B"/>
        <rFont val="Roboto"/>
      </rPr>
      <t>Use your data to determine if there is more variability with successful or unsuccessful campaigns. Does this make sense? Why or why not?</t>
    </r>
  </si>
  <si>
    <r>
      <t>o</t>
    </r>
    <r>
      <rPr>
        <sz val="7"/>
        <color rgb="FF2B2B2B"/>
        <rFont val="Times New Roman"/>
        <family val="1"/>
      </rPr>
      <t xml:space="preserve">    </t>
    </r>
    <r>
      <rPr>
        <sz val="12"/>
        <color rgb="FF2B2B2B"/>
        <rFont val="Roboto"/>
      </rPr>
      <t>There is a larger variance with successful campaign.</t>
    </r>
  </si>
  <si>
    <r>
      <t>§</t>
    </r>
    <r>
      <rPr>
        <sz val="7"/>
        <color rgb="FF2B2B2B"/>
        <rFont val="Times New Roman"/>
        <family val="1"/>
      </rPr>
      <t xml:space="preserve">  </t>
    </r>
    <r>
      <rPr>
        <sz val="12"/>
        <color rgb="FF2B2B2B"/>
        <rFont val="Roboto"/>
      </rPr>
      <t>It makes sense because there is a higher chance of variability with a larger data set, and the data set for successful campaigns is larger than the data set of failed campaigns.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</si>
</sst>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  <font>
      <sz val="10"/>
      <color rgb="FF2B2B2B"/>
      <name val="Symbol"/>
      <family val="1"/>
      <charset val="2"/>
    </font>
    <font>
      <sz val="7"/>
      <color rgb="FF2B2B2B"/>
      <name val="Times New Roman"/>
      <family val="1"/>
    </font>
    <font>
      <sz val="10"/>
      <color rgb="FF2B2B2B"/>
      <name val="Courier New"/>
      <family val="3"/>
    </font>
    <font>
      <sz val="10"/>
      <color rgb="FF2B2B2B"/>
      <name val="Wingdings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0" fillId="0" borderId="10" xfId="0" applyBorder="1"/>
    <xf numFmtId="9" fontId="0" fillId="0" borderId="0" xfId="0" applyNumberFormat="1"/>
    <xf numFmtId="0" fontId="0" fillId="0" borderId="10" xfId="0" applyBorder="1" applyAlignment="1">
      <alignment horizontal="center"/>
    </xf>
    <xf numFmtId="0" fontId="19" fillId="0" borderId="0" xfId="0" applyFont="1" applyAlignment="1">
      <alignment horizontal="left" vertical="center" indent="4"/>
    </xf>
    <xf numFmtId="0" fontId="21" fillId="0" borderId="0" xfId="0" applyFont="1" applyAlignment="1">
      <alignment horizontal="left" vertical="center" indent="8"/>
    </xf>
    <xf numFmtId="0" fontId="22" fillId="0" borderId="0" xfId="0" applyFont="1" applyAlignment="1">
      <alignment horizontal="left" vertical="center" indent="12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9A0000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E-4020-B66F-33F69FDEFDFE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E-4020-B66F-33F69FDEFDFE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E-4020-B66F-33F69FDEFDFE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E-4020-B66F-33F69FDE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080943"/>
        <c:axId val="46140703"/>
      </c:barChart>
      <c:catAx>
        <c:axId val="259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703"/>
        <c:crosses val="autoZero"/>
        <c:auto val="1"/>
        <c:lblAlgn val="ctr"/>
        <c:lblOffset val="100"/>
        <c:noMultiLvlLbl val="0"/>
      </c:catAx>
      <c:valAx>
        <c:axId val="4614070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4-4441-B864-AE10D1B47C35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4-4441-B864-AE10D1B47C35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4-4441-B864-AE10D1B47C35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64-4441-B864-AE10D1B4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731087"/>
        <c:axId val="92713247"/>
      </c:barChart>
      <c:catAx>
        <c:axId val="26473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3247"/>
        <c:crosses val="autoZero"/>
        <c:auto val="1"/>
        <c:lblAlgn val="ctr"/>
        <c:lblOffset val="100"/>
        <c:noMultiLvlLbl val="0"/>
      </c:catAx>
      <c:valAx>
        <c:axId val="9271324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month!PivotTable1</c:name>
    <c:fmtId val="5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0-411E-B3EE-1C35693B2569}"/>
            </c:ext>
          </c:extLst>
        </c:ser>
        <c:ser>
          <c:idx val="1"/>
          <c:order val="1"/>
          <c:tx>
            <c:strRef>
              <c:f>'outcome by month'!$C$5:$C$6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0-411E-B3EE-1C35693B2569}"/>
            </c:ext>
          </c:extLst>
        </c:ser>
        <c:ser>
          <c:idx val="2"/>
          <c:order val="2"/>
          <c:tx>
            <c:strRef>
              <c:f>'outcome by month'!$D$5:$D$6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0-411E-B3EE-1C35693B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712944"/>
        <c:axId val="551845088"/>
      </c:lineChart>
      <c:catAx>
        <c:axId val="97471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45088"/>
        <c:crosses val="autoZero"/>
        <c:auto val="1"/>
        <c:lblAlgn val="ctr"/>
        <c:lblOffset val="100"/>
        <c:noMultiLvlLbl val="0"/>
      </c:catAx>
      <c:valAx>
        <c:axId val="5518450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0.34441087613293053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B-490B-A79B-80E95F0CDE28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0.49244712990936557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8B-490B-A79B-80E95F0CDE28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0.16314199395770393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8B-490B-A79B-80E95F0C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867376"/>
        <c:axId val="1013668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8B-490B-A79B-80E95F0CDE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8B-490B-A79B-80E95F0CDE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8B-490B-A79B-80E95F0CDE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8B-490B-A79B-80E95F0CDE28}"/>
                  </c:ext>
                </c:extLst>
              </c15:ser>
            </c15:filteredLineSeries>
          </c:ext>
        </c:extLst>
      </c:lineChart>
      <c:catAx>
        <c:axId val="11138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68880"/>
        <c:crosses val="autoZero"/>
        <c:auto val="1"/>
        <c:lblAlgn val="ctr"/>
        <c:lblOffset val="100"/>
        <c:noMultiLvlLbl val="0"/>
      </c:catAx>
      <c:valAx>
        <c:axId val="101366888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0</xdr:rowOff>
    </xdr:from>
    <xdr:to>
      <xdr:col>15</xdr:col>
      <xdr:colOff>4762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BD65-64EC-A096-613D-DEC7697FA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4</xdr:row>
      <xdr:rowOff>76200</xdr:rowOff>
    </xdr:from>
    <xdr:to>
      <xdr:col>19</xdr:col>
      <xdr:colOff>633412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932D3-3962-67E5-FEAE-8C619B6F6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66675</xdr:rowOff>
    </xdr:from>
    <xdr:to>
      <xdr:col>14</xdr:col>
      <xdr:colOff>385762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73B3C-95C0-9E52-1445-B0F8F7F75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1</xdr:row>
      <xdr:rowOff>180974</xdr:rowOff>
    </xdr:from>
    <xdr:to>
      <xdr:col>18</xdr:col>
      <xdr:colOff>485775</xdr:colOff>
      <xdr:row>12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7AF87-062A-A0EF-42F7-D32668032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185.689996527777" createdVersion="8" refreshedVersion="8" minRefreshableVersion="3" recordCount="1000" xr:uid="{6073A78A-E3EB-45D6-822B-9AD7320AF70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0" maxValue="113.17073170731707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187.753900231481" createdVersion="8" refreshedVersion="8" minRefreshableVersion="3" recordCount="1001" xr:uid="{D4515948-5945-437A-880D-5414036CD597}">
  <cacheSource type="worksheet">
    <worksheetSource ref="I1:S1048576" sheet="Crowdfunding"/>
  </cacheSource>
  <cacheFields count="14">
    <cacheField name="outcome" numFmtId="0">
      <sharedItems containsBlank="1" count="5">
        <s v="failed"/>
        <s v="successful"/>
        <s v="live"/>
        <s v="canceled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3"/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Months (date_created_conversion)" numFmtId="0" databaseField="0">
      <fieldGroup base="4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n v="0"/>
    <x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58"/>
    <n v="92.151898734177209"/>
    <n v="1040"/>
    <x v="1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425"/>
    <n v="100.01614035087719"/>
    <n v="131.4787822878229"/>
    <x v="1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24"/>
    <n v="103.20833333333333"/>
    <n v="58.976190476190467"/>
    <x v="0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53"/>
    <n v="99.339622641509436"/>
    <n v="69.276315789473685"/>
    <x v="0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n v="75.833333333333329"/>
    <n v="173.61842105263159"/>
    <x v="1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18"/>
    <n v="60.555555555555557"/>
    <n v="20.961538461538463"/>
    <x v="0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227"/>
    <n v="64.93832599118943"/>
    <n v="327.57777777777778"/>
    <x v="1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708"/>
    <n v="30.997175141242938"/>
    <n v="19.932788374205266"/>
    <x v="2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44"/>
    <n v="72.909090909090907"/>
    <n v="51.741935483870968"/>
    <x v="0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20"/>
    <n v="62.9"/>
    <n v="266.11538461538464"/>
    <x v="1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27"/>
    <n v="112.22222222222223"/>
    <n v="48.095238095238095"/>
    <x v="0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55"/>
    <n v="102.34545454545454"/>
    <n v="89.349206349206341"/>
    <x v="0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98"/>
    <n v="105.05102040816327"/>
    <n v="245.11904761904765"/>
    <x v="1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200"/>
    <n v="94.144999999999996"/>
    <n v="66.769503546099301"/>
    <x v="0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52"/>
    <n v="84.986725663716811"/>
    <n v="47.307881773399011"/>
    <x v="0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100"/>
    <n v="110.41"/>
    <n v="649.47058823529414"/>
    <x v="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249"/>
    <n v="107.96236989591674"/>
    <n v="159.39125295508273"/>
    <x v="1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135"/>
    <n v="45.103703703703701"/>
    <n v="66.912087912087912"/>
    <x v="3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674"/>
    <n v="45.001483679525222"/>
    <n v="48.529600000000002"/>
    <x v="0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396"/>
    <n v="105.97134670487107"/>
    <n v="112.24279210925646"/>
    <x v="1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558"/>
    <n v="69.055555555555557"/>
    <n v="40.992553191489364"/>
    <x v="0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890"/>
    <n v="85.044943820224717"/>
    <n v="128.07106598984771"/>
    <x v="1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142"/>
    <n v="105.22535211267606"/>
    <n v="332.04444444444448"/>
    <x v="1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2673"/>
    <n v="39.003741114852225"/>
    <n v="112.83225108225108"/>
    <x v="1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163"/>
    <n v="73.030674846625772"/>
    <n v="216.43636363636364"/>
    <x v="1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1480"/>
    <n v="35.009459459459457"/>
    <n v="48.199069767441863"/>
    <x v="3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15"/>
    <n v="106.6"/>
    <n v="79.95"/>
    <x v="0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2220"/>
    <n v="61.997747747747745"/>
    <n v="105.22553516819573"/>
    <x v="1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1606"/>
    <n v="94.000622665006233"/>
    <n v="328.89978213507629"/>
    <x v="1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29"/>
    <n v="112.05426356589147"/>
    <n v="160.61111111111111"/>
    <x v="1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226"/>
    <n v="48.008849557522126"/>
    <n v="310"/>
    <x v="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2307"/>
    <n v="38.004334633723452"/>
    <n v="86.807920792079202"/>
    <x v="0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5419"/>
    <n v="35.000184535892231"/>
    <n v="377.82071713147411"/>
    <x v="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65"/>
    <n v="85"/>
    <n v="150.80645161290323"/>
    <x v="1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965"/>
    <n v="95.993893129770996"/>
    <n v="150.30119521912351"/>
    <x v="1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6"/>
    <n v="68.8125"/>
    <n v="157.28571428571431"/>
    <x v="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07"/>
    <n v="105.97196261682242"/>
    <n v="139.98765432098764"/>
    <x v="1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134"/>
    <n v="75.261194029850742"/>
    <n v="325.32258064516128"/>
    <x v="1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88"/>
    <n v="57.125"/>
    <n v="50.777777777777779"/>
    <x v="0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98"/>
    <n v="75.141414141414145"/>
    <n v="169.06818181818181"/>
    <x v="1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111"/>
    <n v="107.42342342342343"/>
    <n v="212.92857142857144"/>
    <x v="1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222"/>
    <n v="35.995495495495497"/>
    <n v="443.94444444444446"/>
    <x v="1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6212"/>
    <n v="26.998873148744366"/>
    <n v="185.9390243902439"/>
    <x v="1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98"/>
    <n v="107.56122448979592"/>
    <n v="658.8125"/>
    <x v="1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n v="94.375"/>
    <n v="47.684210526315788"/>
    <x v="0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92"/>
    <n v="46.163043478260867"/>
    <n v="114.78378378378378"/>
    <x v="1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149"/>
    <n v="47.845637583892618"/>
    <n v="475.26666666666665"/>
    <x v="1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2431"/>
    <n v="53.007815713698065"/>
    <n v="386.97297297297297"/>
    <x v="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303"/>
    <n v="45.059405940594061"/>
    <n v="189.625"/>
    <x v="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1"/>
    <n v="2"/>
    <n v="2"/>
    <x v="0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1467"/>
    <n v="99.006816632583508"/>
    <n v="91.867805186590772"/>
    <x v="0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75"/>
    <n v="32.786666666666669"/>
    <n v="34.152777777777779"/>
    <x v="0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209"/>
    <n v="59.119617224880386"/>
    <n v="140.40909090909091"/>
    <x v="1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120"/>
    <n v="44.93333333333333"/>
    <n v="89.86666666666666"/>
    <x v="0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31"/>
    <n v="89.664122137404576"/>
    <n v="177.96969696969697"/>
    <x v="1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64"/>
    <n v="70.079268292682926"/>
    <n v="143.66249999999999"/>
    <x v="1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01"/>
    <n v="31.059701492537314"/>
    <n v="215.27586206896552"/>
    <x v="1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11"/>
    <n v="29.061611374407583"/>
    <n v="227.11111111111114"/>
    <x v="1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128"/>
    <n v="30.0859375"/>
    <n v="275.07142857142861"/>
    <x v="1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600"/>
    <n v="84.998125000000002"/>
    <n v="144.37048832271762"/>
    <x v="1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2253"/>
    <n v="82.001775410563695"/>
    <n v="92.74598393574297"/>
    <x v="0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249"/>
    <n v="58.040160642570278"/>
    <n v="722.6"/>
    <x v="1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5"/>
    <n v="111.4"/>
    <n v="11.851063829787234"/>
    <x v="0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38"/>
    <n v="71.94736842105263"/>
    <n v="97.642857142857139"/>
    <x v="0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n v="61.038135593220339"/>
    <n v="236.14754098360655"/>
    <x v="1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12"/>
    <n v="108.91666666666667"/>
    <n v="45.068965517241381"/>
    <x v="0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4065"/>
    <n v="29.001722017220171"/>
    <n v="162.38567493112947"/>
    <x v="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46"/>
    <n v="58.975609756097562"/>
    <n v="254.52631578947367"/>
    <x v="1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17"/>
    <n v="111.82352941176471"/>
    <n v="24.063291139240505"/>
    <x v="3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2475"/>
    <n v="63.995555555555555"/>
    <n v="123.74140625000001"/>
    <x v="1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76"/>
    <n v="85.315789473684205"/>
    <n v="108.06666666666666"/>
    <x v="1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54"/>
    <n v="74.481481481481481"/>
    <n v="670.33333333333326"/>
    <x v="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88"/>
    <n v="105.14772727272727"/>
    <n v="660.92857142857144"/>
    <x v="1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85"/>
    <n v="56.188235294117646"/>
    <n v="122.46153846153847"/>
    <x v="1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70"/>
    <n v="85.917647058823533"/>
    <n v="150.57731958762886"/>
    <x v="1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1684"/>
    <n v="57.00296912114014"/>
    <n v="78.106590724165997"/>
    <x v="0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56"/>
    <n v="79.642857142857139"/>
    <n v="46.94736842105263"/>
    <x v="0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30"/>
    <n v="41.018181818181816"/>
    <n v="300.8"/>
    <x v="1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838"/>
    <n v="48.004773269689736"/>
    <n v="69.598615916955026"/>
    <x v="0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127"/>
    <n v="55.212598425196852"/>
    <n v="637.4545454545455"/>
    <x v="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411"/>
    <n v="92.109489051094897"/>
    <n v="225.33928571428569"/>
    <x v="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80"/>
    <n v="83.183333333333337"/>
    <n v="1497.3000000000002"/>
    <x v="1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1000"/>
    <n v="39.996000000000002"/>
    <n v="37.590225563909776"/>
    <x v="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374"/>
    <n v="111.1336898395722"/>
    <n v="132.36942675159236"/>
    <x v="1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71"/>
    <n v="90.563380281690144"/>
    <n v="131.22448979591837"/>
    <x v="1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203"/>
    <n v="61.108374384236456"/>
    <n v="167.63513513513513"/>
    <x v="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1482"/>
    <n v="83.022941970310384"/>
    <n v="61.984886649874063"/>
    <x v="0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113"/>
    <n v="110.76106194690266"/>
    <n v="260.75"/>
    <x v="1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96"/>
    <n v="89.458333333333329"/>
    <n v="252.58823529411765"/>
    <x v="1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106"/>
    <n v="57.849056603773583"/>
    <n v="78.615384615384613"/>
    <x v="0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679"/>
    <n v="109.99705449189985"/>
    <n v="48.404406999351913"/>
    <x v="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498"/>
    <n v="103.96586345381526"/>
    <n v="258.875"/>
    <x v="1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0"/>
    <n v="107.99508196721311"/>
    <n v="60.548713235294116"/>
    <x v="3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180"/>
    <n v="48.927777777777777"/>
    <n v="303.68965517241378"/>
    <x v="1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27"/>
    <n v="37.666666666666664"/>
    <n v="112.99999999999999"/>
    <x v="1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331"/>
    <n v="64.999141999141997"/>
    <n v="217.37876614060258"/>
    <x v="1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113"/>
    <n v="106.61061946902655"/>
    <n v="926.69230769230762"/>
    <x v="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1220"/>
    <n v="27.009016393442622"/>
    <n v="33.692229038854805"/>
    <x v="0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64"/>
    <n v="91.16463414634147"/>
    <n v="196.7236842105263"/>
    <x v="1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1"/>
    <n v="1"/>
    <x v="0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64"/>
    <n v="56.054878048780488"/>
    <n v="1021.4444444444445"/>
    <x v="1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336"/>
    <n v="31.017857142857142"/>
    <n v="281.67567567567568"/>
    <x v="1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37"/>
    <n v="66.513513513513516"/>
    <n v="24.610000000000003"/>
    <x v="0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917"/>
    <n v="89.005216484089729"/>
    <n v="143.14010067114094"/>
    <x v="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95"/>
    <n v="103.46315789473684"/>
    <n v="144.54411764705884"/>
    <x v="1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147"/>
    <n v="95.278911564625844"/>
    <n v="359.12820512820514"/>
    <x v="1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86"/>
    <n v="75.895348837209298"/>
    <n v="186.48571428571427"/>
    <x v="1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83"/>
    <n v="107.57831325301204"/>
    <n v="595.26666666666665"/>
    <x v="1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60"/>
    <n v="51.31666666666667"/>
    <n v="59.21153846153846"/>
    <x v="0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296"/>
    <n v="71.983108108108112"/>
    <n v="14.962780898876405"/>
    <x v="0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676"/>
    <n v="108.95414201183432"/>
    <n v="119.95602605863192"/>
    <x v="1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361"/>
    <n v="35"/>
    <n v="268.82978723404256"/>
    <x v="1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131"/>
    <n v="94.938931297709928"/>
    <n v="376.87878787878788"/>
    <x v="1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126"/>
    <n v="109.65079365079364"/>
    <n v="727.15789473684208"/>
    <x v="1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3304"/>
    <n v="44.001815980629537"/>
    <n v="87.211757648470297"/>
    <x v="0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73"/>
    <n v="86.794520547945211"/>
    <n v="88"/>
    <x v="0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275"/>
    <n v="30.992727272727272"/>
    <n v="173.9387755102041"/>
    <x v="1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67"/>
    <n v="94.791044776119406"/>
    <n v="117.61111111111111"/>
    <x v="1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154"/>
    <n v="69.79220779220779"/>
    <n v="214.96"/>
    <x v="1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782"/>
    <n v="63.003367003367003"/>
    <n v="149.49667110519306"/>
    <x v="1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903"/>
    <n v="110.0343300110742"/>
    <n v="219.33995584988963"/>
    <x v="1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3387"/>
    <n v="25.997933274284026"/>
    <n v="64.367690058479525"/>
    <x v="0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662"/>
    <n v="49.987915407854985"/>
    <n v="18.622397298818232"/>
    <x v="0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94"/>
    <n v="101.72340425531915"/>
    <n v="367.76923076923077"/>
    <x v="1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80"/>
    <n v="47.083333333333336"/>
    <n v="159.90566037735849"/>
    <x v="1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774"/>
    <n v="89.944444444444443"/>
    <n v="38.633185349611544"/>
    <x v="0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672"/>
    <n v="78.96875"/>
    <n v="51.42151162790698"/>
    <x v="0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532"/>
    <n v="80.067669172932327"/>
    <n v="60.334277620396605"/>
    <x v="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55"/>
    <n v="86.472727272727269"/>
    <n v="3.202693602693603"/>
    <x v="3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533"/>
    <n v="28.001876172607879"/>
    <n v="155.46875"/>
    <x v="1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2443"/>
    <n v="67.996725337699544"/>
    <n v="100.85974499089254"/>
    <x v="1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89"/>
    <n v="43.078651685393261"/>
    <n v="116.18181818181819"/>
    <x v="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159"/>
    <n v="87.95597484276729"/>
    <n v="310.77777777777777"/>
    <x v="1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40"/>
    <n v="94.987234042553197"/>
    <n v="89.73668341708543"/>
    <x v="0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117"/>
    <n v="46.905982905982903"/>
    <n v="71.27272727272728"/>
    <x v="0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58"/>
    <n v="46.913793103448278"/>
    <n v="3.2862318840579712"/>
    <x v="3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50"/>
    <n v="94.24"/>
    <n v="261.77777777777777"/>
    <x v="1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115"/>
    <n v="80.139130434782615"/>
    <n v="96"/>
    <x v="0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326"/>
    <n v="59.036809815950917"/>
    <n v="20.896851248642779"/>
    <x v="0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186"/>
    <n v="65.989247311827953"/>
    <n v="223.16363636363636"/>
    <x v="1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71"/>
    <n v="60.992530345471522"/>
    <n v="101.59097978227061"/>
    <x v="1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117"/>
    <n v="98.307692307692307"/>
    <n v="230.03999999999996"/>
    <x v="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70"/>
    <n v="104.6"/>
    <n v="135.59259259259261"/>
    <x v="1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35"/>
    <n v="86.066666666666663"/>
    <n v="129.1"/>
    <x v="1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768"/>
    <n v="76.989583333333329"/>
    <n v="236.512"/>
    <x v="1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51"/>
    <n v="29.764705882352942"/>
    <n v="17.25"/>
    <x v="3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99"/>
    <n v="46.91959798994975"/>
    <n v="112.49397590361446"/>
    <x v="1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07"/>
    <n v="105.18691588785046"/>
    <n v="121.02150537634408"/>
    <x v="1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195"/>
    <n v="69.907692307692301"/>
    <n v="219.87096774193549"/>
    <x v="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1"/>
    <n v="1"/>
    <x v="0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1467"/>
    <n v="60.011588275391958"/>
    <n v="64.166909620991248"/>
    <x v="0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3376"/>
    <n v="52.006220379146917"/>
    <n v="423.06746987951806"/>
    <x v="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5681"/>
    <n v="31.000176025347649"/>
    <n v="92.984160506863773"/>
    <x v="0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1059"/>
    <n v="95.042492917847028"/>
    <n v="58.756567425569173"/>
    <x v="0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1194"/>
    <n v="75.968174204355108"/>
    <n v="65.022222222222226"/>
    <x v="0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379"/>
    <n v="71.013192612137203"/>
    <n v="73.939560439560438"/>
    <x v="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30"/>
    <n v="73.733333333333334"/>
    <n v="52.666666666666664"/>
    <x v="0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41"/>
    <n v="113.17073170731707"/>
    <n v="220.95238095238096"/>
    <x v="1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821"/>
    <n v="105.00933552992861"/>
    <n v="100.01150627615063"/>
    <x v="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4"/>
    <n v="79.176829268292678"/>
    <n v="162.3125"/>
    <x v="1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5"/>
    <n v="57.333333333333336"/>
    <n v="78.181818181818187"/>
    <x v="0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7"/>
    <n v="58.178343949044589"/>
    <n v="149.73770491803279"/>
    <x v="1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46"/>
    <n v="36.032520325203251"/>
    <n v="253.25714285714284"/>
    <x v="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396"/>
    <n v="107.99068767908309"/>
    <n v="100.16943521594683"/>
    <x v="1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2506"/>
    <n v="44.005985634477256"/>
    <n v="121.99004424778761"/>
    <x v="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244"/>
    <n v="55.077868852459019"/>
    <n v="137.13265306122449"/>
    <x v="1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146"/>
    <n v="74"/>
    <n v="415.53846153846149"/>
    <x v="1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955"/>
    <n v="41.996858638743454"/>
    <n v="31.30913348946136"/>
    <x v="0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1267"/>
    <n v="77.988161010260455"/>
    <n v="424.08154506437768"/>
    <x v="1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67"/>
    <n v="82.507462686567166"/>
    <n v="2.93886230728336"/>
    <x v="0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5"/>
    <n v="104.2"/>
    <n v="10.63265306122449"/>
    <x v="0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26"/>
    <n v="25.5"/>
    <n v="82.875"/>
    <x v="0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561"/>
    <n v="100.98334401024984"/>
    <n v="163.01447776628748"/>
    <x v="1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48"/>
    <n v="111.83333333333333"/>
    <n v="894.66666666666674"/>
    <x v="1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1130"/>
    <n v="41.999115044247787"/>
    <n v="26.191501103752756"/>
    <x v="0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82"/>
    <n v="110.05115089514067"/>
    <n v="74.834782608695647"/>
    <x v="0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2739"/>
    <n v="58.997079225994888"/>
    <n v="416.47680412371136"/>
    <x v="1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210"/>
    <n v="32.985714285714288"/>
    <n v="96.208333333333329"/>
    <x v="0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37"/>
    <n v="45.005654509471306"/>
    <n v="357.71910112359546"/>
    <x v="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2107"/>
    <n v="81.98196487897485"/>
    <n v="308.45714285714286"/>
    <x v="1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136"/>
    <n v="39.080882352941174"/>
    <n v="61.802325581395344"/>
    <x v="0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3318"/>
    <n v="58.996383363471971"/>
    <n v="722.32472324723244"/>
    <x v="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86"/>
    <n v="40.988372093023258"/>
    <n v="69.117647058823522"/>
    <x v="0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340"/>
    <n v="31.029411764705884"/>
    <n v="293.05555555555554"/>
    <x v="1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19"/>
    <n v="37.789473684210527"/>
    <n v="71.8"/>
    <x v="0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886"/>
    <n v="32.006772009029348"/>
    <n v="31.934684684684683"/>
    <x v="0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1442"/>
    <n v="95.966712898751737"/>
    <n v="229.87375415282392"/>
    <x v="1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5"/>
    <n v="75"/>
    <n v="32.012195121951223"/>
    <x v="0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441"/>
    <n v="102.0498866213152"/>
    <n v="23.525352848928385"/>
    <x v="3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24"/>
    <n v="105.75"/>
    <n v="68.594594594594597"/>
    <x v="0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86"/>
    <n v="37.069767441860463"/>
    <n v="37.952380952380956"/>
    <x v="0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43"/>
    <n v="35.049382716049379"/>
    <n v="19.992957746478872"/>
    <x v="0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65"/>
    <n v="46.338461538461537"/>
    <n v="45.636363636363633"/>
    <x v="0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6"/>
    <n v="69.174603174603178"/>
    <n v="122.7605633802817"/>
    <x v="1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524"/>
    <n v="109.07824427480917"/>
    <n v="361.75316455696202"/>
    <x v="1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100"/>
    <n v="51.78"/>
    <n v="63.146341463414636"/>
    <x v="0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1989"/>
    <n v="82.010055304172951"/>
    <n v="298.20475319926874"/>
    <x v="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68"/>
    <n v="35.958333333333336"/>
    <n v="9.5585443037974684"/>
    <x v="0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13"/>
    <n v="74.461538461538467"/>
    <n v="53.777777777777779"/>
    <x v="0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1"/>
    <n v="2"/>
    <n v="2"/>
    <x v="0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157"/>
    <n v="91.114649681528661"/>
    <n v="681.19047619047615"/>
    <x v="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82"/>
    <n v="79.792682926829272"/>
    <n v="78.831325301204828"/>
    <x v="3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4498"/>
    <n v="42.999777678968428"/>
    <n v="134.40792216817235"/>
    <x v="1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40"/>
    <n v="63.225000000000001"/>
    <n v="3.3719999999999999"/>
    <x v="0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80"/>
    <n v="70.174999999999997"/>
    <n v="431.84615384615387"/>
    <x v="1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57"/>
    <n v="61.333333333333336"/>
    <n v="38.844444444444441"/>
    <x v="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3"/>
    <n v="99"/>
    <n v="425.7"/>
    <x v="1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2053"/>
    <n v="96.984900146127615"/>
    <n v="101.12239715591672"/>
    <x v="1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808"/>
    <n v="51.004950495049506"/>
    <n v="21.188688946015425"/>
    <x v="2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226"/>
    <n v="28.044247787610619"/>
    <n v="67.425531914893625"/>
    <x v="0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1625"/>
    <n v="60.984615384615381"/>
    <n v="94.923371647509583"/>
    <x v="0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68"/>
    <n v="73.214285714285708"/>
    <n v="151.85185185185185"/>
    <x v="1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4289"/>
    <n v="39.997435299603637"/>
    <n v="195.16382252559728"/>
    <x v="1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65"/>
    <n v="86.812121212121212"/>
    <n v="1023.1428571428571"/>
    <x v="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143"/>
    <n v="42.125874125874127"/>
    <n v="3.841836734693878"/>
    <x v="0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815"/>
    <n v="103.97851239669421"/>
    <n v="155.07066557107643"/>
    <x v="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934"/>
    <n v="62.003211991434689"/>
    <n v="44.753477588871718"/>
    <x v="0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397"/>
    <n v="31.005037783375315"/>
    <n v="215.94736842105263"/>
    <x v="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1539"/>
    <n v="89.991552956465242"/>
    <n v="332.12709832134288"/>
    <x v="1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17"/>
    <n v="39.235294117647058"/>
    <n v="8.4430379746835449"/>
    <x v="0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2179"/>
    <n v="54.993116108306566"/>
    <n v="98.625514403292186"/>
    <x v="0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n v="47.992753623188406"/>
    <n v="137.97916666666669"/>
    <x v="1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1"/>
    <n v="87.966702470461868"/>
    <n v="93.81099656357388"/>
    <x v="0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3594"/>
    <n v="51.999165275459099"/>
    <n v="403.63930885529157"/>
    <x v="1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5880"/>
    <n v="29.999659863945578"/>
    <n v="260.1740412979351"/>
    <x v="1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112"/>
    <n v="98.205357142857139"/>
    <n v="366.63333333333333"/>
    <x v="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943"/>
    <n v="108.96182396606575"/>
    <n v="168.72085385878489"/>
    <x v="1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2468"/>
    <n v="66.998379254457049"/>
    <n v="119.90717911530093"/>
    <x v="1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2551"/>
    <n v="64.99333594668758"/>
    <n v="193.68925233644859"/>
    <x v="1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101"/>
    <n v="99.841584158415841"/>
    <n v="420.16666666666669"/>
    <x v="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67"/>
    <n v="82.432835820895519"/>
    <n v="76.708333333333329"/>
    <x v="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92"/>
    <n v="63.293478260869563"/>
    <n v="171.26470588235293"/>
    <x v="1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62"/>
    <n v="96.774193548387103"/>
    <n v="157.89473684210526"/>
    <x v="1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49"/>
    <n v="54.906040268456373"/>
    <n v="109.08"/>
    <x v="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92"/>
    <n v="39.010869565217391"/>
    <n v="41.732558139534881"/>
    <x v="0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57"/>
    <n v="75.84210526315789"/>
    <n v="10.944303797468354"/>
    <x v="0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329"/>
    <n v="45.051671732522799"/>
    <n v="159.3763440860215"/>
    <x v="1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97"/>
    <n v="104.51546391752578"/>
    <n v="422.41666666666669"/>
    <x v="1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41"/>
    <n v="76.268292682926827"/>
    <n v="97.71875"/>
    <x v="0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1784"/>
    <n v="69.015695067264573"/>
    <n v="418.78911564625849"/>
    <x v="1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684"/>
    <n v="101.97684085510689"/>
    <n v="101.91632047477745"/>
    <x v="1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250"/>
    <n v="42.915999999999997"/>
    <n v="127.72619047619047"/>
    <x v="1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238"/>
    <n v="43.025210084033617"/>
    <n v="445.21739130434781"/>
    <x v="1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3"/>
    <n v="75.245283018867923"/>
    <n v="569.71428571428578"/>
    <x v="1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214"/>
    <n v="69.023364485981304"/>
    <n v="509.34482758620686"/>
    <x v="1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222"/>
    <n v="65.986486486486484"/>
    <n v="325.5333333333333"/>
    <x v="1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1884"/>
    <n v="98.013800424628457"/>
    <n v="932.61616161616166"/>
    <x v="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8"/>
    <n v="60.105504587155963"/>
    <n v="211.33870967741933"/>
    <x v="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6465"/>
    <n v="26.000773395204948"/>
    <n v="273.32520325203251"/>
    <x v="1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1"/>
    <n v="3"/>
    <n v="3"/>
    <x v="0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101"/>
    <n v="38.019801980198018"/>
    <n v="54.084507042253513"/>
    <x v="0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59"/>
    <n v="106.15254237288136"/>
    <n v="626.29999999999995"/>
    <x v="1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1335"/>
    <n v="81.019475655430711"/>
    <n v="89.021399176954731"/>
    <x v="0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88"/>
    <n v="96.647727272727266"/>
    <n v="184.89130434782609"/>
    <x v="1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697"/>
    <n v="57.003535651149086"/>
    <n v="120.16770186335404"/>
    <x v="1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15"/>
    <n v="63.93333333333333"/>
    <n v="23.390243902439025"/>
    <x v="0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92"/>
    <n v="90.456521739130437"/>
    <n v="146"/>
    <x v="1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186"/>
    <n v="72.172043010752688"/>
    <n v="268.48"/>
    <x v="1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138"/>
    <n v="77.934782608695656"/>
    <n v="597.5"/>
    <x v="1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261"/>
    <n v="38.065134099616856"/>
    <n v="157.69841269841268"/>
    <x v="1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454"/>
    <n v="57.936123348017624"/>
    <n v="31.201660735468568"/>
    <x v="0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107"/>
    <n v="49.794392523364486"/>
    <n v="313.41176470588238"/>
    <x v="1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199"/>
    <n v="54.050251256281406"/>
    <n v="370.89655172413791"/>
    <x v="1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5512"/>
    <n v="30.002721335268504"/>
    <n v="362.66447368421052"/>
    <x v="1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86"/>
    <n v="70.127906976744185"/>
    <n v="123.08163265306122"/>
    <x v="1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3182"/>
    <n v="26.996228786926462"/>
    <n v="76.766756032171585"/>
    <x v="0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768"/>
    <n v="51.990606936416185"/>
    <n v="233.62012987012989"/>
    <x v="1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48"/>
    <n v="56.416666666666664"/>
    <n v="180.53333333333333"/>
    <x v="1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87"/>
    <n v="101.63218390804597"/>
    <n v="252.62857142857143"/>
    <x v="1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1890"/>
    <n v="25.005291005291006"/>
    <n v="27.176538240368025"/>
    <x v="3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61"/>
    <n v="32.016393442622949"/>
    <n v="1.2706571242680547"/>
    <x v="2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1894"/>
    <n v="82.021647307286173"/>
    <n v="304.0097847358121"/>
    <x v="1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282"/>
    <n v="37.957446808510639"/>
    <n v="137.23076923076923"/>
    <x v="1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15"/>
    <n v="51.533333333333331"/>
    <n v="32.208333333333336"/>
    <x v="0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116"/>
    <n v="81.198275862068968"/>
    <n v="241.51282051282053"/>
    <x v="1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133"/>
    <n v="40.030075187969928"/>
    <n v="96.8"/>
    <x v="0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83"/>
    <n v="89.939759036144579"/>
    <n v="1066.4285714285716"/>
    <x v="1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91"/>
    <n v="96.692307692307693"/>
    <n v="325.88888888888891"/>
    <x v="1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546"/>
    <n v="25.010989010989011"/>
    <n v="170.70000000000002"/>
    <x v="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393"/>
    <n v="36.987277353689571"/>
    <n v="581.44000000000005"/>
    <x v="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2062"/>
    <n v="73.012609117361791"/>
    <n v="91.520972644376897"/>
    <x v="0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33"/>
    <n v="68.240601503759393"/>
    <n v="108.04761904761904"/>
    <x v="1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29"/>
    <n v="52.310344827586206"/>
    <n v="18.728395061728396"/>
    <x v="0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132"/>
    <n v="61.765151515151516"/>
    <n v="83.193877551020407"/>
    <x v="0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254"/>
    <n v="25.027559055118111"/>
    <n v="706.33333333333337"/>
    <x v="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84"/>
    <n v="106.28804347826087"/>
    <n v="17.446030330062445"/>
    <x v="3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176"/>
    <n v="75.07386363636364"/>
    <n v="209.73015873015873"/>
    <x v="1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137"/>
    <n v="39.970802919708028"/>
    <n v="97.785714285714292"/>
    <x v="0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337"/>
    <n v="39.982195845697326"/>
    <n v="1684.25"/>
    <x v="1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908"/>
    <n v="101.01541850220265"/>
    <n v="54.402135231316727"/>
    <x v="0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107"/>
    <n v="76.813084112149539"/>
    <n v="456.61111111111109"/>
    <x v="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n v="71.7"/>
    <n v="9.8219178082191778"/>
    <x v="0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32"/>
    <n v="33.28125"/>
    <n v="16.384615384615383"/>
    <x v="3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83"/>
    <n v="43.923497267759565"/>
    <n v="1339.6666666666667"/>
    <x v="1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1910"/>
    <n v="36.004712041884815"/>
    <n v="35.650077760497666"/>
    <x v="0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38"/>
    <n v="88.21052631578948"/>
    <n v="54.950819672131146"/>
    <x v="0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104"/>
    <n v="65.240384615384613"/>
    <n v="94.236111111111114"/>
    <x v="0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72"/>
    <n v="69.958333333333329"/>
    <n v="143.91428571428571"/>
    <x v="1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49"/>
    <n v="39.877551020408163"/>
    <n v="51.421052631578945"/>
    <x v="0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1"/>
    <n v="5"/>
    <n v="5"/>
    <x v="0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295"/>
    <n v="41.023728813559323"/>
    <n v="1344.6666666666667"/>
    <x v="1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245"/>
    <n v="98.914285714285711"/>
    <n v="31.844940867279899"/>
    <x v="0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32"/>
    <n v="87.78125"/>
    <n v="82.617647058823536"/>
    <x v="0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142"/>
    <n v="80.767605633802816"/>
    <n v="546.14285714285722"/>
    <x v="1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85"/>
    <n v="94.28235294117647"/>
    <n v="286.21428571428572"/>
    <x v="1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"/>
    <n v="73.428571428571431"/>
    <n v="7.9076923076923071"/>
    <x v="0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659"/>
    <n v="65.968133535660087"/>
    <n v="132.13677811550153"/>
    <x v="1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803"/>
    <n v="109.04109589041096"/>
    <n v="74.077834179357026"/>
    <x v="0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n v="41.16"/>
    <n v="75.292682926829272"/>
    <x v="3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16"/>
    <n v="99.125"/>
    <n v="20.333333333333332"/>
    <x v="0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121"/>
    <n v="105.88429752066116"/>
    <n v="203.36507936507937"/>
    <x v="1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742"/>
    <n v="48.996525921966864"/>
    <n v="310.2284263959391"/>
    <x v="1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223"/>
    <n v="39"/>
    <n v="395.31818181818181"/>
    <x v="1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133"/>
    <n v="31.022556390977442"/>
    <n v="294.71428571428572"/>
    <x v="1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1"/>
    <n v="103.87096774193549"/>
    <n v="33.89473684210526"/>
    <x v="0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108"/>
    <n v="59.268518518518519"/>
    <n v="66.677083333333329"/>
    <x v="0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30"/>
    <n v="42.3"/>
    <n v="19.227272727272727"/>
    <x v="0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7"/>
    <n v="53.117647058823529"/>
    <n v="15.842105263157894"/>
    <x v="0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64"/>
    <n v="50.796875"/>
    <n v="38.702380952380956"/>
    <x v="3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80"/>
    <n v="101.15"/>
    <n v="9.5876777251184837"/>
    <x v="0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2468"/>
    <n v="65.000810372771468"/>
    <n v="94.144366197183089"/>
    <x v="0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5168"/>
    <n v="37.998645510835914"/>
    <n v="166.56234096692114"/>
    <x v="1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6"/>
    <n v="82.615384615384613"/>
    <n v="24.134831460674157"/>
    <x v="0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307"/>
    <n v="37.941368078175898"/>
    <n v="164.05633802816902"/>
    <x v="1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73"/>
    <n v="80.780821917808225"/>
    <n v="90.723076923076931"/>
    <x v="0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128"/>
    <n v="25.984375"/>
    <n v="46.194444444444443"/>
    <x v="0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3"/>
    <n v="30.363636363636363"/>
    <n v="38.53846153846154"/>
    <x v="0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2441"/>
    <n v="54.004916018025398"/>
    <n v="133.56231003039514"/>
    <x v="1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11"/>
    <n v="101.78672985781991"/>
    <n v="22.896588486140725"/>
    <x v="2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385"/>
    <n v="45.003610108303249"/>
    <n v="184.95548961424333"/>
    <x v="1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190"/>
    <n v="77.068421052631578"/>
    <n v="443.72727272727275"/>
    <x v="1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470"/>
    <n v="88.076595744680844"/>
    <n v="199.9806763285024"/>
    <x v="1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253"/>
    <n v="47.035573122529641"/>
    <n v="123.95833333333333"/>
    <x v="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113"/>
    <n v="110.99550763701707"/>
    <n v="186.61329305135951"/>
    <x v="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2283"/>
    <n v="87.003066141042481"/>
    <n v="114.28538550057536"/>
    <x v="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1072"/>
    <n v="63.994402985074629"/>
    <n v="97.032531824611041"/>
    <x v="0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095"/>
    <n v="105.9945205479452"/>
    <n v="122.81904761904762"/>
    <x v="1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690"/>
    <n v="73.989349112426041"/>
    <n v="179.14326647564468"/>
    <x v="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1297"/>
    <n v="84.02004626060139"/>
    <n v="79.951577402787962"/>
    <x v="3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393"/>
    <n v="88.966921119592882"/>
    <n v="94.242587601078171"/>
    <x v="0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1257"/>
    <n v="76.990453460620529"/>
    <n v="84.669291338582681"/>
    <x v="0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328"/>
    <n v="97.146341463414629"/>
    <n v="66.521920668058456"/>
    <x v="0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147"/>
    <n v="33.013605442176868"/>
    <n v="53.922222222222224"/>
    <x v="0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830"/>
    <n v="99.950602409638549"/>
    <n v="41.983299595141702"/>
    <x v="0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331"/>
    <n v="69.966767371601208"/>
    <n v="14.69479695431472"/>
    <x v="0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25"/>
    <n v="110.32"/>
    <n v="34.475000000000001"/>
    <x v="0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91"/>
    <n v="66.005235602094245"/>
    <n v="1400.7777777777778"/>
    <x v="1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3483"/>
    <n v="41.005742176284812"/>
    <n v="71.770351758793964"/>
    <x v="0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923"/>
    <n v="103.96316359696641"/>
    <n v="53.074115044247783"/>
    <x v="0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1"/>
    <n v="5"/>
    <n v="5"/>
    <x v="0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2013"/>
    <n v="47.009935419771487"/>
    <n v="127.70715249662618"/>
    <x v="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3"/>
    <n v="29.606060606060606"/>
    <n v="34.892857142857139"/>
    <x v="0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1703"/>
    <n v="81.010569583088667"/>
    <n v="410.59821428571428"/>
    <x v="1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80"/>
    <n v="94.35"/>
    <n v="123.73770491803278"/>
    <x v="1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86"/>
    <n v="26.058139534883722"/>
    <n v="58.973684210526315"/>
    <x v="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40"/>
    <n v="85.775000000000006"/>
    <n v="36.892473118279568"/>
    <x v="0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41"/>
    <n v="103.73170731707317"/>
    <n v="184.91304347826087"/>
    <x v="1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23"/>
    <n v="49.826086956521742"/>
    <n v="11.814432989690722"/>
    <x v="0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187"/>
    <n v="63.893048128342244"/>
    <n v="298.7"/>
    <x v="1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875"/>
    <n v="47.002434782608695"/>
    <n v="226.35175879396985"/>
    <x v="1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88"/>
    <n v="108.47727272727273"/>
    <n v="173.56363636363636"/>
    <x v="1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191"/>
    <n v="72.015706806282722"/>
    <n v="371.75675675675677"/>
    <x v="1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39"/>
    <n v="59.928057553956833"/>
    <n v="160.19230769230771"/>
    <x v="1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86"/>
    <n v="78.209677419354833"/>
    <n v="1616.3333333333335"/>
    <x v="1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112"/>
    <n v="104.77678571428571"/>
    <n v="733.4375"/>
    <x v="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101"/>
    <n v="105.52475247524752"/>
    <n v="592.11111111111109"/>
    <x v="1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75"/>
    <n v="24.933333333333334"/>
    <n v="18.888888888888889"/>
    <x v="0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06"/>
    <n v="69.873786407766985"/>
    <n v="276.80769230769232"/>
    <x v="1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154"/>
    <n v="95.733766233766232"/>
    <n v="273.01851851851848"/>
    <x v="1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5966"/>
    <n v="29.997485752598056"/>
    <n v="159.36331255565449"/>
    <x v="1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2176"/>
    <n v="59.011948529411768"/>
    <n v="67.869978858350947"/>
    <x v="0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69"/>
    <n v="84.757396449704146"/>
    <n v="1591.5555555555554"/>
    <x v="1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2106"/>
    <n v="78.010921177587846"/>
    <n v="730.18222222222221"/>
    <x v="1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441"/>
    <n v="50.05215419501134"/>
    <n v="13.185782556750297"/>
    <x v="0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25"/>
    <n v="59.16"/>
    <n v="54.777777777777779"/>
    <x v="0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131"/>
    <n v="93.702290076335885"/>
    <n v="361.02941176470591"/>
    <x v="1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27"/>
    <n v="40.14173228346457"/>
    <n v="10.257545271629779"/>
    <x v="0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355"/>
    <n v="70.090140845070422"/>
    <n v="13.962962962962964"/>
    <x v="0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4"/>
    <n v="66.181818181818187"/>
    <n v="40.444444444444443"/>
    <x v="0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84"/>
    <n v="47.714285714285715"/>
    <n v="160.32"/>
    <x v="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55"/>
    <n v="62.896774193548389"/>
    <n v="183.9433962264151"/>
    <x v="1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7"/>
    <n v="86.611940298507463"/>
    <n v="63.769230769230766"/>
    <x v="0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189"/>
    <n v="75.126984126984127"/>
    <n v="225.38095238095238"/>
    <x v="1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4799"/>
    <n v="41.004167534903104"/>
    <n v="172.00961538461539"/>
    <x v="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137"/>
    <n v="50.007915567282325"/>
    <n v="146.16709511568124"/>
    <x v="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1068"/>
    <n v="96.960674157303373"/>
    <n v="76.42361623616236"/>
    <x v="0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424"/>
    <n v="100.93160377358491"/>
    <n v="39.261467889908261"/>
    <x v="0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45"/>
    <n v="89.227586206896547"/>
    <n v="11.270034843205574"/>
    <x v="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152"/>
    <n v="87.979166666666671"/>
    <n v="122.11084337349398"/>
    <x v="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50"/>
    <n v="89.54"/>
    <n v="186.54166666666669"/>
    <x v="1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151"/>
    <n v="29.09271523178808"/>
    <n v="7.2731788079470201"/>
    <x v="0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1608"/>
    <n v="42.006218905472636"/>
    <n v="65.642371234207957"/>
    <x v="0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3059"/>
    <n v="47.004903563255965"/>
    <n v="228.96178343949046"/>
    <x v="1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34"/>
    <n v="110.44117647058823"/>
    <n v="469.37499999999994"/>
    <x v="1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220"/>
    <n v="41.990909090909092"/>
    <n v="130.11267605633802"/>
    <x v="1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04"/>
    <n v="48.012468827930178"/>
    <n v="167.05422993492408"/>
    <x v="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454"/>
    <n v="31.019823788546255"/>
    <n v="173.8641975308642"/>
    <x v="1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123"/>
    <n v="99.203252032520325"/>
    <n v="717.76470588235293"/>
    <x v="1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941"/>
    <n v="66.022316684378325"/>
    <n v="63.850976361767728"/>
    <x v="0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1"/>
    <n v="2"/>
    <n v="2"/>
    <x v="0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299"/>
    <n v="46.060200668896321"/>
    <n v="1530.2222222222222"/>
    <x v="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n v="73.650000000000006"/>
    <n v="40.356164383561641"/>
    <x v="0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3015"/>
    <n v="55.99336650082919"/>
    <n v="86.220633299284984"/>
    <x v="0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2237"/>
    <n v="68.985695127402778"/>
    <n v="315.58486707566465"/>
    <x v="1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435"/>
    <n v="60.981609195402299"/>
    <n v="89.618243243243242"/>
    <x v="0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645"/>
    <n v="110.98139534883721"/>
    <n v="182.14503816793894"/>
    <x v="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484"/>
    <n v="25"/>
    <n v="355.88235294117646"/>
    <x v="1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54"/>
    <n v="78.759740259740255"/>
    <n v="131.83695652173913"/>
    <x v="1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714"/>
    <n v="87.960784313725483"/>
    <n v="46.315634218289084"/>
    <x v="0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1111"/>
    <n v="49.987398739873989"/>
    <n v="36.132726089785294"/>
    <x v="2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82"/>
    <n v="99.524390243902445"/>
    <n v="104.62820512820512"/>
    <x v="1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134"/>
    <n v="104.82089552238806"/>
    <n v="668.85714285714289"/>
    <x v="1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1089"/>
    <n v="108.01469237832875"/>
    <n v="62.072823218997364"/>
    <x v="2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5497"/>
    <n v="28.998544660724033"/>
    <n v="84.699787460148784"/>
    <x v="0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418"/>
    <n v="30.028708133971293"/>
    <n v="11.059030837004405"/>
    <x v="0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1439"/>
    <n v="41.005559416261292"/>
    <n v="43.838781575037146"/>
    <x v="0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15"/>
    <n v="62.866666666666667"/>
    <n v="55.470588235294116"/>
    <x v="0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1999"/>
    <n v="47.005002501250623"/>
    <n v="57.399511301160658"/>
    <x v="0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5203"/>
    <n v="26.997693638285604"/>
    <n v="123.43497363796135"/>
    <x v="1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94"/>
    <n v="68.329787234042556"/>
    <n v="128.46"/>
    <x v="1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118"/>
    <n v="50.974576271186443"/>
    <n v="63.989361702127653"/>
    <x v="0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205"/>
    <n v="54.024390243902438"/>
    <n v="127.29885057471265"/>
    <x v="1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62"/>
    <n v="97.055555555555557"/>
    <n v="10.638024357239512"/>
    <x v="0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83"/>
    <n v="24.867469879518072"/>
    <n v="40.470588235294116"/>
    <x v="0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92"/>
    <n v="84.423913043478265"/>
    <n v="287.66666666666663"/>
    <x v="1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219"/>
    <n v="47.091324200913242"/>
    <n v="572.94444444444446"/>
    <x v="1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2526"/>
    <n v="77.996041171813147"/>
    <n v="112.90429799426933"/>
    <x v="1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747"/>
    <n v="62.967871485943775"/>
    <n v="46.387573964497044"/>
    <x v="0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2138"/>
    <n v="81.006080449017773"/>
    <n v="90.675916230366497"/>
    <x v="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84"/>
    <n v="65.321428571428569"/>
    <n v="67.740740740740748"/>
    <x v="0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94"/>
    <n v="104.43617021276596"/>
    <n v="192.49019607843135"/>
    <x v="1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91"/>
    <n v="69.989010989010993"/>
    <n v="82.714285714285722"/>
    <x v="0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792"/>
    <n v="83.023989898989896"/>
    <n v="54.163920922570021"/>
    <x v="0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0"/>
    <n v="90.3"/>
    <n v="16.722222222222221"/>
    <x v="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713"/>
    <n v="103.98131932282546"/>
    <n v="116.87664041994749"/>
    <x v="1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249"/>
    <n v="54.931726907630519"/>
    <n v="1052.1538461538462"/>
    <x v="1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92"/>
    <n v="51.921875"/>
    <n v="123.07407407407408"/>
    <x v="1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247"/>
    <n v="60.02834008097166"/>
    <n v="178.63855421686748"/>
    <x v="1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2293"/>
    <n v="44.003488879197555"/>
    <n v="355.28169014084506"/>
    <x v="1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3131"/>
    <n v="53.003513254551258"/>
    <n v="161.90634146341463"/>
    <x v="1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32"/>
    <n v="54.5"/>
    <n v="24.914285714285715"/>
    <x v="0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43"/>
    <n v="75.04195804195804"/>
    <n v="198.72222222222223"/>
    <x v="1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90"/>
    <n v="35.911111111111111"/>
    <n v="34.752688172043008"/>
    <x v="3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296"/>
    <n v="36.952702702702702"/>
    <n v="176.41935483870967"/>
    <x v="1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170"/>
    <n v="63.170588235294119"/>
    <n v="511.38095238095235"/>
    <x v="1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186"/>
    <n v="29.99462365591398"/>
    <n v="82.044117647058826"/>
    <x v="0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439"/>
    <n v="86"/>
    <n v="24.326030927835053"/>
    <x v="3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605"/>
    <n v="75.014876033057845"/>
    <n v="50.482758620689658"/>
    <x v="0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86"/>
    <n v="101.19767441860465"/>
    <n v="967"/>
    <x v="1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1"/>
    <n v="4"/>
    <n v="4"/>
    <x v="0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6286"/>
    <n v="29.001272669424118"/>
    <n v="122.84501347708894"/>
    <x v="1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31"/>
    <n v="98.225806451612897"/>
    <n v="63.4375"/>
    <x v="0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1181"/>
    <n v="87.001693480101608"/>
    <n v="56.331688596491226"/>
    <x v="0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39"/>
    <n v="45.205128205128204"/>
    <n v="44.074999999999996"/>
    <x v="0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3727"/>
    <n v="37.001341561577675"/>
    <n v="118.37253218884121"/>
    <x v="1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605"/>
    <n v="94.976947040498445"/>
    <n v="104.1243169398907"/>
    <x v="1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46"/>
    <n v="28.956521739130434"/>
    <n v="26.640000000000004"/>
    <x v="0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2120"/>
    <n v="55.993396226415094"/>
    <n v="351.20118343195264"/>
    <x v="1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105"/>
    <n v="54.038095238095238"/>
    <n v="90.063492063492063"/>
    <x v="0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50"/>
    <n v="82.38"/>
    <n v="171.625"/>
    <x v="1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2080"/>
    <n v="66.997115384615384"/>
    <n v="141.04655870445345"/>
    <x v="1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535"/>
    <n v="107.91401869158878"/>
    <n v="30.57944915254237"/>
    <x v="0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2105"/>
    <n v="69.009501187648453"/>
    <n v="108.16455696202532"/>
    <x v="1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2436"/>
    <n v="39.006568144499177"/>
    <n v="133.45505617977528"/>
    <x v="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80"/>
    <n v="110.3625"/>
    <n v="187.85106382978722"/>
    <x v="1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42"/>
    <n v="94.857142857142861"/>
    <n v="332"/>
    <x v="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139"/>
    <n v="57.935251798561154"/>
    <n v="575.21428571428578"/>
    <x v="1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16"/>
    <n v="101.25"/>
    <n v="40.5"/>
    <x v="0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59"/>
    <n v="64.95597484276729"/>
    <n v="184.42857142857144"/>
    <x v="1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381"/>
    <n v="27.00524934383202"/>
    <n v="285.80555555555554"/>
    <x v="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194"/>
    <n v="50.97422680412371"/>
    <n v="319"/>
    <x v="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575"/>
    <n v="104.94260869565217"/>
    <n v="39.234070221066318"/>
    <x v="0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06"/>
    <n v="84.028301886792448"/>
    <n v="178.14000000000001"/>
    <x v="1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142"/>
    <n v="102.85915492957747"/>
    <n v="365.15"/>
    <x v="1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211"/>
    <n v="39.962085308056871"/>
    <n v="113.94594594594594"/>
    <x v="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1120"/>
    <n v="51.001785714285717"/>
    <n v="29.828720626631856"/>
    <x v="0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113"/>
    <n v="40.823008849557525"/>
    <n v="54.270588235294113"/>
    <x v="0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756"/>
    <n v="58.999637155297535"/>
    <n v="236.34156976744185"/>
    <x v="1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173"/>
    <n v="71.156069364161851"/>
    <n v="512.91666666666663"/>
    <x v="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87"/>
    <n v="99.494252873563212"/>
    <n v="100.65116279069768"/>
    <x v="1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1538"/>
    <n v="103.98634590377114"/>
    <n v="81.348423194303152"/>
    <x v="0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9"/>
    <n v="76.555555555555557"/>
    <n v="16.404761904761905"/>
    <x v="0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54"/>
    <n v="87.068592057761734"/>
    <n v="52.774617067833695"/>
    <x v="0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1572"/>
    <n v="48.99554707379135"/>
    <n v="260.20608108108109"/>
    <x v="1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648"/>
    <n v="42.969135802469133"/>
    <n v="30.73289183222958"/>
    <x v="0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21"/>
    <n v="33.428571428571431"/>
    <n v="13.5"/>
    <x v="0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2346"/>
    <n v="83.982949701619773"/>
    <n v="178.62556663644605"/>
    <x v="1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115"/>
    <n v="101.41739130434783"/>
    <n v="220.0566037735849"/>
    <x v="1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85"/>
    <n v="109.87058823529412"/>
    <n v="101.5108695652174"/>
    <x v="1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44"/>
    <n v="31.916666666666668"/>
    <n v="191.5"/>
    <x v="1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2443"/>
    <n v="70.993450675399103"/>
    <n v="305.34683098591546"/>
    <x v="1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595"/>
    <n v="77.026890756302521"/>
    <n v="23.995287958115181"/>
    <x v="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64"/>
    <n v="101.78125"/>
    <n v="723.77777777777771"/>
    <x v="1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268"/>
    <n v="51.059701492537314"/>
    <n v="547.36"/>
    <x v="1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195"/>
    <n v="68.02051282051282"/>
    <n v="414.49999999999994"/>
    <x v="1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54"/>
    <n v="30.87037037037037"/>
    <n v="0.90696409140369971"/>
    <x v="0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120"/>
    <n v="27.908333333333335"/>
    <n v="34.173469387755098"/>
    <x v="0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579"/>
    <n v="79.994818652849744"/>
    <n v="23.948810754912099"/>
    <x v="0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2072"/>
    <n v="38.003378378378379"/>
    <n v="48.072649572649574"/>
    <x v="0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e v="#DIV/0!"/>
    <n v="0"/>
    <x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1796"/>
    <n v="59.990534521158132"/>
    <n v="70.145182291666657"/>
    <x v="0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186"/>
    <n v="37.037634408602152"/>
    <n v="529.92307692307691"/>
    <x v="1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460"/>
    <n v="99.963043478260872"/>
    <n v="180.32549019607845"/>
    <x v="1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62"/>
    <n v="111.6774193548387"/>
    <n v="92.320000000000007"/>
    <x v="0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347"/>
    <n v="36.014409221902014"/>
    <n v="13.901001112347053"/>
    <x v="0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2528"/>
    <n v="66.010284810126578"/>
    <n v="927.07777777777767"/>
    <x v="1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19"/>
    <n v="44.05263157894737"/>
    <n v="39.857142857142861"/>
    <x v="0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3657"/>
    <n v="52.999726551818434"/>
    <n v="112.22929936305732"/>
    <x v="1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1258"/>
    <n v="95"/>
    <n v="70.925816023738875"/>
    <x v="0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31"/>
    <n v="70.908396946564892"/>
    <n v="119.08974358974358"/>
    <x v="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362"/>
    <n v="98.060773480662988"/>
    <n v="24.017591339648174"/>
    <x v="0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239"/>
    <n v="53.046025104602514"/>
    <n v="139.31868131868131"/>
    <x v="1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5"/>
    <n v="93.142857142857139"/>
    <n v="39.277108433734945"/>
    <x v="3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528"/>
    <n v="58.945075757575758"/>
    <n v="22.439077144917089"/>
    <x v="3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133"/>
    <n v="36.067669172932334"/>
    <n v="55.779069767441861"/>
    <x v="0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846"/>
    <n v="63.030732860520096"/>
    <n v="42.523125996810208"/>
    <x v="0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78"/>
    <n v="84.717948717948715"/>
    <n v="112.00000000000001"/>
    <x v="1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10"/>
    <n v="62.2"/>
    <n v="7.0681818181818183"/>
    <x v="0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773"/>
    <n v="101.97518330513255"/>
    <n v="101.74563871693867"/>
    <x v="1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32"/>
    <n v="106.4375"/>
    <n v="425.75"/>
    <x v="1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369"/>
    <n v="29.975609756097562"/>
    <n v="145.53947368421052"/>
    <x v="1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191"/>
    <n v="85.806282722513089"/>
    <n v="32.453465346534657"/>
    <x v="0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89"/>
    <n v="70.82022471910112"/>
    <n v="700.33333333333326"/>
    <x v="1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1979"/>
    <n v="40.998484082870135"/>
    <n v="83.904860392967933"/>
    <x v="0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63"/>
    <n v="28.063492063492063"/>
    <n v="84.19047619047619"/>
    <x v="0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47"/>
    <n v="88.054421768707485"/>
    <n v="155.95180722891567"/>
    <x v="1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6080"/>
    <n v="31"/>
    <n v="99.619450317124731"/>
    <x v="0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n v="90.337500000000006"/>
    <n v="80.300000000000011"/>
    <x v="0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9"/>
    <n v="63.777777777777779"/>
    <n v="11.254901960784313"/>
    <x v="0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1784"/>
    <n v="53.995515695067262"/>
    <n v="91.740952380952379"/>
    <x v="0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3640"/>
    <n v="48.993956043956047"/>
    <n v="95.521156936261391"/>
    <x v="2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126"/>
    <n v="63.857142857142854"/>
    <n v="502.87499999999994"/>
    <x v="1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2218"/>
    <n v="82.996393146979258"/>
    <n v="159.24394463667818"/>
    <x v="1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243"/>
    <n v="55.08230452674897"/>
    <n v="15.022446689113355"/>
    <x v="0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202"/>
    <n v="62.044554455445542"/>
    <n v="482.03846153846149"/>
    <x v="1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0"/>
    <n v="104.97857142857143"/>
    <n v="149.96938775510205"/>
    <x v="1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052"/>
    <n v="94.044676806083643"/>
    <n v="117.22156398104266"/>
    <x v="1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1296"/>
    <n v="44.007716049382715"/>
    <n v="37.695968274950431"/>
    <x v="0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7"/>
    <n v="92.467532467532465"/>
    <n v="72.653061224489804"/>
    <x v="0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47"/>
    <n v="57.072874493927124"/>
    <n v="265.98113207547169"/>
    <x v="1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395"/>
    <n v="109.07848101265823"/>
    <n v="24.205617977528089"/>
    <x v="0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49"/>
    <n v="39.387755102040813"/>
    <n v="2.5064935064935066"/>
    <x v="0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80"/>
    <n v="77.022222222222226"/>
    <n v="16.329799764428738"/>
    <x v="0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84"/>
    <n v="92.166666666666671"/>
    <n v="276.5"/>
    <x v="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2690"/>
    <n v="61.007063197026021"/>
    <n v="88.803571428571431"/>
    <x v="0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88"/>
    <n v="78.068181818181813"/>
    <n v="163.57142857142856"/>
    <x v="1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156"/>
    <n v="80.75"/>
    <n v="969"/>
    <x v="1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985"/>
    <n v="59.991289782244557"/>
    <n v="270.91376701966715"/>
    <x v="1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762"/>
    <n v="110.03018372703411"/>
    <n v="284.21355932203392"/>
    <x v="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1"/>
    <n v="4"/>
    <n v="4"/>
    <x v="3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2779"/>
    <n v="37.99856063332134"/>
    <n v="58.6329816768462"/>
    <x v="0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2"/>
    <n v="96.369565217391298"/>
    <n v="98.51111111111112"/>
    <x v="0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1028"/>
    <n v="72.978599221789878"/>
    <n v="43.975381008206334"/>
    <x v="0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554"/>
    <n v="26.007220216606498"/>
    <n v="151.66315789473683"/>
    <x v="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135"/>
    <n v="104.36296296296297"/>
    <n v="223.63492063492063"/>
    <x v="1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122"/>
    <n v="102.18852459016394"/>
    <n v="239.75"/>
    <x v="1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221"/>
    <n v="54.117647058823529"/>
    <n v="199.33333333333334"/>
    <x v="1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26"/>
    <n v="63.222222222222221"/>
    <n v="137.34482758620689"/>
    <x v="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22"/>
    <n v="104.03228962818004"/>
    <n v="100.9696106362773"/>
    <x v="1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3177"/>
    <n v="49.994334277620396"/>
    <n v="794.16"/>
    <x v="1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198"/>
    <n v="56.015151515151516"/>
    <n v="369.7"/>
    <x v="1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26"/>
    <n v="48.807692307692307"/>
    <n v="12.818181818181817"/>
    <x v="0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85"/>
    <n v="60.082352941176474"/>
    <n v="138.02702702702703"/>
    <x v="1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1790"/>
    <n v="78.990502793296088"/>
    <n v="83.813278008298752"/>
    <x v="0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3596"/>
    <n v="53.99499443826474"/>
    <n v="204.60063224446787"/>
    <x v="1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37"/>
    <n v="111.45945945945945"/>
    <n v="44.344086021505376"/>
    <x v="0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44"/>
    <n v="60.922131147540981"/>
    <n v="218.60294117647058"/>
    <x v="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5180"/>
    <n v="26.0015444015444"/>
    <n v="186.03314917127071"/>
    <x v="1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589"/>
    <n v="80.993208828522924"/>
    <n v="237.33830845771143"/>
    <x v="1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2725"/>
    <n v="34.995963302752294"/>
    <n v="305.65384615384613"/>
    <x v="1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35"/>
    <n v="94.142857142857139"/>
    <n v="94.142857142857139"/>
    <x v="0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94"/>
    <n v="52.085106382978722"/>
    <n v="54.400000000000006"/>
    <x v="3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300"/>
    <n v="24.986666666666668"/>
    <n v="111.88059701492537"/>
    <x v="1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144"/>
    <n v="69.215277777777771"/>
    <n v="369.14814814814815"/>
    <x v="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558"/>
    <n v="93.944444444444443"/>
    <n v="62.930372148859547"/>
    <x v="0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"/>
    <n v="98.40625"/>
    <n v="64.927835051546396"/>
    <x v="0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37"/>
    <n v="41.783783783783782"/>
    <n v="18.853658536585368"/>
    <x v="3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245"/>
    <n v="65.991836734693877"/>
    <n v="16.754404145077721"/>
    <x v="0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87"/>
    <n v="72.05747126436782"/>
    <n v="101.11290322580646"/>
    <x v="1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116"/>
    <n v="48.003209242618745"/>
    <n v="341.5022831050228"/>
    <x v="1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71"/>
    <n v="54.098591549295776"/>
    <n v="64.016666666666666"/>
    <x v="0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42"/>
    <n v="107.88095238095238"/>
    <n v="52.080459770114942"/>
    <x v="0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909"/>
    <n v="67.034103410341032"/>
    <n v="322.40211640211641"/>
    <x v="1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613"/>
    <n v="64.01425914445133"/>
    <n v="119.50810185185186"/>
    <x v="1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36"/>
    <n v="96.066176470588232"/>
    <n v="146.79775280898878"/>
    <x v="1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130"/>
    <n v="51.184615384615384"/>
    <n v="950.57142857142856"/>
    <x v="1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156"/>
    <n v="43.92307692307692"/>
    <n v="72.893617021276597"/>
    <x v="0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1368"/>
    <n v="91.021198830409361"/>
    <n v="79.008248730964468"/>
    <x v="0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102"/>
    <n v="50.127450980392155"/>
    <n v="64.721518987341781"/>
    <x v="0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6"/>
    <n v="67.720930232558146"/>
    <n v="82.028169014084511"/>
    <x v="0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2"/>
    <n v="61.03921568627451"/>
    <n v="1037.6666666666667"/>
    <x v="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253"/>
    <n v="80.011857707509876"/>
    <n v="12.910076530612244"/>
    <x v="0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4006"/>
    <n v="47.001497753369947"/>
    <n v="154.84210526315789"/>
    <x v="1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157"/>
    <n v="71.127388535031841"/>
    <n v="7.0991735537190088"/>
    <x v="0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1629"/>
    <n v="89.99079189686924"/>
    <n v="208.52773826458036"/>
    <x v="1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83"/>
    <n v="43.032786885245905"/>
    <n v="99.683544303797461"/>
    <x v="0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188"/>
    <n v="67.997714808043881"/>
    <n v="201.59756097560978"/>
    <x v="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2409"/>
    <n v="73.004566210045667"/>
    <n v="162.09032258064516"/>
    <x v="1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82"/>
    <n v="62.341463414634148"/>
    <n v="3.6436208125445471"/>
    <x v="0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1"/>
    <n v="5"/>
    <n v="5"/>
    <x v="0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194"/>
    <n v="67.103092783505161"/>
    <n v="206.63492063492063"/>
    <x v="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140"/>
    <n v="79.978947368421046"/>
    <n v="128.23628691983123"/>
    <x v="1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02"/>
    <n v="62.176470588235297"/>
    <n v="119.66037735849055"/>
    <x v="1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2857"/>
    <n v="53.005950297514879"/>
    <n v="170.73055242390078"/>
    <x v="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07"/>
    <n v="57.738317757009348"/>
    <n v="187.21212121212122"/>
    <x v="1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60"/>
    <n v="40.03125"/>
    <n v="188.38235294117646"/>
    <x v="1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2230"/>
    <n v="81.016591928251117"/>
    <n v="131.29869186046511"/>
    <x v="1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316"/>
    <n v="35.047468354430379"/>
    <n v="283.97435897435901"/>
    <x v="1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17"/>
    <n v="102.92307692307692"/>
    <n v="120.41999999999999"/>
    <x v="1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6406"/>
    <n v="27.998126756166094"/>
    <n v="419.0560747663551"/>
    <x v="1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5"/>
    <n v="75.733333333333334"/>
    <n v="13.853658536585368"/>
    <x v="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92"/>
    <n v="45.026041666666664"/>
    <n v="139.43548387096774"/>
    <x v="1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26"/>
    <n v="73.615384615384613"/>
    <n v="174"/>
    <x v="1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723"/>
    <n v="56.991701244813278"/>
    <n v="155.49056603773585"/>
    <x v="1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n v="85.223529411764702"/>
    <n v="170.44705882352943"/>
    <x v="1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238"/>
    <n v="50.962184873949582"/>
    <n v="189.515625"/>
    <x v="1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55"/>
    <n v="63.563636363636363"/>
    <n v="249.71428571428572"/>
    <x v="1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1198"/>
    <n v="80.999165275459092"/>
    <n v="48.860523665659613"/>
    <x v="0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648"/>
    <n v="86.044753086419746"/>
    <n v="28.461970393057683"/>
    <x v="0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128"/>
    <n v="90.0390625"/>
    <n v="268.02325581395348"/>
    <x v="1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2144"/>
    <n v="74.006063432835816"/>
    <n v="619.80078125"/>
    <x v="1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64"/>
    <n v="92.4375"/>
    <n v="3.1301587301587301"/>
    <x v="0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2693"/>
    <n v="55.999257333828446"/>
    <n v="159.92152704135739"/>
    <x v="1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432"/>
    <n v="32.983796296296298"/>
    <n v="279.39215686274508"/>
    <x v="1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62"/>
    <n v="93.596774193548384"/>
    <n v="77.373333333333335"/>
    <x v="0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189"/>
    <n v="69.867724867724874"/>
    <n v="206.32812500000003"/>
    <x v="1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154"/>
    <n v="72.129870129870127"/>
    <n v="694.25"/>
    <x v="1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96"/>
    <n v="30.041666666666668"/>
    <n v="151.78947368421052"/>
    <x v="1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750"/>
    <n v="73.968000000000004"/>
    <n v="64.58207217694995"/>
    <x v="0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87"/>
    <n v="68.65517241379311"/>
    <n v="62.873684210526314"/>
    <x v="3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063"/>
    <n v="59.992164544564154"/>
    <n v="310.39864864864865"/>
    <x v="1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278"/>
    <n v="111.15827338129496"/>
    <n v="42.859916782246884"/>
    <x v="2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105"/>
    <n v="53.038095238095238"/>
    <n v="83.119402985074629"/>
    <x v="0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1658"/>
    <n v="55.985524728588658"/>
    <n v="78.531302876480552"/>
    <x v="3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2266"/>
    <n v="69.986760812003524"/>
    <n v="114.09352517985612"/>
    <x v="1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2604"/>
    <n v="48.998079877112133"/>
    <n v="64.537683358624179"/>
    <x v="0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65"/>
    <n v="103.84615384615384"/>
    <n v="79.411764705882348"/>
    <x v="0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94"/>
    <n v="99.127659574468083"/>
    <n v="11.419117647058824"/>
    <x v="0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45"/>
    <n v="107.37777777777778"/>
    <n v="56.186046511627907"/>
    <x v="2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257"/>
    <n v="76.922178988326849"/>
    <n v="16.501669449081803"/>
    <x v="0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94"/>
    <n v="58.128865979381445"/>
    <n v="119.96808510638297"/>
    <x v="1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29"/>
    <n v="103.73643410852713"/>
    <n v="145.45652173913044"/>
    <x v="1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375"/>
    <n v="87.962666666666664"/>
    <n v="221.38255033557047"/>
    <x v="1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2928"/>
    <n v="28"/>
    <n v="48.396694214876035"/>
    <x v="0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4697"/>
    <n v="37.999361294443261"/>
    <n v="92.911504424778755"/>
    <x v="0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2915"/>
    <n v="29.999313893653515"/>
    <n v="88.599797365754824"/>
    <x v="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18"/>
    <n v="103.5"/>
    <n v="41.4"/>
    <x v="0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723"/>
    <n v="85.994467496542185"/>
    <n v="63.056795131845846"/>
    <x v="3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602"/>
    <n v="98.011627906976742"/>
    <n v="48.482333607230892"/>
    <x v="0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1"/>
    <n v="2"/>
    <n v="2"/>
    <x v="0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3868"/>
    <n v="44.994570837642193"/>
    <n v="88.47941026944585"/>
    <x v="0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409"/>
    <n v="31.012224938875306"/>
    <n v="126.84"/>
    <x v="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4"/>
    <n v="59.970085470085472"/>
    <n v="2338.833333333333"/>
    <x v="1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3016"/>
    <n v="58.9973474801061"/>
    <n v="508.38857142857148"/>
    <x v="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264"/>
    <n v="50.045454545454547"/>
    <n v="191.47826086956522"/>
    <x v="1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504"/>
    <n v="98.966269841269835"/>
    <n v="42.127533783783782"/>
    <x v="0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14"/>
    <n v="58.857142857142854"/>
    <n v="8.24"/>
    <x v="0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390"/>
    <n v="81.010256410256417"/>
    <n v="60.064638783269963"/>
    <x v="3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750"/>
    <n v="76.013333333333335"/>
    <n v="47.232808616404313"/>
    <x v="0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77"/>
    <n v="96.597402597402592"/>
    <n v="81.736263736263737"/>
    <x v="0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752"/>
    <n v="76.957446808510639"/>
    <n v="54.187265917603"/>
    <x v="0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131"/>
    <n v="67.984732824427482"/>
    <n v="97.868131868131869"/>
    <x v="0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87"/>
    <n v="88.781609195402297"/>
    <n v="77.239999999999995"/>
    <x v="0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1063"/>
    <n v="24.99623706491063"/>
    <n v="33.464735516372798"/>
    <x v="0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72"/>
    <n v="44.922794117647058"/>
    <n v="239.58823529411765"/>
    <x v="1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25"/>
    <n v="79.400000000000006"/>
    <n v="64.032258064516128"/>
    <x v="3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419"/>
    <n v="29.009546539379475"/>
    <n v="176.15942028985506"/>
    <x v="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76"/>
    <n v="73.59210526315789"/>
    <n v="20.33818181818182"/>
    <x v="0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1621"/>
    <n v="107.97038864898211"/>
    <n v="358.64754098360658"/>
    <x v="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1101"/>
    <n v="68.987284287011803"/>
    <n v="468.85802469135803"/>
    <x v="1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073"/>
    <n v="111.02236719478098"/>
    <n v="122.05635245901641"/>
    <x v="1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4428"/>
    <n v="24.997515808491418"/>
    <n v="55.931783729156137"/>
    <x v="0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58"/>
    <n v="42.155172413793103"/>
    <n v="43.660714285714285"/>
    <x v="0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1218"/>
    <n v="47.003284072249592"/>
    <n v="33.53837141183363"/>
    <x v="3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331"/>
    <n v="36.0392749244713"/>
    <n v="122.97938144329896"/>
    <x v="1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170"/>
    <n v="101.03760683760684"/>
    <n v="189.74959871589084"/>
    <x v="1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111"/>
    <n v="39.927927927927925"/>
    <n v="83.622641509433961"/>
    <x v="0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215"/>
    <n v="83.158139534883716"/>
    <n v="17.968844221105527"/>
    <x v="3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363"/>
    <n v="39.97520661157025"/>
    <n v="1036.5"/>
    <x v="1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2955"/>
    <n v="47.993908629441627"/>
    <n v="97.405219780219781"/>
    <x v="0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1657"/>
    <n v="95.978877489438744"/>
    <n v="86.386203150461711"/>
    <x v="0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03"/>
    <n v="78.728155339805824"/>
    <n v="150.16666666666666"/>
    <x v="1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147"/>
    <n v="56.081632653061227"/>
    <n v="358.43478260869563"/>
    <x v="1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110"/>
    <n v="69.090909090909093"/>
    <n v="542.85714285714289"/>
    <x v="1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926"/>
    <n v="102.05291576673866"/>
    <n v="67.500714285714281"/>
    <x v="0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34"/>
    <n v="107.32089552238806"/>
    <n v="191.74666666666667"/>
    <x v="1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269"/>
    <n v="51.970260223048328"/>
    <n v="932"/>
    <x v="1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175"/>
    <n v="71.137142857142862"/>
    <n v="429.27586206896552"/>
    <x v="1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69"/>
    <n v="106.49275362318841"/>
    <n v="100.65753424657535"/>
    <x v="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190"/>
    <n v="42.93684210526316"/>
    <n v="226.61111111111109"/>
    <x v="1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237"/>
    <n v="30.037974683544302"/>
    <n v="142.38"/>
    <x v="1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77"/>
    <n v="70.623376623376629"/>
    <n v="90.633333333333326"/>
    <x v="0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1748"/>
    <n v="66.016018306636155"/>
    <n v="63.966740576496676"/>
    <x v="0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79"/>
    <n v="96.911392405063296"/>
    <n v="84.131868131868131"/>
    <x v="0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96"/>
    <n v="62.867346938775512"/>
    <n v="133.93478260869566"/>
    <x v="1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889"/>
    <n v="108.98537682789652"/>
    <n v="59.042047531992694"/>
    <x v="0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7295"/>
    <n v="26.999314599040439"/>
    <n v="152.80062063615205"/>
    <x v="1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2893"/>
    <n v="65.004147943311438"/>
    <n v="446.69121140142522"/>
    <x v="1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56"/>
    <n v="111.51785714285714"/>
    <n v="84.391891891891888"/>
    <x v="0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1"/>
    <n v="3"/>
    <n v="3"/>
    <x v="0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820"/>
    <n v="110.99268292682927"/>
    <n v="175.02692307692308"/>
    <x v="1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83"/>
    <n v="56.746987951807228"/>
    <n v="54.137931034482754"/>
    <x v="0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2038"/>
    <n v="97.020608439646708"/>
    <n v="311.87381703470032"/>
    <x v="1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16"/>
    <n v="92.08620689655173"/>
    <n v="122.78160919540231"/>
    <x v="1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2025"/>
    <n v="82.986666666666665"/>
    <n v="99.026517383618156"/>
    <x v="0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345"/>
    <n v="103.03791821561339"/>
    <n v="127.84686346863469"/>
    <x v="1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68"/>
    <n v="68.922619047619051"/>
    <n v="158.61643835616439"/>
    <x v="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137"/>
    <n v="87.737226277372258"/>
    <n v="707.05882352941171"/>
    <x v="1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86"/>
    <n v="75.021505376344081"/>
    <n v="142.38775510204081"/>
    <x v="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25"/>
    <n v="50.863999999999997"/>
    <n v="147.86046511627907"/>
    <x v="1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14"/>
    <n v="90"/>
    <n v="20.322580645161288"/>
    <x v="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202"/>
    <n v="72.896039603960389"/>
    <n v="1840.625"/>
    <x v="1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03"/>
    <n v="108.48543689320388"/>
    <n v="161.94202898550725"/>
    <x v="1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1785"/>
    <n v="101.98095238095237"/>
    <n v="472.82077922077923"/>
    <x v="1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656"/>
    <n v="44.009146341463413"/>
    <n v="24.466101694915253"/>
    <x v="0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157"/>
    <n v="65.942675159235662"/>
    <n v="517.65"/>
    <x v="1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555"/>
    <n v="24.987387387387386"/>
    <n v="247.64285714285714"/>
    <x v="1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297"/>
    <n v="28.003367003367003"/>
    <n v="100.20481927710843"/>
    <x v="1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23"/>
    <n v="85.829268292682926"/>
    <n v="153"/>
    <x v="1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8"/>
    <n v="84.921052631578945"/>
    <n v="37.091954022988503"/>
    <x v="3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60"/>
    <n v="90.483333333333334"/>
    <n v="4.392394822006473"/>
    <x v="3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3036"/>
    <n v="25.00197628458498"/>
    <n v="156.50721649484535"/>
    <x v="1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144"/>
    <n v="92.013888888888886"/>
    <n v="270.40816326530609"/>
    <x v="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21"/>
    <n v="93.066115702479337"/>
    <n v="134.05952380952382"/>
    <x v="1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1596"/>
    <n v="61.008145363408524"/>
    <n v="50.398033126293996"/>
    <x v="0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524"/>
    <n v="92.036259541984734"/>
    <n v="88.815837937384899"/>
    <x v="3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81"/>
    <n v="81.132596685082873"/>
    <n v="165"/>
    <x v="1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0"/>
    <n v="73.5"/>
    <n v="17.5"/>
    <x v="0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22"/>
    <n v="85.221311475409834"/>
    <n v="185.66071428571428"/>
    <x v="1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1071"/>
    <n v="110.96825396825396"/>
    <n v="412.6631944444444"/>
    <x v="1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219"/>
    <n v="32.968036529680369"/>
    <n v="90.25"/>
    <x v="3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1121"/>
    <n v="96.005352363960753"/>
    <n v="91.984615384615381"/>
    <x v="0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980"/>
    <n v="84.96632653061225"/>
    <n v="527.00632911392404"/>
    <x v="1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536"/>
    <n v="25.007462686567163"/>
    <n v="319.14285714285711"/>
    <x v="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1991"/>
    <n v="65.998995479658461"/>
    <n v="354.18867924528303"/>
    <x v="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29"/>
    <n v="87.34482758620689"/>
    <n v="32.896103896103895"/>
    <x v="3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80"/>
    <n v="27.933333333333334"/>
    <n v="135.8918918918919"/>
    <x v="1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15"/>
    <n v="103.8"/>
    <n v="2.0843373493975905"/>
    <x v="0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191"/>
    <n v="31.937172774869111"/>
    <n v="61"/>
    <x v="0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16"/>
    <n v="99.5"/>
    <n v="30.037735849056602"/>
    <x v="0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30"/>
    <n v="108.84615384615384"/>
    <n v="1179.1666666666665"/>
    <x v="1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22"/>
    <n v="110.76229508196721"/>
    <n v="1126.0833333333335"/>
    <x v="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7"/>
    <n v="29.647058823529413"/>
    <n v="12.923076923076923"/>
    <x v="0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140"/>
    <n v="101.71428571428571"/>
    <n v="712"/>
    <x v="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4"/>
    <n v="61.5"/>
    <n v="30.304347826086957"/>
    <x v="0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3388"/>
    <n v="35"/>
    <n v="212.50896057347671"/>
    <x v="1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80"/>
    <n v="40.049999999999997"/>
    <n v="228.85714285714286"/>
    <x v="1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614"/>
    <n v="110.97231270358306"/>
    <n v="34.959979476654695"/>
    <x v="3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366"/>
    <n v="36.959016393442624"/>
    <n v="157.29069767441862"/>
    <x v="1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1"/>
    <n v="1"/>
    <x v="0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70"/>
    <n v="30.974074074074075"/>
    <n v="232.30555555555554"/>
    <x v="1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114"/>
    <n v="47.035087719298247"/>
    <n v="92.448275862068968"/>
    <x v="3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137"/>
    <n v="88.065693430656935"/>
    <n v="256.70212765957444"/>
    <x v="1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3205"/>
    <n v="37.005616224648989"/>
    <n v="168.47017045454547"/>
    <x v="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288"/>
    <n v="26.027777777777779"/>
    <n v="166.57777777777778"/>
    <x v="1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148"/>
    <n v="67.817567567567565"/>
    <n v="772.07692307692309"/>
    <x v="1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114"/>
    <n v="49.964912280701753"/>
    <n v="406.85714285714283"/>
    <x v="1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1518"/>
    <n v="110.01646903820817"/>
    <n v="564.20608108108115"/>
    <x v="1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1274"/>
    <n v="89.964678178963894"/>
    <n v="68.426865671641792"/>
    <x v="0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210"/>
    <n v="79.009523809523813"/>
    <n v="34.351966873706004"/>
    <x v="0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166"/>
    <n v="86.867469879518069"/>
    <n v="655.4545454545455"/>
    <x v="1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00"/>
    <n v="62.04"/>
    <n v="177.25714285714284"/>
    <x v="1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235"/>
    <n v="26.970212765957445"/>
    <n v="113.17857142857144"/>
    <x v="1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148"/>
    <n v="54.121621621621621"/>
    <n v="728.18181818181824"/>
    <x v="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198"/>
    <n v="41.035353535353536"/>
    <n v="208.33333333333334"/>
    <x v="1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248"/>
    <n v="55.052419354838712"/>
    <n v="31.171232876712331"/>
    <x v="0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13"/>
    <n v="107.93762183235867"/>
    <n v="56.967078189300416"/>
    <x v="0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150"/>
    <n v="73.92"/>
    <n v="231"/>
    <x v="1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3410"/>
    <n v="31.995894428152493"/>
    <n v="86.867834394904463"/>
    <x v="0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16"/>
    <n v="53.898148148148145"/>
    <n v="270.74418604651163"/>
    <x v="1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26"/>
    <n v="106.5"/>
    <n v="49.446428571428569"/>
    <x v="3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5139"/>
    <n v="32.999805409612762"/>
    <n v="113.3596256684492"/>
    <x v="1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2353"/>
    <n v="43.00254993625159"/>
    <n v="190.55555555555554"/>
    <x v="1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78"/>
    <n v="86.858974358974365"/>
    <n v="135.5"/>
    <x v="1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n v="96.8"/>
    <n v="10.297872340425531"/>
    <x v="0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2201"/>
    <n v="32.995456610631528"/>
    <n v="65.544223826714799"/>
    <x v="0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676"/>
    <n v="68.028106508875737"/>
    <n v="49.026652452025587"/>
    <x v="0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174"/>
    <n v="58.867816091954026"/>
    <n v="787.92307692307691"/>
    <x v="1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31"/>
    <n v="105.04572803850782"/>
    <n v="80.306347746090154"/>
    <x v="0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64"/>
    <n v="33.054878048780488"/>
    <n v="106.29411764705883"/>
    <x v="1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6"/>
    <n v="78.821428571428569"/>
    <n v="50.735632183908038"/>
    <x v="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161"/>
    <n v="68.204968944099377"/>
    <n v="215.31372549019611"/>
    <x v="1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38"/>
    <n v="75.731884057971016"/>
    <n v="141.22972972972974"/>
    <x v="1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3308"/>
    <n v="30.996070133010882"/>
    <n v="115.33745781777279"/>
    <x v="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27"/>
    <n v="101.88188976377953"/>
    <n v="193.11940298507463"/>
    <x v="1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207"/>
    <n v="52.879227053140099"/>
    <n v="729.73333333333335"/>
    <x v="1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859"/>
    <n v="71.005820721769496"/>
    <n v="99.66339869281046"/>
    <x v="0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31"/>
    <n v="102.38709677419355"/>
    <n v="88.166666666666671"/>
    <x v="2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45"/>
    <n v="74.466666666666669"/>
    <n v="37.233333333333334"/>
    <x v="0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1113"/>
    <n v="51.009883198562441"/>
    <n v="30.540075309306079"/>
    <x v="3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6"/>
    <n v="90"/>
    <n v="25.714285714285712"/>
    <x v="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7"/>
    <n v="97.142857142857139"/>
    <n v="34"/>
    <x v="0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81"/>
    <n v="72.071823204419886"/>
    <n v="1185.909090909091"/>
    <x v="1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10"/>
    <n v="75.236363636363635"/>
    <n v="125.39393939393939"/>
    <x v="1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31"/>
    <n v="32.967741935483872"/>
    <n v="14.394366197183098"/>
    <x v="0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78"/>
    <n v="54.807692307692307"/>
    <n v="54.807692307692314"/>
    <x v="0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85"/>
    <n v="45.037837837837834"/>
    <n v="109.63157894736841"/>
    <x v="1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21"/>
    <n v="52.958677685950413"/>
    <n v="188.47058823529412"/>
    <x v="1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1225"/>
    <n v="60.017959183673469"/>
    <n v="87.008284023668637"/>
    <x v="0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n v="1"/>
    <n v="1"/>
    <x v="0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106"/>
    <n v="44.028301886792455"/>
    <n v="202.9130434782609"/>
    <x v="1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42"/>
    <n v="86.028169014084511"/>
    <n v="197.03225806451613"/>
    <x v="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233"/>
    <n v="28.012875536480685"/>
    <n v="107"/>
    <x v="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18"/>
    <n v="32.050458715596328"/>
    <n v="268.73076923076923"/>
    <x v="1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67"/>
    <n v="73.611940298507463"/>
    <n v="50.845360824742272"/>
    <x v="0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76"/>
    <n v="108.71052631578948"/>
    <n v="1180.2857142857142"/>
    <x v="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43"/>
    <n v="42.97674418604651"/>
    <n v="264"/>
    <x v="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19"/>
    <n v="83.315789473684205"/>
    <n v="30.44230769230769"/>
    <x v="0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2108"/>
    <n v="42"/>
    <n v="62.880681818181813"/>
    <x v="0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221"/>
    <n v="55.927601809954751"/>
    <n v="193.125"/>
    <x v="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679"/>
    <n v="105.03681885125184"/>
    <n v="77.102702702702715"/>
    <x v="0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805"/>
    <n v="48"/>
    <n v="225.52763819095478"/>
    <x v="1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68"/>
    <n v="112.66176470588235"/>
    <n v="239.40625"/>
    <x v="1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36"/>
    <n v="81.944444444444443"/>
    <n v="92.1875"/>
    <x v="0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83"/>
    <n v="64.049180327868854"/>
    <n v="130.23333333333335"/>
    <x v="1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133"/>
    <n v="106.39097744360902"/>
    <n v="615.21739130434787"/>
    <x v="1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2489"/>
    <n v="76.011249497790274"/>
    <n v="368.79532163742692"/>
    <x v="1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69"/>
    <n v="111.07246376811594"/>
    <n v="1094.8571428571429"/>
    <x v="1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47"/>
    <n v="95.936170212765958"/>
    <n v="50.662921348314605"/>
    <x v="0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279"/>
    <n v="43.043010752688176"/>
    <n v="800.6"/>
    <x v="1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10"/>
    <n v="67.966666666666669"/>
    <n v="291.28571428571428"/>
    <x v="1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2100"/>
    <n v="89.991428571428571"/>
    <n v="349.9666666666667"/>
    <x v="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252"/>
    <n v="58.095238095238095"/>
    <n v="357.07317073170731"/>
    <x v="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80"/>
    <n v="83.996875000000003"/>
    <n v="126.48941176470588"/>
    <x v="1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157"/>
    <n v="88.853503184713375"/>
    <n v="387.5"/>
    <x v="1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194"/>
    <n v="65.963917525773198"/>
    <n v="457.03571428571428"/>
    <x v="1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82"/>
    <n v="74.804878048780495"/>
    <n v="266.69565217391306"/>
    <x v="1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70"/>
    <n v="69.98571428571428"/>
    <n v="69"/>
    <x v="0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154"/>
    <n v="32.006493506493506"/>
    <n v="51.34375"/>
    <x v="0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22"/>
    <n v="64.727272727272734"/>
    <n v="1.1710526315789473"/>
    <x v="0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4233"/>
    <n v="24.998110087408456"/>
    <n v="108.97734294541709"/>
    <x v="1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1297"/>
    <n v="104.97764070932922"/>
    <n v="315.17592592592592"/>
    <x v="1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65"/>
    <n v="64.987878787878785"/>
    <n v="157.69117647058823"/>
    <x v="1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19"/>
    <n v="94.352941176470594"/>
    <n v="153.8082191780822"/>
    <x v="1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1758"/>
    <n v="44.001706484641637"/>
    <n v="89.738979118329468"/>
    <x v="0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94"/>
    <n v="64.744680851063833"/>
    <n v="75.135802469135797"/>
    <x v="0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1797"/>
    <n v="84.00667779632721"/>
    <n v="852.88135593220341"/>
    <x v="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261"/>
    <n v="34.061302681992338"/>
    <n v="138.90625"/>
    <x v="1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57"/>
    <n v="93.273885350318466"/>
    <n v="190.18181818181819"/>
    <x v="1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3533"/>
    <n v="32.998301726577978"/>
    <n v="100.24333619948409"/>
    <x v="1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55"/>
    <n v="83.812903225806451"/>
    <n v="142.75824175824175"/>
    <x v="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132"/>
    <n v="63.992424242424242"/>
    <n v="563.13333333333333"/>
    <x v="1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3"/>
    <n v="81.909090909090907"/>
    <n v="30.715909090909086"/>
    <x v="0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4"/>
    <n v="93.053191489361708"/>
    <n v="99.39772727272728"/>
    <x v="3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354"/>
    <n v="101.98449039881831"/>
    <n v="197.54935622317598"/>
    <x v="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48"/>
    <n v="105.9375"/>
    <n v="508.5"/>
    <x v="1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110"/>
    <n v="101.58181818181818"/>
    <n v="237.74468085106383"/>
    <x v="1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172"/>
    <n v="62.970930232558139"/>
    <n v="338.46875"/>
    <x v="1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307"/>
    <n v="29.045602605863191"/>
    <n v="133.08955223880596"/>
    <x v="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n v="1"/>
    <x v="0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160"/>
    <n v="77.924999999999997"/>
    <n v="207.79999999999998"/>
    <x v="1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31"/>
    <n v="80.806451612903231"/>
    <n v="51.122448979591837"/>
    <x v="0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1467"/>
    <n v="76.006816632583508"/>
    <n v="652.05847953216369"/>
    <x v="1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2662"/>
    <n v="72.993613824192337"/>
    <n v="113.63099415204678"/>
    <x v="1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452"/>
    <n v="53"/>
    <n v="102.37606837606839"/>
    <x v="1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158"/>
    <n v="54.164556962025316"/>
    <n v="356.58333333333331"/>
    <x v="1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225"/>
    <n v="32.946666666666665"/>
    <n v="139.86792452830187"/>
    <x v="1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35"/>
    <n v="79.371428571428567"/>
    <n v="69.45"/>
    <x v="0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63"/>
    <n v="41.174603174603178"/>
    <n v="35.534246575342465"/>
    <x v="0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65"/>
    <n v="77.430769230769229"/>
    <n v="251.65"/>
    <x v="1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63"/>
    <n v="57.159509202453989"/>
    <n v="105.87500000000001"/>
    <x v="1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85"/>
    <n v="77.17647058823529"/>
    <n v="187.42857142857144"/>
    <x v="1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217"/>
    <n v="24.953917050691246"/>
    <n v="386.78571428571428"/>
    <x v="1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150"/>
    <n v="97.18"/>
    <n v="347.07142857142856"/>
    <x v="1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3272"/>
    <n v="46.000916870415651"/>
    <n v="185.82098765432099"/>
    <x v="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898"/>
    <n v="88.023385300668153"/>
    <n v="43.241247264770237"/>
    <x v="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300"/>
    <n v="25.99"/>
    <n v="162.4375"/>
    <x v="1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26"/>
    <n v="102.69047619047619"/>
    <n v="184.84285714285716"/>
    <x v="1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526"/>
    <n v="72.958174904942965"/>
    <n v="23.703520691785052"/>
    <x v="0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121"/>
    <n v="57.190082644628099"/>
    <n v="89.870129870129873"/>
    <x v="0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320"/>
    <n v="84.013793103448279"/>
    <n v="272.6041958041958"/>
    <x v="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81"/>
    <n v="98.666666666666671"/>
    <n v="170.04255319148936"/>
    <x v="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7"/>
    <n v="42.007419183889773"/>
    <n v="188.28503562945369"/>
    <x v="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4358"/>
    <n v="32.002753556677376"/>
    <n v="346.93532338308455"/>
    <x v="1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7"/>
    <n v="81.567164179104481"/>
    <n v="69.177215189873422"/>
    <x v="0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57"/>
    <n v="37.035087719298247"/>
    <n v="25.433734939759034"/>
    <x v="0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1229"/>
    <n v="103.033360455655"/>
    <n v="77.400977995110026"/>
    <x v="0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12"/>
    <n v="84.333333333333329"/>
    <n v="37.481481481481481"/>
    <x v="0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3"/>
    <n v="102.60377358490567"/>
    <n v="543.79999999999995"/>
    <x v="1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414"/>
    <n v="79.992129246064621"/>
    <n v="228.52189349112427"/>
    <x v="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452"/>
    <n v="70.055309734513273"/>
    <n v="38.948339483394832"/>
    <x v="0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80"/>
    <n v="37"/>
    <n v="370"/>
    <x v="1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193"/>
    <n v="41.911917098445599"/>
    <n v="237.91176470588232"/>
    <x v="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1886"/>
    <n v="57.992576882290564"/>
    <n v="64.036299765807954"/>
    <x v="0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52"/>
    <n v="40.942307692307693"/>
    <n v="118.27777777777777"/>
    <x v="1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1825"/>
    <n v="69.9972602739726"/>
    <n v="84.824037184594957"/>
    <x v="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31"/>
    <n v="73.838709677419359"/>
    <n v="29.346153846153843"/>
    <x v="0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90"/>
    <n v="41.979310344827589"/>
    <n v="209.89655172413794"/>
    <x v="1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22"/>
    <n v="77.93442622950819"/>
    <n v="169.78571428571431"/>
    <x v="1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470"/>
    <n v="106.01972789115646"/>
    <n v="115.95907738095239"/>
    <x v="1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165"/>
    <n v="47.018181818181816"/>
    <n v="258.59999999999997"/>
    <x v="1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182"/>
    <n v="76.016483516483518"/>
    <n v="230.58333333333331"/>
    <x v="1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99"/>
    <n v="54.120603015075375"/>
    <n v="128.21428571428572"/>
    <x v="1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56"/>
    <n v="57.285714285714285"/>
    <n v="188.70588235294116"/>
    <x v="1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107"/>
    <n v="103.81308411214954"/>
    <n v="6.9511889862327907"/>
    <x v="0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1460"/>
    <n v="105.02602739726028"/>
    <n v="774.43434343434342"/>
    <x v="1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"/>
    <n v="90.259259259259252"/>
    <n v="27.693181818181817"/>
    <x v="0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1221"/>
    <n v="76.978705978705975"/>
    <n v="52.479620323841424"/>
    <x v="0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123"/>
    <n v="102.60162601626017"/>
    <n v="407.09677419354841"/>
    <x v="1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1"/>
    <n v="2"/>
    <n v="2"/>
    <x v="0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9"/>
    <n v="55.0062893081761"/>
    <n v="156.17857142857144"/>
    <x v="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110"/>
    <n v="32.127272727272725"/>
    <n v="252.42857142857144"/>
    <x v="1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4"/>
    <n v="50.642857142857146"/>
    <n v="1.729268292682927"/>
    <x v="2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6"/>
    <n v="49.6875"/>
    <n v="12.230769230769232"/>
    <x v="0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236"/>
    <n v="54.894067796610166"/>
    <n v="163.98734177215189"/>
    <x v="1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91"/>
    <n v="46.931937172774866"/>
    <n v="162.98181818181817"/>
    <x v="1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41"/>
    <n v="44.951219512195124"/>
    <n v="20.252747252747252"/>
    <x v="0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934"/>
    <n v="30.99898322318251"/>
    <n v="319.24083769633506"/>
    <x v="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80"/>
    <n v="107.7625"/>
    <n v="478.94444444444446"/>
    <x v="1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96"/>
    <n v="102.07770270270271"/>
    <n v="19.556634304207122"/>
    <x v="3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462"/>
    <n v="24.976190476190474"/>
    <n v="198.94827586206895"/>
    <x v="1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179"/>
    <n v="79.944134078212286"/>
    <n v="795"/>
    <x v="1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23"/>
    <n v="67.946462715105156"/>
    <n v="50.621082621082621"/>
    <x v="0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141"/>
    <n v="26.070921985815602"/>
    <n v="57.4375"/>
    <x v="0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866"/>
    <n v="105.0032154340836"/>
    <n v="155.62827640984909"/>
    <x v="1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52"/>
    <n v="25.826923076923077"/>
    <n v="36.297297297297298"/>
    <x v="0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27"/>
    <n v="77.666666666666671"/>
    <n v="58.25"/>
    <x v="2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156"/>
    <n v="57.82692307692308"/>
    <n v="237.39473684210526"/>
    <x v="1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225"/>
    <n v="92.955555555555549"/>
    <n v="58.75"/>
    <x v="0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255"/>
    <n v="37.945098039215686"/>
    <n v="182.56603773584905"/>
    <x v="1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38"/>
    <n v="31.842105263157894"/>
    <n v="0.75436408977556113"/>
    <x v="0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2261"/>
    <n v="40"/>
    <n v="175.95330739299609"/>
    <x v="1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40"/>
    <n v="101.1"/>
    <n v="237.88235294117646"/>
    <x v="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2289"/>
    <n v="84.006989951944078"/>
    <n v="488.05076142131981"/>
    <x v="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65"/>
    <n v="103.41538461538461"/>
    <n v="224.06666666666669"/>
    <x v="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5"/>
    <n v="105.13333333333334"/>
    <n v="18.126436781609197"/>
    <x v="0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37"/>
    <n v="89.21621621621621"/>
    <n v="45.847222222222221"/>
    <x v="0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3777"/>
    <n v="51.995234312946785"/>
    <n v="117.31541218637993"/>
    <x v="1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184"/>
    <n v="64.956521739130437"/>
    <n v="217.30909090909088"/>
    <x v="1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85"/>
    <n v="46.235294117647058"/>
    <n v="112.28571428571428"/>
    <x v="1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112"/>
    <n v="51.151785714285715"/>
    <n v="72.51898734177216"/>
    <x v="0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144"/>
    <n v="33.909722222222221"/>
    <n v="212.30434782608697"/>
    <x v="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1902"/>
    <n v="92.016298633017882"/>
    <n v="239.74657534246577"/>
    <x v="1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05"/>
    <n v="107.42857142857143"/>
    <n v="181.93548387096774"/>
    <x v="1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32"/>
    <n v="75.848484848484844"/>
    <n v="164.13114754098362"/>
    <x v="1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1"/>
    <n v="80.476190476190482"/>
    <n v="1.6375968992248062"/>
    <x v="0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976"/>
    <n v="86.978483606557376"/>
    <n v="49.64385964912281"/>
    <x v="3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96"/>
    <n v="105.13541666666667"/>
    <n v="109.70652173913042"/>
    <x v="1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67"/>
    <n v="57.298507462686565"/>
    <n v="49.217948717948715"/>
    <x v="0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6"/>
    <n v="93.348484848484844"/>
    <n v="62.232323232323225"/>
    <x v="2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78"/>
    <n v="71.987179487179489"/>
    <n v="13.05813953488372"/>
    <x v="0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7"/>
    <n v="92.611940298507463"/>
    <n v="64.635416666666671"/>
    <x v="0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14"/>
    <n v="104.99122807017544"/>
    <n v="159.58666666666667"/>
    <x v="1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263"/>
    <n v="30.958174904942965"/>
    <n v="81.42"/>
    <x v="0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1691"/>
    <n v="33.001182732111175"/>
    <n v="32.444767441860463"/>
    <x v="0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81"/>
    <n v="84.187845303867405"/>
    <n v="9.9141184124918666"/>
    <x v="0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13"/>
    <n v="73.92307692307692"/>
    <n v="26.694444444444443"/>
    <x v="0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160"/>
    <n v="36.987499999999997"/>
    <n v="62.957446808510639"/>
    <x v="3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203"/>
    <n v="46.896551724137929"/>
    <n v="161.35593220338984"/>
    <x v="1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1"/>
    <n v="5"/>
    <n v="5"/>
    <x v="0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559"/>
    <n v="102.02437459910199"/>
    <n v="1096.9379310344827"/>
    <x v="1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2266"/>
    <n v="45.007502206531335"/>
    <n v="70.094158075601371"/>
    <x v="3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21"/>
    <n v="94.285714285714292"/>
    <n v="60"/>
    <x v="0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548"/>
    <n v="101.02325581395348"/>
    <n v="367.0985915492958"/>
    <x v="1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80"/>
    <n v="97.037499999999994"/>
    <n v="1109"/>
    <x v="1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830"/>
    <n v="43.00963855421687"/>
    <n v="19.028784648187631"/>
    <x v="0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31"/>
    <n v="94.916030534351151"/>
    <n v="126.87755102040816"/>
    <x v="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112"/>
    <n v="72.151785714285708"/>
    <n v="734.63636363636363"/>
    <x v="1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130"/>
    <n v="51.007692307692309"/>
    <n v="4.5731034482758623"/>
    <x v="0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55"/>
    <n v="85.054545454545448"/>
    <n v="85.054545454545448"/>
    <x v="0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55"/>
    <n v="43.87096774193548"/>
    <n v="119.29824561403508"/>
    <x v="1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66"/>
    <n v="40.063909774436091"/>
    <n v="296.02777777777777"/>
    <x v="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114"/>
    <n v="43.833333333333336"/>
    <n v="84.694915254237287"/>
    <x v="0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155"/>
    <n v="84.92903225806451"/>
    <n v="355.7837837837838"/>
    <x v="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207"/>
    <n v="41.067632850241544"/>
    <n v="386.40909090909093"/>
    <x v="1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245"/>
    <n v="54.971428571428568"/>
    <n v="792.23529411764707"/>
    <x v="1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573"/>
    <n v="77.010807374443743"/>
    <n v="137.03393665158373"/>
    <x v="1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114"/>
    <n v="71.201754385964918"/>
    <n v="338.20833333333337"/>
    <x v="1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93"/>
    <n v="91.935483870967744"/>
    <n v="108.22784810126582"/>
    <x v="1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594"/>
    <n v="97.069023569023571"/>
    <n v="60.757639620653315"/>
    <x v="0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4"/>
    <n v="58.916666666666664"/>
    <n v="27.725490196078432"/>
    <x v="0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1681"/>
    <n v="58.015466983938133"/>
    <n v="228.3934426229508"/>
    <x v="1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52"/>
    <n v="103.87301587301587"/>
    <n v="21.615194054500414"/>
    <x v="0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2"/>
    <n v="93.46875"/>
    <n v="373.875"/>
    <x v="1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35"/>
    <n v="61.970370370370368"/>
    <n v="154.92592592592592"/>
    <x v="1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140"/>
    <n v="92.042857142857144"/>
    <n v="322.14999999999998"/>
    <x v="1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67"/>
    <n v="77.268656716417908"/>
    <n v="73.957142857142856"/>
    <x v="0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92"/>
    <n v="93.923913043478265"/>
    <n v="864.1"/>
    <x v="1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015"/>
    <n v="84.969458128078813"/>
    <n v="143.26245847176079"/>
    <x v="1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742"/>
    <n v="105.97035040431267"/>
    <n v="40.281762295081968"/>
    <x v="0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323"/>
    <n v="36.969040247678016"/>
    <n v="178.22388059701493"/>
    <x v="1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75"/>
    <n v="81.533333333333331"/>
    <n v="84.930555555555557"/>
    <x v="0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2326"/>
    <n v="80.999140154772135"/>
    <n v="145.93648334624322"/>
    <x v="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381"/>
    <n v="26.010498687664043"/>
    <n v="152.46153846153848"/>
    <x v="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4405"/>
    <n v="25.998410896708286"/>
    <n v="67.129542790152414"/>
    <x v="0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92"/>
    <n v="34.173913043478258"/>
    <n v="40.307692307692307"/>
    <x v="0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480"/>
    <n v="28.002083333333335"/>
    <n v="216.79032258064518"/>
    <x v="1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64"/>
    <n v="76.546875"/>
    <n v="52.117021276595743"/>
    <x v="0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226"/>
    <n v="53.053097345132741"/>
    <n v="499.58333333333337"/>
    <x v="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64"/>
    <n v="106.859375"/>
    <n v="87.679487179487182"/>
    <x v="0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241"/>
    <n v="46.020746887966808"/>
    <n v="113.17346938775511"/>
    <x v="1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132"/>
    <n v="100.17424242424242"/>
    <n v="426.54838709677421"/>
    <x v="1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5"/>
    <n v="101.44"/>
    <n v="77.632653061224488"/>
    <x v="3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842"/>
    <n v="87.972684085510693"/>
    <n v="52.496810772501767"/>
    <x v="0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2043"/>
    <n v="74.995594713656388"/>
    <n v="157.46762589928059"/>
    <x v="1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112"/>
    <n v="42.982142857142854"/>
    <n v="72.939393939393938"/>
    <x v="0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139"/>
    <n v="33.115107913669064"/>
    <n v="60.565789473684205"/>
    <x v="3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374"/>
    <n v="101.13101604278074"/>
    <n v="56.791291291291287"/>
    <x v="0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1122"/>
    <n v="55.98841354723708"/>
    <n v="56.542754275427541"/>
    <x v="3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CA"/>
    <s v="CAD"/>
    <n v="1448690400"/>
    <x v="0"/>
    <n v="1450159200"/>
    <d v="2015-12-15T06:00:00"/>
    <b v="0"/>
    <b v="0"/>
    <s v="food/food trucks"/>
    <x v="0"/>
  </r>
  <r>
    <x v="1"/>
    <s v="US"/>
    <s v="USD"/>
    <n v="1408424400"/>
    <x v="1"/>
    <n v="1408597200"/>
    <d v="2014-08-21T05:00:00"/>
    <b v="0"/>
    <b v="1"/>
    <s v="music/rock"/>
    <x v="1"/>
  </r>
  <r>
    <x v="1"/>
    <s v="AU"/>
    <s v="AUD"/>
    <n v="1384668000"/>
    <x v="2"/>
    <n v="1384840800"/>
    <d v="2013-11-19T06:00:00"/>
    <b v="0"/>
    <b v="0"/>
    <s v="technology/web"/>
    <x v="2"/>
  </r>
  <r>
    <x v="0"/>
    <s v="US"/>
    <s v="USD"/>
    <n v="1565499600"/>
    <x v="3"/>
    <n v="1568955600"/>
    <d v="2019-09-20T05:00:00"/>
    <b v="0"/>
    <b v="0"/>
    <s v="music/rock"/>
    <x v="1"/>
  </r>
  <r>
    <x v="0"/>
    <s v="US"/>
    <s v="USD"/>
    <n v="1547964000"/>
    <x v="4"/>
    <n v="1548309600"/>
    <d v="2019-01-24T06:00:00"/>
    <b v="0"/>
    <b v="0"/>
    <s v="theater/plays"/>
    <x v="3"/>
  </r>
  <r>
    <x v="1"/>
    <s v="DK"/>
    <s v="DKK"/>
    <n v="1346130000"/>
    <x v="5"/>
    <n v="1347080400"/>
    <d v="2012-09-08T05:00:00"/>
    <b v="0"/>
    <b v="0"/>
    <s v="theater/plays"/>
    <x v="3"/>
  </r>
  <r>
    <x v="0"/>
    <s v="GB"/>
    <s v="GBP"/>
    <n v="1505278800"/>
    <x v="6"/>
    <n v="1505365200"/>
    <d v="2017-09-14T05:00:00"/>
    <b v="0"/>
    <b v="0"/>
    <s v="film &amp; video/documentary"/>
    <x v="4"/>
  </r>
  <r>
    <x v="1"/>
    <s v="DK"/>
    <s v="DKK"/>
    <n v="1439442000"/>
    <x v="7"/>
    <n v="1439614800"/>
    <d v="2015-08-15T05:00:00"/>
    <b v="0"/>
    <b v="0"/>
    <s v="theater/plays"/>
    <x v="3"/>
  </r>
  <r>
    <x v="2"/>
    <s v="DK"/>
    <s v="DKK"/>
    <n v="1281330000"/>
    <x v="8"/>
    <n v="1281502800"/>
    <d v="2010-08-11T05:00:00"/>
    <b v="0"/>
    <b v="0"/>
    <s v="theater/plays"/>
    <x v="3"/>
  </r>
  <r>
    <x v="0"/>
    <s v="US"/>
    <s v="USD"/>
    <n v="1379566800"/>
    <x v="9"/>
    <n v="1383804000"/>
    <d v="2013-11-07T06:00:00"/>
    <b v="0"/>
    <b v="0"/>
    <s v="music/electric music"/>
    <x v="1"/>
  </r>
  <r>
    <x v="1"/>
    <s v="US"/>
    <s v="USD"/>
    <n v="1281762000"/>
    <x v="10"/>
    <n v="1285909200"/>
    <d v="2010-10-01T05:00:00"/>
    <b v="0"/>
    <b v="0"/>
    <s v="film &amp; video/drama"/>
    <x v="4"/>
  </r>
  <r>
    <x v="0"/>
    <s v="US"/>
    <s v="USD"/>
    <n v="1285045200"/>
    <x v="11"/>
    <n v="1285563600"/>
    <d v="2010-09-27T05:00:00"/>
    <b v="0"/>
    <b v="1"/>
    <s v="theater/plays"/>
    <x v="3"/>
  </r>
  <r>
    <x v="0"/>
    <s v="US"/>
    <s v="USD"/>
    <n v="1571720400"/>
    <x v="12"/>
    <n v="1572411600"/>
    <d v="2019-10-30T05:00:00"/>
    <b v="0"/>
    <b v="0"/>
    <s v="film &amp; video/drama"/>
    <x v="4"/>
  </r>
  <r>
    <x v="1"/>
    <s v="US"/>
    <s v="USD"/>
    <n v="1465621200"/>
    <x v="13"/>
    <n v="1466658000"/>
    <d v="2016-06-23T05:00:00"/>
    <b v="0"/>
    <b v="0"/>
    <s v="music/indie rock"/>
    <x v="1"/>
  </r>
  <r>
    <x v="0"/>
    <s v="US"/>
    <s v="USD"/>
    <n v="1331013600"/>
    <x v="14"/>
    <n v="1333342800"/>
    <d v="2012-04-02T05:00:00"/>
    <b v="0"/>
    <b v="0"/>
    <s v="music/indie rock"/>
    <x v="1"/>
  </r>
  <r>
    <x v="0"/>
    <s v="US"/>
    <s v="USD"/>
    <n v="1575957600"/>
    <x v="15"/>
    <n v="1576303200"/>
    <d v="2019-12-14T06:00:00"/>
    <b v="0"/>
    <b v="0"/>
    <s v="technology/wearables"/>
    <x v="2"/>
  </r>
  <r>
    <x v="1"/>
    <s v="US"/>
    <s v="USD"/>
    <n v="1390370400"/>
    <x v="16"/>
    <n v="1392271200"/>
    <d v="2014-02-13T06:00:00"/>
    <b v="0"/>
    <b v="0"/>
    <s v="publishing/nonfiction"/>
    <x v="5"/>
  </r>
  <r>
    <x v="1"/>
    <s v="US"/>
    <s v="USD"/>
    <n v="1294812000"/>
    <x v="17"/>
    <n v="1294898400"/>
    <d v="2011-01-13T06:00:00"/>
    <b v="0"/>
    <b v="0"/>
    <s v="film &amp; video/animation"/>
    <x v="4"/>
  </r>
  <r>
    <x v="3"/>
    <s v="US"/>
    <s v="USD"/>
    <n v="1536382800"/>
    <x v="18"/>
    <n v="1537074000"/>
    <d v="2018-09-16T05:00:00"/>
    <b v="0"/>
    <b v="0"/>
    <s v="theater/plays"/>
    <x v="3"/>
  </r>
  <r>
    <x v="0"/>
    <s v="US"/>
    <s v="USD"/>
    <n v="1551679200"/>
    <x v="19"/>
    <n v="1553490000"/>
    <d v="2019-03-25T05:00:00"/>
    <b v="0"/>
    <b v="1"/>
    <s v="theater/plays"/>
    <x v="3"/>
  </r>
  <r>
    <x v="1"/>
    <s v="US"/>
    <s v="USD"/>
    <n v="1406523600"/>
    <x v="20"/>
    <n v="1406523600"/>
    <d v="2014-07-28T05:00:00"/>
    <b v="0"/>
    <b v="0"/>
    <s v="film &amp; video/drama"/>
    <x v="4"/>
  </r>
  <r>
    <x v="0"/>
    <s v="US"/>
    <s v="USD"/>
    <n v="1313384400"/>
    <x v="21"/>
    <n v="1316322000"/>
    <d v="2011-09-18T05:00:00"/>
    <b v="0"/>
    <b v="0"/>
    <s v="theater/plays"/>
    <x v="3"/>
  </r>
  <r>
    <x v="1"/>
    <s v="US"/>
    <s v="USD"/>
    <n v="1522731600"/>
    <x v="22"/>
    <n v="1524027600"/>
    <d v="2018-04-18T05:00:00"/>
    <b v="0"/>
    <b v="0"/>
    <s v="theater/plays"/>
    <x v="3"/>
  </r>
  <r>
    <x v="1"/>
    <s v="GB"/>
    <s v="GBP"/>
    <n v="1550124000"/>
    <x v="23"/>
    <n v="1554699600"/>
    <d v="2019-04-08T05:00:00"/>
    <b v="0"/>
    <b v="0"/>
    <s v="film &amp; video/documentary"/>
    <x v="4"/>
  </r>
  <r>
    <x v="1"/>
    <s v="US"/>
    <s v="USD"/>
    <n v="1403326800"/>
    <x v="24"/>
    <n v="1403499600"/>
    <d v="2014-06-23T05:00:00"/>
    <b v="0"/>
    <b v="0"/>
    <s v="technology/wearables"/>
    <x v="2"/>
  </r>
  <r>
    <x v="1"/>
    <s v="US"/>
    <s v="USD"/>
    <n v="1305694800"/>
    <x v="25"/>
    <n v="1307422800"/>
    <d v="2011-06-07T05:00:00"/>
    <b v="0"/>
    <b v="1"/>
    <s v="games/video games"/>
    <x v="6"/>
  </r>
  <r>
    <x v="3"/>
    <s v="US"/>
    <s v="USD"/>
    <n v="1533013200"/>
    <x v="26"/>
    <n v="1535346000"/>
    <d v="2018-08-27T05:00:00"/>
    <b v="0"/>
    <b v="0"/>
    <s v="theater/plays"/>
    <x v="3"/>
  </r>
  <r>
    <x v="0"/>
    <s v="US"/>
    <s v="USD"/>
    <n v="1443848400"/>
    <x v="27"/>
    <n v="1444539600"/>
    <d v="2015-10-11T05:00:00"/>
    <b v="0"/>
    <b v="0"/>
    <s v="music/rock"/>
    <x v="1"/>
  </r>
  <r>
    <x v="1"/>
    <s v="US"/>
    <s v="USD"/>
    <n v="1265695200"/>
    <x v="28"/>
    <n v="1267682400"/>
    <d v="2010-03-04T06:00:00"/>
    <b v="0"/>
    <b v="1"/>
    <s v="theater/plays"/>
    <x v="3"/>
  </r>
  <r>
    <x v="1"/>
    <s v="CH"/>
    <s v="CHF"/>
    <n v="1532062800"/>
    <x v="29"/>
    <n v="1535518800"/>
    <d v="2018-08-29T05:00:00"/>
    <b v="0"/>
    <b v="0"/>
    <s v="film &amp; video/shorts"/>
    <x v="4"/>
  </r>
  <r>
    <x v="1"/>
    <s v="US"/>
    <s v="USD"/>
    <n v="1558674000"/>
    <x v="30"/>
    <n v="1559106000"/>
    <d v="2019-05-29T05:00:00"/>
    <b v="0"/>
    <b v="0"/>
    <s v="film &amp; video/animation"/>
    <x v="4"/>
  </r>
  <r>
    <x v="1"/>
    <s v="GB"/>
    <s v="GBP"/>
    <n v="1451973600"/>
    <x v="31"/>
    <n v="1454392800"/>
    <d v="2016-02-02T06:00:00"/>
    <b v="0"/>
    <b v="0"/>
    <s v="games/video games"/>
    <x v="6"/>
  </r>
  <r>
    <x v="0"/>
    <s v="IT"/>
    <s v="EUR"/>
    <n v="1515564000"/>
    <x v="32"/>
    <n v="1517896800"/>
    <d v="2018-02-06T06:00:00"/>
    <b v="0"/>
    <b v="0"/>
    <s v="film &amp; video/documentary"/>
    <x v="4"/>
  </r>
  <r>
    <x v="1"/>
    <s v="US"/>
    <s v="USD"/>
    <n v="1412485200"/>
    <x v="33"/>
    <n v="1415685600"/>
    <d v="2014-11-11T06:00:00"/>
    <b v="0"/>
    <b v="0"/>
    <s v="theater/plays"/>
    <x v="3"/>
  </r>
  <r>
    <x v="1"/>
    <s v="US"/>
    <s v="USD"/>
    <n v="1490245200"/>
    <x v="34"/>
    <n v="1490677200"/>
    <d v="2017-03-28T05:00:00"/>
    <b v="0"/>
    <b v="0"/>
    <s v="film &amp; video/documentary"/>
    <x v="4"/>
  </r>
  <r>
    <x v="1"/>
    <s v="DK"/>
    <s v="DKK"/>
    <n v="1547877600"/>
    <x v="35"/>
    <n v="1551506400"/>
    <d v="2019-03-02T06:00:00"/>
    <b v="0"/>
    <b v="1"/>
    <s v="film &amp; video/drama"/>
    <x v="4"/>
  </r>
  <r>
    <x v="1"/>
    <s v="US"/>
    <s v="USD"/>
    <n v="1298700000"/>
    <x v="36"/>
    <n v="1300856400"/>
    <d v="2011-03-23T05:00:00"/>
    <b v="0"/>
    <b v="0"/>
    <s v="theater/plays"/>
    <x v="3"/>
  </r>
  <r>
    <x v="1"/>
    <s v="US"/>
    <s v="USD"/>
    <n v="1570338000"/>
    <x v="37"/>
    <n v="1573192800"/>
    <d v="2019-11-08T06:00:00"/>
    <b v="0"/>
    <b v="1"/>
    <s v="publishing/fiction"/>
    <x v="5"/>
  </r>
  <r>
    <x v="1"/>
    <s v="US"/>
    <s v="USD"/>
    <n v="1287378000"/>
    <x v="38"/>
    <n v="1287810000"/>
    <d v="2010-10-23T05:00:00"/>
    <b v="0"/>
    <b v="0"/>
    <s v="photography/photography books"/>
    <x v="7"/>
  </r>
  <r>
    <x v="0"/>
    <s v="DK"/>
    <s v="DKK"/>
    <n v="1361772000"/>
    <x v="39"/>
    <n v="1362978000"/>
    <d v="2013-03-11T05:00:00"/>
    <b v="0"/>
    <b v="0"/>
    <s v="theater/plays"/>
    <x v="3"/>
  </r>
  <r>
    <x v="1"/>
    <s v="US"/>
    <s v="USD"/>
    <n v="1275714000"/>
    <x v="40"/>
    <n v="1277355600"/>
    <d v="2010-06-24T05:00:00"/>
    <b v="0"/>
    <b v="1"/>
    <s v="technology/wearables"/>
    <x v="2"/>
  </r>
  <r>
    <x v="1"/>
    <s v="IT"/>
    <s v="EUR"/>
    <n v="1346734800"/>
    <x v="41"/>
    <n v="1348981200"/>
    <d v="2012-09-30T05:00:00"/>
    <b v="0"/>
    <b v="1"/>
    <s v="music/rock"/>
    <x v="1"/>
  </r>
  <r>
    <x v="1"/>
    <s v="US"/>
    <s v="USD"/>
    <n v="1309755600"/>
    <x v="42"/>
    <n v="1310533200"/>
    <d v="2011-07-13T05:00:00"/>
    <b v="0"/>
    <b v="0"/>
    <s v="food/food trucks"/>
    <x v="0"/>
  </r>
  <r>
    <x v="1"/>
    <s v="US"/>
    <s v="USD"/>
    <n v="1406178000"/>
    <x v="43"/>
    <n v="1407560400"/>
    <d v="2014-08-09T05:00:00"/>
    <b v="0"/>
    <b v="0"/>
    <s v="publishing/radio &amp; podcasts"/>
    <x v="5"/>
  </r>
  <r>
    <x v="1"/>
    <s v="DK"/>
    <s v="DKK"/>
    <n v="1552798800"/>
    <x v="44"/>
    <n v="1552885200"/>
    <d v="2019-03-18T05:00:00"/>
    <b v="0"/>
    <b v="0"/>
    <s v="publishing/fiction"/>
    <x v="5"/>
  </r>
  <r>
    <x v="0"/>
    <s v="US"/>
    <s v="USD"/>
    <n v="1478062800"/>
    <x v="45"/>
    <n v="1479362400"/>
    <d v="2016-11-17T06:00:00"/>
    <b v="0"/>
    <b v="1"/>
    <s v="theater/plays"/>
    <x v="3"/>
  </r>
  <r>
    <x v="1"/>
    <s v="US"/>
    <s v="USD"/>
    <n v="1278565200"/>
    <x v="46"/>
    <n v="1280552400"/>
    <d v="2010-07-31T05:00:00"/>
    <b v="0"/>
    <b v="0"/>
    <s v="music/rock"/>
    <x v="1"/>
  </r>
  <r>
    <x v="1"/>
    <s v="US"/>
    <s v="USD"/>
    <n v="1396069200"/>
    <x v="47"/>
    <n v="1398661200"/>
    <d v="2014-04-28T05:00:00"/>
    <b v="0"/>
    <b v="0"/>
    <s v="theater/plays"/>
    <x v="3"/>
  </r>
  <r>
    <x v="1"/>
    <s v="US"/>
    <s v="USD"/>
    <n v="1435208400"/>
    <x v="48"/>
    <n v="1436245200"/>
    <d v="2015-07-07T05:00:00"/>
    <b v="0"/>
    <b v="0"/>
    <s v="theater/plays"/>
    <x v="3"/>
  </r>
  <r>
    <x v="1"/>
    <s v="US"/>
    <s v="USD"/>
    <n v="1571547600"/>
    <x v="49"/>
    <n v="1575439200"/>
    <d v="2019-12-04T06:00:00"/>
    <b v="0"/>
    <b v="0"/>
    <s v="music/rock"/>
    <x v="1"/>
  </r>
  <r>
    <x v="0"/>
    <s v="IT"/>
    <s v="EUR"/>
    <n v="1375333200"/>
    <x v="50"/>
    <n v="1377752400"/>
    <d v="2013-08-29T05:00:00"/>
    <b v="0"/>
    <b v="0"/>
    <s v="music/metal"/>
    <x v="1"/>
  </r>
  <r>
    <x v="0"/>
    <s v="GB"/>
    <s v="GBP"/>
    <n v="1332824400"/>
    <x v="51"/>
    <n v="1334206800"/>
    <d v="2012-04-12T05:00:00"/>
    <b v="0"/>
    <b v="1"/>
    <s v="technology/wearables"/>
    <x v="2"/>
  </r>
  <r>
    <x v="0"/>
    <s v="US"/>
    <s v="USD"/>
    <n v="1284526800"/>
    <x v="52"/>
    <n v="1284872400"/>
    <d v="2010-09-19T05:00:00"/>
    <b v="0"/>
    <b v="0"/>
    <s v="theater/plays"/>
    <x v="3"/>
  </r>
  <r>
    <x v="1"/>
    <s v="US"/>
    <s v="USD"/>
    <n v="1400562000"/>
    <x v="53"/>
    <n v="1403931600"/>
    <d v="2014-06-28T05:00:00"/>
    <b v="0"/>
    <b v="0"/>
    <s v="film &amp; video/drama"/>
    <x v="4"/>
  </r>
  <r>
    <x v="0"/>
    <s v="US"/>
    <s v="USD"/>
    <n v="1520748000"/>
    <x v="54"/>
    <n v="1521262800"/>
    <d v="2018-03-17T05:00:00"/>
    <b v="0"/>
    <b v="0"/>
    <s v="technology/wearables"/>
    <x v="2"/>
  </r>
  <r>
    <x v="1"/>
    <s v="US"/>
    <s v="USD"/>
    <n v="1532926800"/>
    <x v="55"/>
    <n v="1533358800"/>
    <d v="2018-08-04T05:00:00"/>
    <b v="0"/>
    <b v="0"/>
    <s v="music/jazz"/>
    <x v="1"/>
  </r>
  <r>
    <x v="1"/>
    <s v="US"/>
    <s v="USD"/>
    <n v="1420869600"/>
    <x v="56"/>
    <n v="1421474400"/>
    <d v="2015-01-17T06:00:00"/>
    <b v="0"/>
    <b v="0"/>
    <s v="technology/wearables"/>
    <x v="2"/>
  </r>
  <r>
    <x v="1"/>
    <s v="US"/>
    <s v="USD"/>
    <n v="1504242000"/>
    <x v="57"/>
    <n v="1505278800"/>
    <d v="2017-09-13T05:00:00"/>
    <b v="0"/>
    <b v="0"/>
    <s v="games/video games"/>
    <x v="6"/>
  </r>
  <r>
    <x v="1"/>
    <s v="US"/>
    <s v="USD"/>
    <n v="1442811600"/>
    <x v="58"/>
    <n v="1443934800"/>
    <d v="2015-10-04T05:00:00"/>
    <b v="0"/>
    <b v="0"/>
    <s v="theater/plays"/>
    <x v="3"/>
  </r>
  <r>
    <x v="1"/>
    <s v="US"/>
    <s v="USD"/>
    <n v="1497243600"/>
    <x v="59"/>
    <n v="1498539600"/>
    <d v="2017-06-27T05:00:00"/>
    <b v="0"/>
    <b v="1"/>
    <s v="theater/plays"/>
    <x v="3"/>
  </r>
  <r>
    <x v="1"/>
    <s v="CA"/>
    <s v="CAD"/>
    <n v="1342501200"/>
    <x v="60"/>
    <n v="1342760400"/>
    <d v="2012-07-20T05:00:00"/>
    <b v="0"/>
    <b v="0"/>
    <s v="theater/plays"/>
    <x v="3"/>
  </r>
  <r>
    <x v="0"/>
    <s v="CA"/>
    <s v="CAD"/>
    <n v="1298268000"/>
    <x v="61"/>
    <n v="1301720400"/>
    <d v="2011-04-02T05:00:00"/>
    <b v="0"/>
    <b v="0"/>
    <s v="theater/plays"/>
    <x v="3"/>
  </r>
  <r>
    <x v="1"/>
    <s v="US"/>
    <s v="USD"/>
    <n v="1433480400"/>
    <x v="62"/>
    <n v="1433566800"/>
    <d v="2015-06-06T05:00:00"/>
    <b v="0"/>
    <b v="0"/>
    <s v="technology/web"/>
    <x v="2"/>
  </r>
  <r>
    <x v="0"/>
    <s v="US"/>
    <s v="USD"/>
    <n v="1493355600"/>
    <x v="63"/>
    <n v="1493874000"/>
    <d v="2017-05-04T05:00:00"/>
    <b v="0"/>
    <b v="0"/>
    <s v="theater/plays"/>
    <x v="3"/>
  </r>
  <r>
    <x v="0"/>
    <s v="US"/>
    <s v="USD"/>
    <n v="1530507600"/>
    <x v="64"/>
    <n v="1531803600"/>
    <d v="2018-07-17T05:00:00"/>
    <b v="0"/>
    <b v="1"/>
    <s v="technology/web"/>
    <x v="2"/>
  </r>
  <r>
    <x v="1"/>
    <s v="US"/>
    <s v="USD"/>
    <n v="1296108000"/>
    <x v="65"/>
    <n v="1296712800"/>
    <d v="2011-02-03T06:00:00"/>
    <b v="0"/>
    <b v="0"/>
    <s v="theater/plays"/>
    <x v="3"/>
  </r>
  <r>
    <x v="0"/>
    <s v="US"/>
    <s v="USD"/>
    <n v="1428469200"/>
    <x v="66"/>
    <n v="1428901200"/>
    <d v="2015-04-13T05:00:00"/>
    <b v="0"/>
    <b v="1"/>
    <s v="theater/plays"/>
    <x v="3"/>
  </r>
  <r>
    <x v="1"/>
    <s v="GB"/>
    <s v="GBP"/>
    <n v="1264399200"/>
    <x v="67"/>
    <n v="1264831200"/>
    <d v="2010-01-30T06:00:00"/>
    <b v="0"/>
    <b v="1"/>
    <s v="technology/wearables"/>
    <x v="2"/>
  </r>
  <r>
    <x v="1"/>
    <s v="IT"/>
    <s v="EUR"/>
    <n v="1501131600"/>
    <x v="68"/>
    <n v="1505192400"/>
    <d v="2017-09-12T05:00:00"/>
    <b v="0"/>
    <b v="1"/>
    <s v="theater/plays"/>
    <x v="3"/>
  </r>
  <r>
    <x v="3"/>
    <s v="US"/>
    <s v="USD"/>
    <n v="1292738400"/>
    <x v="69"/>
    <n v="1295676000"/>
    <d v="2011-01-22T06:00:00"/>
    <b v="0"/>
    <b v="0"/>
    <s v="theater/plays"/>
    <x v="3"/>
  </r>
  <r>
    <x v="1"/>
    <s v="IT"/>
    <s v="EUR"/>
    <n v="1288674000"/>
    <x v="70"/>
    <n v="1292911200"/>
    <d v="2010-12-21T06:00:00"/>
    <b v="0"/>
    <b v="1"/>
    <s v="theater/plays"/>
    <x v="3"/>
  </r>
  <r>
    <x v="1"/>
    <s v="US"/>
    <s v="USD"/>
    <n v="1575093600"/>
    <x v="71"/>
    <n v="1575439200"/>
    <d v="2019-12-04T06:00:00"/>
    <b v="0"/>
    <b v="0"/>
    <s v="theater/plays"/>
    <x v="3"/>
  </r>
  <r>
    <x v="1"/>
    <s v="US"/>
    <s v="USD"/>
    <n v="1435726800"/>
    <x v="72"/>
    <n v="1438837200"/>
    <d v="2015-08-06T05:00:00"/>
    <b v="0"/>
    <b v="0"/>
    <s v="film &amp; video/animation"/>
    <x v="4"/>
  </r>
  <r>
    <x v="1"/>
    <s v="US"/>
    <s v="USD"/>
    <n v="1480226400"/>
    <x v="73"/>
    <n v="1480485600"/>
    <d v="2016-11-30T06:00:00"/>
    <b v="0"/>
    <b v="0"/>
    <s v="music/jazz"/>
    <x v="1"/>
  </r>
  <r>
    <x v="1"/>
    <s v="GB"/>
    <s v="GBP"/>
    <n v="1459054800"/>
    <x v="74"/>
    <n v="1459141200"/>
    <d v="2016-03-28T05:00:00"/>
    <b v="0"/>
    <b v="0"/>
    <s v="music/metal"/>
    <x v="1"/>
  </r>
  <r>
    <x v="1"/>
    <s v="US"/>
    <s v="USD"/>
    <n v="1531630800"/>
    <x v="75"/>
    <n v="1532322000"/>
    <d v="2018-07-23T05:00:00"/>
    <b v="0"/>
    <b v="0"/>
    <s v="photography/photography books"/>
    <x v="7"/>
  </r>
  <r>
    <x v="0"/>
    <s v="US"/>
    <s v="USD"/>
    <n v="1421992800"/>
    <x v="76"/>
    <n v="1426222800"/>
    <d v="2015-03-13T05:00:00"/>
    <b v="1"/>
    <b v="1"/>
    <s v="theater/plays"/>
    <x v="3"/>
  </r>
  <r>
    <x v="0"/>
    <s v="US"/>
    <s v="USD"/>
    <n v="1285563600"/>
    <x v="77"/>
    <n v="1286773200"/>
    <d v="2010-10-11T05:00:00"/>
    <b v="0"/>
    <b v="1"/>
    <s v="film &amp; video/animation"/>
    <x v="4"/>
  </r>
  <r>
    <x v="1"/>
    <s v="US"/>
    <s v="USD"/>
    <n v="1523854800"/>
    <x v="78"/>
    <n v="1523941200"/>
    <d v="2018-04-17T05:00:00"/>
    <b v="0"/>
    <b v="0"/>
    <s v="publishing/translations"/>
    <x v="5"/>
  </r>
  <r>
    <x v="0"/>
    <s v="US"/>
    <s v="USD"/>
    <n v="1529125200"/>
    <x v="79"/>
    <n v="1529557200"/>
    <d v="2018-06-21T05:00:00"/>
    <b v="0"/>
    <b v="0"/>
    <s v="theater/plays"/>
    <x v="3"/>
  </r>
  <r>
    <x v="1"/>
    <s v="US"/>
    <s v="USD"/>
    <n v="1503982800"/>
    <x v="80"/>
    <n v="1506574800"/>
    <d v="2017-09-28T05:00:00"/>
    <b v="0"/>
    <b v="0"/>
    <s v="games/video games"/>
    <x v="6"/>
  </r>
  <r>
    <x v="1"/>
    <s v="US"/>
    <s v="USD"/>
    <n v="1511416800"/>
    <x v="81"/>
    <n v="1513576800"/>
    <d v="2017-12-18T06:00:00"/>
    <b v="0"/>
    <b v="0"/>
    <s v="music/rock"/>
    <x v="1"/>
  </r>
  <r>
    <x v="1"/>
    <s v="GB"/>
    <s v="GBP"/>
    <n v="1547704800"/>
    <x v="82"/>
    <n v="1548309600"/>
    <d v="2019-01-24T06:00:00"/>
    <b v="0"/>
    <b v="1"/>
    <s v="games/video games"/>
    <x v="6"/>
  </r>
  <r>
    <x v="0"/>
    <s v="US"/>
    <s v="USD"/>
    <n v="1469682000"/>
    <x v="83"/>
    <n v="1471582800"/>
    <d v="2016-08-19T05:00:00"/>
    <b v="0"/>
    <b v="0"/>
    <s v="music/electric music"/>
    <x v="1"/>
  </r>
  <r>
    <x v="1"/>
    <s v="US"/>
    <s v="USD"/>
    <n v="1343451600"/>
    <x v="84"/>
    <n v="1344315600"/>
    <d v="2012-08-07T05:00:00"/>
    <b v="0"/>
    <b v="0"/>
    <s v="technology/wearables"/>
    <x v="2"/>
  </r>
  <r>
    <x v="1"/>
    <s v="AU"/>
    <s v="AUD"/>
    <n v="1315717200"/>
    <x v="85"/>
    <n v="1316408400"/>
    <d v="2011-09-19T05:00:00"/>
    <b v="0"/>
    <b v="0"/>
    <s v="music/indie rock"/>
    <x v="1"/>
  </r>
  <r>
    <x v="1"/>
    <s v="US"/>
    <s v="USD"/>
    <n v="1430715600"/>
    <x v="86"/>
    <n v="1431838800"/>
    <d v="2015-05-17T05:00:00"/>
    <b v="1"/>
    <b v="0"/>
    <s v="theater/plays"/>
    <x v="3"/>
  </r>
  <r>
    <x v="0"/>
    <s v="AU"/>
    <s v="AUD"/>
    <n v="1299564000"/>
    <x v="87"/>
    <n v="1300510800"/>
    <d v="2011-03-19T05:00:00"/>
    <b v="0"/>
    <b v="1"/>
    <s v="music/rock"/>
    <x v="1"/>
  </r>
  <r>
    <x v="1"/>
    <s v="US"/>
    <s v="USD"/>
    <n v="1429160400"/>
    <x v="88"/>
    <n v="1431061200"/>
    <d v="2015-05-08T05:00:00"/>
    <b v="0"/>
    <b v="0"/>
    <s v="publishing/translations"/>
    <x v="5"/>
  </r>
  <r>
    <x v="1"/>
    <s v="US"/>
    <s v="USD"/>
    <n v="1271307600"/>
    <x v="89"/>
    <n v="1271480400"/>
    <d v="2010-04-17T05:00:00"/>
    <b v="0"/>
    <b v="0"/>
    <s v="theater/plays"/>
    <x v="3"/>
  </r>
  <r>
    <x v="0"/>
    <s v="US"/>
    <s v="USD"/>
    <n v="1456380000"/>
    <x v="90"/>
    <n v="1456380000"/>
    <d v="2016-02-25T06:00:00"/>
    <b v="0"/>
    <b v="1"/>
    <s v="theater/plays"/>
    <x v="3"/>
  </r>
  <r>
    <x v="0"/>
    <s v="IT"/>
    <s v="EUR"/>
    <n v="1470459600"/>
    <x v="91"/>
    <n v="1472878800"/>
    <d v="2016-09-03T05:00:00"/>
    <b v="0"/>
    <b v="0"/>
    <s v="publishing/translations"/>
    <x v="5"/>
  </r>
  <r>
    <x v="1"/>
    <s v="CH"/>
    <s v="CHF"/>
    <n v="1277269200"/>
    <x v="92"/>
    <n v="1277355600"/>
    <d v="2010-06-24T05:00:00"/>
    <b v="0"/>
    <b v="1"/>
    <s v="games/video games"/>
    <x v="6"/>
  </r>
  <r>
    <x v="3"/>
    <s v="US"/>
    <s v="USD"/>
    <n v="1350709200"/>
    <x v="93"/>
    <n v="1351054800"/>
    <d v="2012-10-24T05:00:00"/>
    <b v="0"/>
    <b v="1"/>
    <s v="theater/plays"/>
    <x v="3"/>
  </r>
  <r>
    <x v="1"/>
    <s v="GB"/>
    <s v="GBP"/>
    <n v="1554613200"/>
    <x v="94"/>
    <n v="1555563600"/>
    <d v="2019-04-18T05:00:00"/>
    <b v="0"/>
    <b v="0"/>
    <s v="technology/web"/>
    <x v="2"/>
  </r>
  <r>
    <x v="1"/>
    <s v="US"/>
    <s v="USD"/>
    <n v="1571029200"/>
    <x v="95"/>
    <n v="1571634000"/>
    <d v="2019-10-21T05:00:00"/>
    <b v="0"/>
    <b v="0"/>
    <s v="film &amp; video/documentary"/>
    <x v="4"/>
  </r>
  <r>
    <x v="1"/>
    <s v="US"/>
    <s v="USD"/>
    <n v="1299736800"/>
    <x v="96"/>
    <n v="1300856400"/>
    <d v="2011-03-23T05:00:00"/>
    <b v="0"/>
    <b v="0"/>
    <s v="theater/plays"/>
    <x v="3"/>
  </r>
  <r>
    <x v="1"/>
    <s v="US"/>
    <s v="USD"/>
    <n v="1435208400"/>
    <x v="48"/>
    <n v="1439874000"/>
    <d v="2015-08-18T05:00:00"/>
    <b v="0"/>
    <b v="0"/>
    <s v="food/food trucks"/>
    <x v="0"/>
  </r>
  <r>
    <x v="0"/>
    <s v="AU"/>
    <s v="AUD"/>
    <n v="1437973200"/>
    <x v="97"/>
    <n v="1438318800"/>
    <d v="2015-07-31T05:00:00"/>
    <b v="0"/>
    <b v="0"/>
    <s v="games/video games"/>
    <x v="6"/>
  </r>
  <r>
    <x v="1"/>
    <s v="US"/>
    <s v="USD"/>
    <n v="1416895200"/>
    <x v="98"/>
    <n v="1419400800"/>
    <d v="2014-12-24T06:00:00"/>
    <b v="0"/>
    <b v="0"/>
    <s v="theater/plays"/>
    <x v="3"/>
  </r>
  <r>
    <x v="0"/>
    <s v="US"/>
    <s v="USD"/>
    <n v="1319000400"/>
    <x v="99"/>
    <n v="1320555600"/>
    <d v="2011-11-06T05:00:00"/>
    <b v="0"/>
    <b v="0"/>
    <s v="theater/plays"/>
    <x v="3"/>
  </r>
  <r>
    <x v="1"/>
    <s v="US"/>
    <s v="USD"/>
    <n v="1424498400"/>
    <x v="100"/>
    <n v="1425103200"/>
    <d v="2015-02-28T06:00:00"/>
    <b v="0"/>
    <b v="1"/>
    <s v="music/electric music"/>
    <x v="1"/>
  </r>
  <r>
    <x v="1"/>
    <s v="US"/>
    <s v="USD"/>
    <n v="1526274000"/>
    <x v="101"/>
    <n v="1526878800"/>
    <d v="2018-05-21T05:00:00"/>
    <b v="0"/>
    <b v="1"/>
    <s v="technology/wearables"/>
    <x v="2"/>
  </r>
  <r>
    <x v="0"/>
    <s v="IT"/>
    <s v="EUR"/>
    <n v="1287896400"/>
    <x v="102"/>
    <n v="1288674000"/>
    <d v="2010-11-02T05:00:00"/>
    <b v="0"/>
    <b v="0"/>
    <s v="music/electric music"/>
    <x v="1"/>
  </r>
  <r>
    <x v="1"/>
    <s v="US"/>
    <s v="USD"/>
    <n v="1495515600"/>
    <x v="103"/>
    <n v="1495602000"/>
    <d v="2017-05-24T05:00:00"/>
    <b v="0"/>
    <b v="0"/>
    <s v="music/indie rock"/>
    <x v="1"/>
  </r>
  <r>
    <x v="1"/>
    <s v="US"/>
    <s v="USD"/>
    <n v="1364878800"/>
    <x v="104"/>
    <n v="1366434000"/>
    <d v="2013-04-20T05:00:00"/>
    <b v="0"/>
    <b v="0"/>
    <s v="technology/web"/>
    <x v="2"/>
  </r>
  <r>
    <x v="1"/>
    <s v="US"/>
    <s v="USD"/>
    <n v="1567918800"/>
    <x v="105"/>
    <n v="1568350800"/>
    <d v="2019-09-13T05:00:00"/>
    <b v="0"/>
    <b v="0"/>
    <s v="theater/plays"/>
    <x v="3"/>
  </r>
  <r>
    <x v="1"/>
    <s v="US"/>
    <s v="USD"/>
    <n v="1524459600"/>
    <x v="106"/>
    <n v="1525928400"/>
    <d v="2018-05-10T05:00:00"/>
    <b v="0"/>
    <b v="1"/>
    <s v="theater/plays"/>
    <x v="3"/>
  </r>
  <r>
    <x v="1"/>
    <s v="US"/>
    <s v="USD"/>
    <n v="1333688400"/>
    <x v="107"/>
    <n v="1336885200"/>
    <d v="2012-05-13T05:00:00"/>
    <b v="0"/>
    <b v="0"/>
    <s v="film &amp; video/documentary"/>
    <x v="4"/>
  </r>
  <r>
    <x v="0"/>
    <s v="US"/>
    <s v="USD"/>
    <n v="1389506400"/>
    <x v="108"/>
    <n v="1389679200"/>
    <d v="2014-01-14T06:00:00"/>
    <b v="0"/>
    <b v="0"/>
    <s v="film &amp; video/television"/>
    <x v="4"/>
  </r>
  <r>
    <x v="0"/>
    <s v="US"/>
    <s v="USD"/>
    <n v="1536642000"/>
    <x v="109"/>
    <n v="1538283600"/>
    <d v="2018-09-30T05:00:00"/>
    <b v="0"/>
    <b v="0"/>
    <s v="food/food trucks"/>
    <x v="0"/>
  </r>
  <r>
    <x v="1"/>
    <s v="US"/>
    <s v="USD"/>
    <n v="1348290000"/>
    <x v="110"/>
    <n v="1348808400"/>
    <d v="2012-09-28T05:00:00"/>
    <b v="0"/>
    <b v="0"/>
    <s v="publishing/radio &amp; podcasts"/>
    <x v="5"/>
  </r>
  <r>
    <x v="1"/>
    <s v="AU"/>
    <s v="AUD"/>
    <n v="1408856400"/>
    <x v="111"/>
    <n v="1410152400"/>
    <d v="2014-09-08T05:00:00"/>
    <b v="0"/>
    <b v="0"/>
    <s v="technology/web"/>
    <x v="2"/>
  </r>
  <r>
    <x v="1"/>
    <s v="US"/>
    <s v="USD"/>
    <n v="1505192400"/>
    <x v="112"/>
    <n v="1505797200"/>
    <d v="2017-09-19T05:00:00"/>
    <b v="0"/>
    <b v="0"/>
    <s v="food/food trucks"/>
    <x v="0"/>
  </r>
  <r>
    <x v="1"/>
    <s v="US"/>
    <s v="USD"/>
    <n v="1554786000"/>
    <x v="113"/>
    <n v="1554872400"/>
    <d v="2019-04-10T05:00:00"/>
    <b v="0"/>
    <b v="1"/>
    <s v="technology/wearables"/>
    <x v="2"/>
  </r>
  <r>
    <x v="0"/>
    <s v="IT"/>
    <s v="EUR"/>
    <n v="1510898400"/>
    <x v="114"/>
    <n v="1513922400"/>
    <d v="2017-12-22T06:00:00"/>
    <b v="0"/>
    <b v="0"/>
    <s v="publishing/fiction"/>
    <x v="5"/>
  </r>
  <r>
    <x v="0"/>
    <s v="US"/>
    <s v="USD"/>
    <n v="1442552400"/>
    <x v="115"/>
    <n v="1442638800"/>
    <d v="2015-09-19T05:00:00"/>
    <b v="0"/>
    <b v="0"/>
    <s v="theater/plays"/>
    <x v="3"/>
  </r>
  <r>
    <x v="1"/>
    <s v="US"/>
    <s v="USD"/>
    <n v="1316667600"/>
    <x v="116"/>
    <n v="1317186000"/>
    <d v="2011-09-28T05:00:00"/>
    <b v="0"/>
    <b v="0"/>
    <s v="film &amp; video/television"/>
    <x v="4"/>
  </r>
  <r>
    <x v="1"/>
    <s v="US"/>
    <s v="USD"/>
    <n v="1390716000"/>
    <x v="117"/>
    <n v="1391234400"/>
    <d v="2014-02-01T06:00:00"/>
    <b v="0"/>
    <b v="0"/>
    <s v="photography/photography books"/>
    <x v="7"/>
  </r>
  <r>
    <x v="1"/>
    <s v="US"/>
    <s v="USD"/>
    <n v="1402894800"/>
    <x v="118"/>
    <n v="1404363600"/>
    <d v="2014-07-03T05:00:00"/>
    <b v="0"/>
    <b v="1"/>
    <s v="film &amp; video/documentary"/>
    <x v="4"/>
  </r>
  <r>
    <x v="1"/>
    <s v="US"/>
    <s v="USD"/>
    <n v="1429246800"/>
    <x v="119"/>
    <n v="1429592400"/>
    <d v="2015-04-21T05:00:00"/>
    <b v="0"/>
    <b v="1"/>
    <s v="games/mobile games"/>
    <x v="6"/>
  </r>
  <r>
    <x v="1"/>
    <s v="US"/>
    <s v="USD"/>
    <n v="1412485200"/>
    <x v="33"/>
    <n v="1413608400"/>
    <d v="2014-10-18T05:00:00"/>
    <b v="0"/>
    <b v="0"/>
    <s v="games/video games"/>
    <x v="6"/>
  </r>
  <r>
    <x v="0"/>
    <s v="US"/>
    <s v="USD"/>
    <n v="1417068000"/>
    <x v="120"/>
    <n v="1419400800"/>
    <d v="2014-12-24T06:00:00"/>
    <b v="0"/>
    <b v="0"/>
    <s v="publishing/fiction"/>
    <x v="5"/>
  </r>
  <r>
    <x v="0"/>
    <s v="CA"/>
    <s v="CAD"/>
    <n v="1448344800"/>
    <x v="121"/>
    <n v="1448604000"/>
    <d v="2015-11-27T06:00:00"/>
    <b v="1"/>
    <b v="0"/>
    <s v="theater/plays"/>
    <x v="3"/>
  </r>
  <r>
    <x v="1"/>
    <s v="IT"/>
    <s v="EUR"/>
    <n v="1557723600"/>
    <x v="122"/>
    <n v="1562302800"/>
    <d v="2019-07-05T05:00:00"/>
    <b v="0"/>
    <b v="0"/>
    <s v="photography/photography books"/>
    <x v="7"/>
  </r>
  <r>
    <x v="1"/>
    <s v="US"/>
    <s v="USD"/>
    <n v="1537333200"/>
    <x v="123"/>
    <n v="1537678800"/>
    <d v="2018-09-23T05:00:00"/>
    <b v="0"/>
    <b v="0"/>
    <s v="theater/plays"/>
    <x v="3"/>
  </r>
  <r>
    <x v="0"/>
    <s v="US"/>
    <s v="USD"/>
    <n v="1471150800"/>
    <x v="124"/>
    <n v="1473570000"/>
    <d v="2016-09-11T05:00:00"/>
    <b v="0"/>
    <b v="1"/>
    <s v="theater/plays"/>
    <x v="3"/>
  </r>
  <r>
    <x v="0"/>
    <s v="CA"/>
    <s v="CAD"/>
    <n v="1273640400"/>
    <x v="125"/>
    <n v="1273899600"/>
    <d v="2010-05-15T05:00:00"/>
    <b v="0"/>
    <b v="0"/>
    <s v="theater/plays"/>
    <x v="3"/>
  </r>
  <r>
    <x v="3"/>
    <s v="US"/>
    <s v="USD"/>
    <n v="1282885200"/>
    <x v="126"/>
    <n v="1284008400"/>
    <d v="2010-09-09T05:00:00"/>
    <b v="0"/>
    <b v="0"/>
    <s v="music/rock"/>
    <x v="1"/>
  </r>
  <r>
    <x v="3"/>
    <s v="AU"/>
    <s v="AUD"/>
    <n v="1422943200"/>
    <x v="127"/>
    <n v="1425103200"/>
    <d v="2015-02-28T06:00:00"/>
    <b v="0"/>
    <b v="0"/>
    <s v="food/food trucks"/>
    <x v="0"/>
  </r>
  <r>
    <x v="1"/>
    <s v="DK"/>
    <s v="DKK"/>
    <n v="1319605200"/>
    <x v="128"/>
    <n v="1320991200"/>
    <d v="2011-11-11T06:00:00"/>
    <b v="0"/>
    <b v="0"/>
    <s v="film &amp; video/drama"/>
    <x v="4"/>
  </r>
  <r>
    <x v="1"/>
    <s v="GB"/>
    <s v="GBP"/>
    <n v="1385704800"/>
    <x v="129"/>
    <n v="1386828000"/>
    <d v="2013-12-12T06:00:00"/>
    <b v="0"/>
    <b v="0"/>
    <s v="technology/web"/>
    <x v="2"/>
  </r>
  <r>
    <x v="1"/>
    <s v="US"/>
    <s v="USD"/>
    <n v="1515736800"/>
    <x v="130"/>
    <n v="1517119200"/>
    <d v="2018-01-28T06:00:00"/>
    <b v="0"/>
    <b v="1"/>
    <s v="theater/plays"/>
    <x v="3"/>
  </r>
  <r>
    <x v="1"/>
    <s v="US"/>
    <s v="USD"/>
    <n v="1313125200"/>
    <x v="131"/>
    <n v="1315026000"/>
    <d v="2011-09-03T05:00:00"/>
    <b v="0"/>
    <b v="0"/>
    <s v="music/world music"/>
    <x v="1"/>
  </r>
  <r>
    <x v="0"/>
    <s v="CH"/>
    <s v="CHF"/>
    <n v="1308459600"/>
    <x v="132"/>
    <n v="1312693200"/>
    <d v="2011-08-07T05:00:00"/>
    <b v="0"/>
    <b v="1"/>
    <s v="film &amp; video/documentary"/>
    <x v="4"/>
  </r>
  <r>
    <x v="0"/>
    <s v="US"/>
    <s v="USD"/>
    <n v="1362636000"/>
    <x v="133"/>
    <n v="1363064400"/>
    <d v="2013-03-12T05:00:00"/>
    <b v="0"/>
    <b v="1"/>
    <s v="theater/plays"/>
    <x v="3"/>
  </r>
  <r>
    <x v="3"/>
    <s v="US"/>
    <s v="USD"/>
    <n v="1402117200"/>
    <x v="134"/>
    <n v="1403154000"/>
    <d v="2014-06-19T05:00:00"/>
    <b v="0"/>
    <b v="1"/>
    <s v="film &amp; video/drama"/>
    <x v="4"/>
  </r>
  <r>
    <x v="1"/>
    <s v="US"/>
    <s v="USD"/>
    <n v="1286341200"/>
    <x v="135"/>
    <n v="1286859600"/>
    <d v="2010-10-12T05:00:00"/>
    <b v="0"/>
    <b v="0"/>
    <s v="publishing/nonfiction"/>
    <x v="5"/>
  </r>
  <r>
    <x v="0"/>
    <s v="US"/>
    <s v="USD"/>
    <n v="1348808400"/>
    <x v="136"/>
    <n v="1349326800"/>
    <d v="2012-10-04T05:00:00"/>
    <b v="0"/>
    <b v="0"/>
    <s v="games/mobile games"/>
    <x v="6"/>
  </r>
  <r>
    <x v="0"/>
    <s v="US"/>
    <s v="USD"/>
    <n v="1429592400"/>
    <x v="137"/>
    <n v="1430974800"/>
    <d v="2015-05-07T05:00:00"/>
    <b v="0"/>
    <b v="1"/>
    <s v="technology/wearables"/>
    <x v="2"/>
  </r>
  <r>
    <x v="1"/>
    <s v="US"/>
    <s v="USD"/>
    <n v="1519538400"/>
    <x v="138"/>
    <n v="1519970400"/>
    <d v="2018-03-02T06:00:00"/>
    <b v="0"/>
    <b v="0"/>
    <s v="film &amp; video/documentary"/>
    <x v="4"/>
  </r>
  <r>
    <x v="1"/>
    <s v="US"/>
    <s v="USD"/>
    <n v="1434085200"/>
    <x v="139"/>
    <n v="1434603600"/>
    <d v="2015-06-18T05:00:00"/>
    <b v="0"/>
    <b v="0"/>
    <s v="technology/web"/>
    <x v="2"/>
  </r>
  <r>
    <x v="1"/>
    <s v="US"/>
    <s v="USD"/>
    <n v="1333688400"/>
    <x v="107"/>
    <n v="1337230800"/>
    <d v="2012-05-17T05:00:00"/>
    <b v="0"/>
    <b v="0"/>
    <s v="technology/web"/>
    <x v="2"/>
  </r>
  <r>
    <x v="1"/>
    <s v="US"/>
    <s v="USD"/>
    <n v="1277701200"/>
    <x v="140"/>
    <n v="1279429200"/>
    <d v="2010-07-18T05:00:00"/>
    <b v="0"/>
    <b v="0"/>
    <s v="music/indie rock"/>
    <x v="1"/>
  </r>
  <r>
    <x v="1"/>
    <s v="US"/>
    <s v="USD"/>
    <n v="1560747600"/>
    <x v="141"/>
    <n v="1561438800"/>
    <d v="2019-06-25T05:00:00"/>
    <b v="0"/>
    <b v="0"/>
    <s v="theater/plays"/>
    <x v="3"/>
  </r>
  <r>
    <x v="1"/>
    <s v="CH"/>
    <s v="CHF"/>
    <n v="1410066000"/>
    <x v="142"/>
    <n v="1410498000"/>
    <d v="2014-09-12T05:00:00"/>
    <b v="0"/>
    <b v="0"/>
    <s v="technology/wearables"/>
    <x v="2"/>
  </r>
  <r>
    <x v="3"/>
    <s v="US"/>
    <s v="USD"/>
    <n v="1320732000"/>
    <x v="143"/>
    <n v="1322460000"/>
    <d v="2011-11-28T06:00:00"/>
    <b v="0"/>
    <b v="0"/>
    <s v="theater/plays"/>
    <x v="3"/>
  </r>
  <r>
    <x v="1"/>
    <s v="US"/>
    <s v="USD"/>
    <n v="1465794000"/>
    <x v="144"/>
    <n v="1466312400"/>
    <d v="2016-06-19T05:00:00"/>
    <b v="0"/>
    <b v="1"/>
    <s v="theater/plays"/>
    <x v="3"/>
  </r>
  <r>
    <x v="1"/>
    <s v="US"/>
    <s v="USD"/>
    <n v="1500958800"/>
    <x v="145"/>
    <n v="1501736400"/>
    <d v="2017-08-03T05:00:00"/>
    <b v="0"/>
    <b v="0"/>
    <s v="technology/wearables"/>
    <x v="2"/>
  </r>
  <r>
    <x v="1"/>
    <s v="US"/>
    <s v="USD"/>
    <n v="1357020000"/>
    <x v="146"/>
    <n v="1361512800"/>
    <d v="2013-02-22T06:00:00"/>
    <b v="0"/>
    <b v="0"/>
    <s v="music/indie rock"/>
    <x v="1"/>
  </r>
  <r>
    <x v="0"/>
    <s v="US"/>
    <s v="USD"/>
    <n v="1544940000"/>
    <x v="147"/>
    <n v="1545026400"/>
    <d v="2018-12-17T06:00:00"/>
    <b v="0"/>
    <b v="0"/>
    <s v="music/rock"/>
    <x v="1"/>
  </r>
  <r>
    <x v="0"/>
    <s v="US"/>
    <s v="USD"/>
    <n v="1402290000"/>
    <x v="148"/>
    <n v="1406696400"/>
    <d v="2014-07-30T05:00:00"/>
    <b v="0"/>
    <b v="0"/>
    <s v="music/electric music"/>
    <x v="1"/>
  </r>
  <r>
    <x v="1"/>
    <s v="US"/>
    <s v="USD"/>
    <n v="1487311200"/>
    <x v="149"/>
    <n v="1487916000"/>
    <d v="2017-02-24T06:00:00"/>
    <b v="0"/>
    <b v="0"/>
    <s v="music/indie rock"/>
    <x v="1"/>
  </r>
  <r>
    <x v="0"/>
    <s v="US"/>
    <s v="USD"/>
    <n v="1350622800"/>
    <x v="150"/>
    <n v="1351141200"/>
    <d v="2012-10-25T05:00:00"/>
    <b v="0"/>
    <b v="0"/>
    <s v="theater/plays"/>
    <x v="3"/>
  </r>
  <r>
    <x v="0"/>
    <s v="US"/>
    <s v="USD"/>
    <n v="1463029200"/>
    <x v="151"/>
    <n v="1465016400"/>
    <d v="2016-06-04T05:00:00"/>
    <b v="0"/>
    <b v="1"/>
    <s v="music/indie rock"/>
    <x v="1"/>
  </r>
  <r>
    <x v="0"/>
    <s v="US"/>
    <s v="USD"/>
    <n v="1269493200"/>
    <x v="152"/>
    <n v="1270789200"/>
    <d v="2010-04-09T05:00:00"/>
    <b v="0"/>
    <b v="0"/>
    <s v="theater/plays"/>
    <x v="3"/>
  </r>
  <r>
    <x v="3"/>
    <s v="AU"/>
    <s v="AUD"/>
    <n v="1570251600"/>
    <x v="153"/>
    <n v="1572325200"/>
    <d v="2019-10-29T05:00:00"/>
    <b v="0"/>
    <b v="0"/>
    <s v="music/rock"/>
    <x v="1"/>
  </r>
  <r>
    <x v="0"/>
    <s v="AU"/>
    <s v="AUD"/>
    <n v="1388383200"/>
    <x v="154"/>
    <n v="1389420000"/>
    <d v="2014-01-11T06:00:00"/>
    <b v="0"/>
    <b v="0"/>
    <s v="photography/photography books"/>
    <x v="7"/>
  </r>
  <r>
    <x v="1"/>
    <s v="US"/>
    <s v="USD"/>
    <n v="1449554400"/>
    <x v="155"/>
    <n v="1449640800"/>
    <d v="2015-12-09T06:00:00"/>
    <b v="0"/>
    <b v="0"/>
    <s v="music/rock"/>
    <x v="1"/>
  </r>
  <r>
    <x v="1"/>
    <s v="US"/>
    <s v="USD"/>
    <n v="1553662800"/>
    <x v="156"/>
    <n v="1555218000"/>
    <d v="2019-04-14T05:00:00"/>
    <b v="0"/>
    <b v="1"/>
    <s v="theater/plays"/>
    <x v="3"/>
  </r>
  <r>
    <x v="1"/>
    <s v="US"/>
    <s v="USD"/>
    <n v="1556341200"/>
    <x v="157"/>
    <n v="1557723600"/>
    <d v="2019-05-13T05:00:00"/>
    <b v="0"/>
    <b v="0"/>
    <s v="technology/wearables"/>
    <x v="2"/>
  </r>
  <r>
    <x v="0"/>
    <s v="US"/>
    <s v="USD"/>
    <n v="1442984400"/>
    <x v="158"/>
    <n v="1443502800"/>
    <d v="2015-09-29T05:00:00"/>
    <b v="0"/>
    <b v="1"/>
    <s v="technology/web"/>
    <x v="2"/>
  </r>
  <r>
    <x v="1"/>
    <s v="CH"/>
    <s v="CHF"/>
    <n v="1544248800"/>
    <x v="159"/>
    <n v="1546840800"/>
    <d v="2019-01-07T06:00:00"/>
    <b v="0"/>
    <b v="0"/>
    <s v="music/rock"/>
    <x v="1"/>
  </r>
  <r>
    <x v="1"/>
    <s v="US"/>
    <s v="USD"/>
    <n v="1508475600"/>
    <x v="160"/>
    <n v="1512712800"/>
    <d v="2017-12-08T06:00:00"/>
    <b v="0"/>
    <b v="1"/>
    <s v="photography/photography books"/>
    <x v="7"/>
  </r>
  <r>
    <x v="1"/>
    <s v="US"/>
    <s v="USD"/>
    <n v="1507438800"/>
    <x v="161"/>
    <n v="1507525200"/>
    <d v="2017-10-09T05:00:00"/>
    <b v="0"/>
    <b v="0"/>
    <s v="theater/plays"/>
    <x v="3"/>
  </r>
  <r>
    <x v="1"/>
    <s v="US"/>
    <s v="USD"/>
    <n v="1501563600"/>
    <x v="162"/>
    <n v="1504328400"/>
    <d v="2017-09-02T05:00:00"/>
    <b v="0"/>
    <b v="0"/>
    <s v="technology/web"/>
    <x v="2"/>
  </r>
  <r>
    <x v="1"/>
    <s v="US"/>
    <s v="USD"/>
    <n v="1292997600"/>
    <x v="163"/>
    <n v="1293343200"/>
    <d v="2010-12-26T06:00:00"/>
    <b v="0"/>
    <b v="0"/>
    <s v="photography/photography books"/>
    <x v="7"/>
  </r>
  <r>
    <x v="1"/>
    <s v="AU"/>
    <s v="AUD"/>
    <n v="1370840400"/>
    <x v="164"/>
    <n v="1371704400"/>
    <d v="2013-06-20T05:00:00"/>
    <b v="0"/>
    <b v="0"/>
    <s v="theater/plays"/>
    <x v="3"/>
  </r>
  <r>
    <x v="0"/>
    <s v="DK"/>
    <s v="DKK"/>
    <n v="1550815200"/>
    <x v="165"/>
    <n v="1552798800"/>
    <d v="2019-03-17T05:00:00"/>
    <b v="0"/>
    <b v="1"/>
    <s v="music/indie rock"/>
    <x v="1"/>
  </r>
  <r>
    <x v="1"/>
    <s v="US"/>
    <s v="USD"/>
    <n v="1339909200"/>
    <x v="166"/>
    <n v="1342328400"/>
    <d v="2012-07-15T05:00:00"/>
    <b v="0"/>
    <b v="1"/>
    <s v="film &amp; video/shorts"/>
    <x v="4"/>
  </r>
  <r>
    <x v="0"/>
    <s v="US"/>
    <s v="USD"/>
    <n v="1501736400"/>
    <x v="167"/>
    <n v="1502341200"/>
    <d v="2017-08-10T05:00:00"/>
    <b v="0"/>
    <b v="0"/>
    <s v="music/indie rock"/>
    <x v="1"/>
  </r>
  <r>
    <x v="0"/>
    <s v="US"/>
    <s v="USD"/>
    <n v="1395291600"/>
    <x v="168"/>
    <n v="1397192400"/>
    <d v="2014-04-11T05:00:00"/>
    <b v="0"/>
    <b v="0"/>
    <s v="publishing/translations"/>
    <x v="5"/>
  </r>
  <r>
    <x v="0"/>
    <s v="US"/>
    <s v="USD"/>
    <n v="1405746000"/>
    <x v="169"/>
    <n v="1407042000"/>
    <d v="2014-08-03T05:00:00"/>
    <b v="0"/>
    <b v="1"/>
    <s v="film &amp; video/documentary"/>
    <x v="4"/>
  </r>
  <r>
    <x v="1"/>
    <s v="US"/>
    <s v="USD"/>
    <n v="1368853200"/>
    <x v="170"/>
    <n v="1369371600"/>
    <d v="2013-05-24T05:00:00"/>
    <b v="0"/>
    <b v="0"/>
    <s v="theater/plays"/>
    <x v="3"/>
  </r>
  <r>
    <x v="1"/>
    <s v="US"/>
    <s v="USD"/>
    <n v="1444021200"/>
    <x v="171"/>
    <n v="1444107600"/>
    <d v="2015-10-06T05:00:00"/>
    <b v="0"/>
    <b v="1"/>
    <s v="technology/wearables"/>
    <x v="2"/>
  </r>
  <r>
    <x v="0"/>
    <s v="US"/>
    <s v="USD"/>
    <n v="1472619600"/>
    <x v="172"/>
    <n v="1474261200"/>
    <d v="2016-09-19T05:00:00"/>
    <b v="0"/>
    <b v="0"/>
    <s v="theater/plays"/>
    <x v="3"/>
  </r>
  <r>
    <x v="0"/>
    <s v="US"/>
    <s v="USD"/>
    <n v="1472878800"/>
    <x v="173"/>
    <n v="1473656400"/>
    <d v="2016-09-12T05:00:00"/>
    <b v="0"/>
    <b v="0"/>
    <s v="theater/plays"/>
    <x v="3"/>
  </r>
  <r>
    <x v="1"/>
    <s v="US"/>
    <s v="USD"/>
    <n v="1289800800"/>
    <x v="174"/>
    <n v="1291960800"/>
    <d v="2010-12-10T06:00:00"/>
    <b v="0"/>
    <b v="0"/>
    <s v="theater/plays"/>
    <x v="3"/>
  </r>
  <r>
    <x v="0"/>
    <s v="US"/>
    <s v="USD"/>
    <n v="1505970000"/>
    <x v="175"/>
    <n v="1506747600"/>
    <d v="2017-09-30T05:00:00"/>
    <b v="0"/>
    <b v="0"/>
    <s v="food/food trucks"/>
    <x v="0"/>
  </r>
  <r>
    <x v="1"/>
    <s v="CA"/>
    <s v="CAD"/>
    <n v="1363496400"/>
    <x v="176"/>
    <n v="1363582800"/>
    <d v="2013-03-18T05:00:00"/>
    <b v="0"/>
    <b v="1"/>
    <s v="theater/plays"/>
    <x v="3"/>
  </r>
  <r>
    <x v="1"/>
    <s v="AU"/>
    <s v="AUD"/>
    <n v="1269234000"/>
    <x v="177"/>
    <n v="1269666000"/>
    <d v="2010-03-27T05:00:00"/>
    <b v="0"/>
    <b v="0"/>
    <s v="technology/wearables"/>
    <x v="2"/>
  </r>
  <r>
    <x v="0"/>
    <s v="US"/>
    <s v="USD"/>
    <n v="1507093200"/>
    <x v="178"/>
    <n v="1508648400"/>
    <d v="2017-10-22T05:00:00"/>
    <b v="0"/>
    <b v="0"/>
    <s v="technology/web"/>
    <x v="2"/>
  </r>
  <r>
    <x v="1"/>
    <s v="DK"/>
    <s v="DKK"/>
    <n v="1560574800"/>
    <x v="179"/>
    <n v="1561957200"/>
    <d v="2019-07-01T05:00:00"/>
    <b v="0"/>
    <b v="0"/>
    <s v="theater/plays"/>
    <x v="3"/>
  </r>
  <r>
    <x v="0"/>
    <s v="CA"/>
    <s v="CAD"/>
    <n v="1284008400"/>
    <x v="180"/>
    <n v="1285131600"/>
    <d v="2010-09-22T05:00:00"/>
    <b v="0"/>
    <b v="0"/>
    <s v="music/rock"/>
    <x v="1"/>
  </r>
  <r>
    <x v="1"/>
    <s v="US"/>
    <s v="USD"/>
    <n v="1556859600"/>
    <x v="181"/>
    <n v="1556946000"/>
    <d v="2019-05-04T05:00:00"/>
    <b v="0"/>
    <b v="0"/>
    <s v="theater/plays"/>
    <x v="3"/>
  </r>
  <r>
    <x v="0"/>
    <s v="US"/>
    <s v="USD"/>
    <n v="1526187600"/>
    <x v="182"/>
    <n v="1527138000"/>
    <d v="2018-05-24T05:00:00"/>
    <b v="0"/>
    <b v="0"/>
    <s v="film &amp; video/television"/>
    <x v="4"/>
  </r>
  <r>
    <x v="0"/>
    <s v="US"/>
    <s v="USD"/>
    <n v="1400821200"/>
    <x v="183"/>
    <n v="1402117200"/>
    <d v="2014-06-07T05:00:00"/>
    <b v="0"/>
    <b v="0"/>
    <s v="theater/plays"/>
    <x v="3"/>
  </r>
  <r>
    <x v="1"/>
    <s v="CA"/>
    <s v="CAD"/>
    <n v="1361599200"/>
    <x v="184"/>
    <n v="1364014800"/>
    <d v="2013-03-23T05:00:00"/>
    <b v="0"/>
    <b v="1"/>
    <s v="film &amp; video/shorts"/>
    <x v="4"/>
  </r>
  <r>
    <x v="0"/>
    <s v="IT"/>
    <s v="EUR"/>
    <n v="1417500000"/>
    <x v="185"/>
    <n v="1417586400"/>
    <d v="2014-12-03T06:00:00"/>
    <b v="0"/>
    <b v="0"/>
    <s v="theater/plays"/>
    <x v="3"/>
  </r>
  <r>
    <x v="3"/>
    <s v="US"/>
    <s v="USD"/>
    <n v="1457071200"/>
    <x v="186"/>
    <n v="1457071200"/>
    <d v="2016-03-04T06:00:00"/>
    <b v="0"/>
    <b v="0"/>
    <s v="theater/plays"/>
    <x v="3"/>
  </r>
  <r>
    <x v="0"/>
    <s v="US"/>
    <s v="USD"/>
    <n v="1370322000"/>
    <x v="187"/>
    <n v="1370408400"/>
    <d v="2013-06-05T05:00:00"/>
    <b v="0"/>
    <b v="1"/>
    <s v="theater/plays"/>
    <x v="3"/>
  </r>
  <r>
    <x v="0"/>
    <s v="IT"/>
    <s v="EUR"/>
    <n v="1552366800"/>
    <x v="188"/>
    <n v="1552626000"/>
    <d v="2019-03-15T05:00:00"/>
    <b v="0"/>
    <b v="0"/>
    <s v="theater/plays"/>
    <x v="3"/>
  </r>
  <r>
    <x v="0"/>
    <s v="US"/>
    <s v="USD"/>
    <n v="1403845200"/>
    <x v="189"/>
    <n v="1404190800"/>
    <d v="2014-07-01T05:00:00"/>
    <b v="0"/>
    <b v="0"/>
    <s v="music/rock"/>
    <x v="1"/>
  </r>
  <r>
    <x v="0"/>
    <s v="US"/>
    <s v="USD"/>
    <n v="1523163600"/>
    <x v="190"/>
    <n v="1523509200"/>
    <d v="2018-04-12T05:00:00"/>
    <b v="1"/>
    <b v="0"/>
    <s v="music/indie rock"/>
    <x v="1"/>
  </r>
  <r>
    <x v="1"/>
    <s v="US"/>
    <s v="USD"/>
    <n v="1442206800"/>
    <x v="191"/>
    <n v="1443589200"/>
    <d v="2015-09-30T05:00:00"/>
    <b v="0"/>
    <b v="0"/>
    <s v="music/metal"/>
    <x v="1"/>
  </r>
  <r>
    <x v="1"/>
    <s v="US"/>
    <s v="USD"/>
    <n v="1532840400"/>
    <x v="192"/>
    <n v="1533445200"/>
    <d v="2018-08-05T05:00:00"/>
    <b v="0"/>
    <b v="0"/>
    <s v="music/electric music"/>
    <x v="1"/>
  </r>
  <r>
    <x v="0"/>
    <s v="DK"/>
    <s v="DKK"/>
    <n v="1472878800"/>
    <x v="173"/>
    <n v="1474520400"/>
    <d v="2016-09-22T05:00:00"/>
    <b v="0"/>
    <b v="0"/>
    <s v="technology/wearables"/>
    <x v="2"/>
  </r>
  <r>
    <x v="1"/>
    <s v="US"/>
    <s v="USD"/>
    <n v="1498194000"/>
    <x v="193"/>
    <n v="1499403600"/>
    <d v="2017-07-07T05:00:00"/>
    <b v="0"/>
    <b v="0"/>
    <s v="film &amp; video/drama"/>
    <x v="4"/>
  </r>
  <r>
    <x v="0"/>
    <s v="US"/>
    <s v="USD"/>
    <n v="1281070800"/>
    <x v="194"/>
    <n v="1283576400"/>
    <d v="2010-09-04T05:00:00"/>
    <b v="0"/>
    <b v="0"/>
    <s v="music/electric music"/>
    <x v="1"/>
  </r>
  <r>
    <x v="0"/>
    <s v="US"/>
    <s v="USD"/>
    <n v="1436245200"/>
    <x v="195"/>
    <n v="1436590800"/>
    <d v="2015-07-11T05:00:00"/>
    <b v="0"/>
    <b v="0"/>
    <s v="music/rock"/>
    <x v="1"/>
  </r>
  <r>
    <x v="0"/>
    <s v="CA"/>
    <s v="CAD"/>
    <n v="1269493200"/>
    <x v="152"/>
    <n v="1270443600"/>
    <d v="2010-04-05T05:00:00"/>
    <b v="0"/>
    <b v="0"/>
    <s v="theater/plays"/>
    <x v="3"/>
  </r>
  <r>
    <x v="1"/>
    <s v="US"/>
    <s v="USD"/>
    <n v="1406264400"/>
    <x v="196"/>
    <n v="1407819600"/>
    <d v="2014-08-12T05:00:00"/>
    <b v="0"/>
    <b v="0"/>
    <s v="technology/web"/>
    <x v="2"/>
  </r>
  <r>
    <x v="3"/>
    <s v="US"/>
    <s v="USD"/>
    <n v="1317531600"/>
    <x v="197"/>
    <n v="1317877200"/>
    <d v="2011-10-06T05:00:00"/>
    <b v="0"/>
    <b v="0"/>
    <s v="food/food trucks"/>
    <x v="0"/>
  </r>
  <r>
    <x v="1"/>
    <s v="AU"/>
    <s v="AUD"/>
    <n v="1484632800"/>
    <x v="198"/>
    <n v="1484805600"/>
    <d v="2017-01-19T06:00:00"/>
    <b v="0"/>
    <b v="0"/>
    <s v="theater/plays"/>
    <x v="3"/>
  </r>
  <r>
    <x v="0"/>
    <s v="US"/>
    <s v="USD"/>
    <n v="1301806800"/>
    <x v="199"/>
    <n v="1302670800"/>
    <d v="2011-04-13T05:00:00"/>
    <b v="0"/>
    <b v="0"/>
    <s v="music/jazz"/>
    <x v="1"/>
  </r>
  <r>
    <x v="1"/>
    <s v="US"/>
    <s v="USD"/>
    <n v="1539752400"/>
    <x v="200"/>
    <n v="1540789200"/>
    <d v="2018-10-29T05:00:00"/>
    <b v="1"/>
    <b v="0"/>
    <s v="theater/plays"/>
    <x v="3"/>
  </r>
  <r>
    <x v="3"/>
    <s v="US"/>
    <s v="USD"/>
    <n v="1267250400"/>
    <x v="201"/>
    <n v="1268028000"/>
    <d v="2010-03-08T06:00:00"/>
    <b v="0"/>
    <b v="0"/>
    <s v="publishing/fiction"/>
    <x v="5"/>
  </r>
  <r>
    <x v="1"/>
    <s v="US"/>
    <s v="USD"/>
    <n v="1535432400"/>
    <x v="202"/>
    <n v="1537160400"/>
    <d v="2018-09-17T05:00:00"/>
    <b v="0"/>
    <b v="1"/>
    <s v="music/rock"/>
    <x v="1"/>
  </r>
  <r>
    <x v="1"/>
    <s v="US"/>
    <s v="USD"/>
    <n v="1510207200"/>
    <x v="203"/>
    <n v="1512280800"/>
    <d v="2017-12-03T06:00:00"/>
    <b v="0"/>
    <b v="0"/>
    <s v="film &amp; video/documentary"/>
    <x v="4"/>
  </r>
  <r>
    <x v="2"/>
    <s v="AU"/>
    <s v="AUD"/>
    <n v="1462510800"/>
    <x v="204"/>
    <n v="1463115600"/>
    <d v="2016-05-13T05:00:00"/>
    <b v="0"/>
    <b v="0"/>
    <s v="film &amp; video/documentary"/>
    <x v="4"/>
  </r>
  <r>
    <x v="0"/>
    <s v="DK"/>
    <s v="DKK"/>
    <n v="1488520800"/>
    <x v="205"/>
    <n v="1490850000"/>
    <d v="2017-03-30T05:00:00"/>
    <b v="0"/>
    <b v="0"/>
    <s v="film &amp; video/science fiction"/>
    <x v="4"/>
  </r>
  <r>
    <x v="0"/>
    <s v="US"/>
    <s v="USD"/>
    <n v="1377579600"/>
    <x v="206"/>
    <n v="1379653200"/>
    <d v="2013-09-20T05:00:00"/>
    <b v="0"/>
    <b v="0"/>
    <s v="theater/plays"/>
    <x v="3"/>
  </r>
  <r>
    <x v="1"/>
    <s v="US"/>
    <s v="USD"/>
    <n v="1576389600"/>
    <x v="207"/>
    <n v="1580364000"/>
    <d v="2020-01-30T06:00:00"/>
    <b v="0"/>
    <b v="0"/>
    <s v="theater/plays"/>
    <x v="3"/>
  </r>
  <r>
    <x v="1"/>
    <s v="US"/>
    <s v="USD"/>
    <n v="1289019600"/>
    <x v="208"/>
    <n v="1289714400"/>
    <d v="2010-11-14T06:00:00"/>
    <b v="0"/>
    <b v="1"/>
    <s v="music/indie rock"/>
    <x v="1"/>
  </r>
  <r>
    <x v="1"/>
    <s v="US"/>
    <s v="USD"/>
    <n v="1282194000"/>
    <x v="209"/>
    <n v="1282712400"/>
    <d v="2010-08-25T05:00:00"/>
    <b v="0"/>
    <b v="0"/>
    <s v="music/rock"/>
    <x v="1"/>
  </r>
  <r>
    <x v="0"/>
    <s v="US"/>
    <s v="USD"/>
    <n v="1550037600"/>
    <x v="210"/>
    <n v="1550210400"/>
    <d v="2019-02-15T06:00:00"/>
    <b v="0"/>
    <b v="0"/>
    <s v="theater/plays"/>
    <x v="3"/>
  </r>
  <r>
    <x v="1"/>
    <s v="US"/>
    <s v="USD"/>
    <n v="1321941600"/>
    <x v="211"/>
    <n v="1322114400"/>
    <d v="2011-11-24T06:00:00"/>
    <b v="0"/>
    <b v="0"/>
    <s v="theater/plays"/>
    <x v="3"/>
  </r>
  <r>
    <x v="0"/>
    <s v="US"/>
    <s v="USD"/>
    <n v="1556427600"/>
    <x v="212"/>
    <n v="1557205200"/>
    <d v="2019-05-07T05:00:00"/>
    <b v="0"/>
    <b v="0"/>
    <s v="film &amp; video/science fiction"/>
    <x v="4"/>
  </r>
  <r>
    <x v="1"/>
    <s v="GB"/>
    <s v="GBP"/>
    <n v="1320991200"/>
    <x v="213"/>
    <n v="1323928800"/>
    <d v="2011-12-15T06:00:00"/>
    <b v="0"/>
    <b v="1"/>
    <s v="film &amp; video/shorts"/>
    <x v="4"/>
  </r>
  <r>
    <x v="1"/>
    <s v="US"/>
    <s v="USD"/>
    <n v="1345093200"/>
    <x v="214"/>
    <n v="1346130000"/>
    <d v="2012-08-28T05:00:00"/>
    <b v="0"/>
    <b v="0"/>
    <s v="film &amp; video/animation"/>
    <x v="4"/>
  </r>
  <r>
    <x v="0"/>
    <s v="US"/>
    <s v="USD"/>
    <n v="1309496400"/>
    <x v="215"/>
    <n v="1311051600"/>
    <d v="2011-07-19T05:00:00"/>
    <b v="1"/>
    <b v="0"/>
    <s v="theater/plays"/>
    <x v="3"/>
  </r>
  <r>
    <x v="0"/>
    <s v="US"/>
    <s v="USD"/>
    <n v="1340254800"/>
    <x v="216"/>
    <n v="1340427600"/>
    <d v="2012-06-23T05:00:00"/>
    <b v="1"/>
    <b v="0"/>
    <s v="food/food trucks"/>
    <x v="0"/>
  </r>
  <r>
    <x v="1"/>
    <s v="US"/>
    <s v="USD"/>
    <n v="1412226000"/>
    <x v="217"/>
    <n v="1412312400"/>
    <d v="2014-10-03T05:00:00"/>
    <b v="0"/>
    <b v="0"/>
    <s v="photography/photography books"/>
    <x v="7"/>
  </r>
  <r>
    <x v="0"/>
    <s v="US"/>
    <s v="USD"/>
    <n v="1458104400"/>
    <x v="218"/>
    <n v="1459314000"/>
    <d v="2016-03-30T05:00:00"/>
    <b v="0"/>
    <b v="0"/>
    <s v="theater/plays"/>
    <x v="3"/>
  </r>
  <r>
    <x v="1"/>
    <s v="US"/>
    <s v="USD"/>
    <n v="1411534800"/>
    <x v="219"/>
    <n v="1415426400"/>
    <d v="2014-11-08T06:00:00"/>
    <b v="0"/>
    <b v="0"/>
    <s v="film &amp; video/science fiction"/>
    <x v="4"/>
  </r>
  <r>
    <x v="1"/>
    <s v="US"/>
    <s v="USD"/>
    <n v="1399093200"/>
    <x v="220"/>
    <n v="1399093200"/>
    <d v="2014-05-03T05:00:00"/>
    <b v="1"/>
    <b v="0"/>
    <s v="music/rock"/>
    <x v="1"/>
  </r>
  <r>
    <x v="1"/>
    <s v="US"/>
    <s v="USD"/>
    <n v="1270702800"/>
    <x v="221"/>
    <n v="1273899600"/>
    <d v="2010-05-15T05:00:00"/>
    <b v="0"/>
    <b v="0"/>
    <s v="photography/photography books"/>
    <x v="7"/>
  </r>
  <r>
    <x v="1"/>
    <s v="US"/>
    <s v="USD"/>
    <n v="1431666000"/>
    <x v="222"/>
    <n v="1432184400"/>
    <d v="2015-05-21T05:00:00"/>
    <b v="0"/>
    <b v="0"/>
    <s v="games/mobile games"/>
    <x v="6"/>
  </r>
  <r>
    <x v="1"/>
    <s v="US"/>
    <s v="USD"/>
    <n v="1472619600"/>
    <x v="172"/>
    <n v="1474779600"/>
    <d v="2016-09-25T05:00:00"/>
    <b v="0"/>
    <b v="0"/>
    <s v="film &amp; video/animation"/>
    <x v="4"/>
  </r>
  <r>
    <x v="1"/>
    <s v="US"/>
    <s v="USD"/>
    <n v="1496293200"/>
    <x v="223"/>
    <n v="1500440400"/>
    <d v="2017-07-19T05:00:00"/>
    <b v="0"/>
    <b v="1"/>
    <s v="games/mobile games"/>
    <x v="6"/>
  </r>
  <r>
    <x v="1"/>
    <s v="US"/>
    <s v="USD"/>
    <n v="1575612000"/>
    <x v="224"/>
    <n v="1575612000"/>
    <d v="2019-12-06T06:00:00"/>
    <b v="0"/>
    <b v="0"/>
    <s v="games/video games"/>
    <x v="6"/>
  </r>
  <r>
    <x v="3"/>
    <s v="US"/>
    <s v="USD"/>
    <n v="1369112400"/>
    <x v="225"/>
    <n v="1374123600"/>
    <d v="2013-07-18T05:00:00"/>
    <b v="0"/>
    <b v="0"/>
    <s v="theater/plays"/>
    <x v="3"/>
  </r>
  <r>
    <x v="1"/>
    <s v="US"/>
    <s v="USD"/>
    <n v="1469422800"/>
    <x v="226"/>
    <n v="1469509200"/>
    <d v="2016-07-26T05:00:00"/>
    <b v="0"/>
    <b v="0"/>
    <s v="theater/plays"/>
    <x v="3"/>
  </r>
  <r>
    <x v="1"/>
    <s v="US"/>
    <s v="USD"/>
    <n v="1307854800"/>
    <x v="227"/>
    <n v="1309237200"/>
    <d v="2011-06-28T05:00:00"/>
    <b v="0"/>
    <b v="0"/>
    <s v="film &amp; video/animation"/>
    <x v="4"/>
  </r>
  <r>
    <x v="1"/>
    <s v="IT"/>
    <s v="EUR"/>
    <n v="1503378000"/>
    <x v="228"/>
    <n v="1503982800"/>
    <d v="2017-08-29T05:00:00"/>
    <b v="0"/>
    <b v="1"/>
    <s v="games/video games"/>
    <x v="6"/>
  </r>
  <r>
    <x v="0"/>
    <s v="US"/>
    <s v="USD"/>
    <n v="1486965600"/>
    <x v="229"/>
    <n v="1487397600"/>
    <d v="2017-02-18T06:00:00"/>
    <b v="0"/>
    <b v="0"/>
    <s v="film &amp; video/animation"/>
    <x v="4"/>
  </r>
  <r>
    <x v="0"/>
    <s v="AU"/>
    <s v="AUD"/>
    <n v="1561438800"/>
    <x v="230"/>
    <n v="1562043600"/>
    <d v="2019-07-02T05:00:00"/>
    <b v="0"/>
    <b v="1"/>
    <s v="music/rock"/>
    <x v="1"/>
  </r>
  <r>
    <x v="1"/>
    <s v="US"/>
    <s v="USD"/>
    <n v="1398402000"/>
    <x v="231"/>
    <n v="1398574800"/>
    <d v="2014-04-27T05:00:00"/>
    <b v="0"/>
    <b v="0"/>
    <s v="film &amp; video/animation"/>
    <x v="4"/>
  </r>
  <r>
    <x v="1"/>
    <s v="DK"/>
    <s v="DKK"/>
    <n v="1513231200"/>
    <x v="232"/>
    <n v="1515391200"/>
    <d v="2018-01-08T06:00:00"/>
    <b v="0"/>
    <b v="1"/>
    <s v="theater/plays"/>
    <x v="3"/>
  </r>
  <r>
    <x v="0"/>
    <s v="US"/>
    <s v="USD"/>
    <n v="1440824400"/>
    <x v="233"/>
    <n v="1441170000"/>
    <d v="2015-09-02T05:00:00"/>
    <b v="0"/>
    <b v="0"/>
    <s v="technology/wearables"/>
    <x v="2"/>
  </r>
  <r>
    <x v="1"/>
    <s v="US"/>
    <s v="USD"/>
    <n v="1281070800"/>
    <x v="194"/>
    <n v="1281157200"/>
    <d v="2010-08-07T05:00:00"/>
    <b v="0"/>
    <b v="0"/>
    <s v="theater/plays"/>
    <x v="3"/>
  </r>
  <r>
    <x v="1"/>
    <s v="AU"/>
    <s v="AUD"/>
    <n v="1397365200"/>
    <x v="234"/>
    <n v="1398229200"/>
    <d v="2014-04-23T05:00:00"/>
    <b v="0"/>
    <b v="1"/>
    <s v="publishing/nonfiction"/>
    <x v="5"/>
  </r>
  <r>
    <x v="1"/>
    <s v="US"/>
    <s v="USD"/>
    <n v="1494392400"/>
    <x v="235"/>
    <n v="1495256400"/>
    <d v="2017-05-20T05:00:00"/>
    <b v="0"/>
    <b v="1"/>
    <s v="music/rock"/>
    <x v="1"/>
  </r>
  <r>
    <x v="1"/>
    <s v="US"/>
    <s v="USD"/>
    <n v="1520143200"/>
    <x v="236"/>
    <n v="1520402400"/>
    <d v="2018-03-07T06:00:00"/>
    <b v="0"/>
    <b v="0"/>
    <s v="theater/plays"/>
    <x v="3"/>
  </r>
  <r>
    <x v="1"/>
    <s v="US"/>
    <s v="USD"/>
    <n v="1405314000"/>
    <x v="237"/>
    <n v="1409806800"/>
    <d v="2014-09-04T05:00:00"/>
    <b v="0"/>
    <b v="0"/>
    <s v="theater/plays"/>
    <x v="3"/>
  </r>
  <r>
    <x v="1"/>
    <s v="US"/>
    <s v="USD"/>
    <n v="1396846800"/>
    <x v="238"/>
    <n v="1396933200"/>
    <d v="2014-04-08T05:00:00"/>
    <b v="0"/>
    <b v="0"/>
    <s v="theater/plays"/>
    <x v="3"/>
  </r>
  <r>
    <x v="1"/>
    <s v="US"/>
    <s v="USD"/>
    <n v="1375678800"/>
    <x v="239"/>
    <n v="1376024400"/>
    <d v="2013-08-09T05:00:00"/>
    <b v="0"/>
    <b v="0"/>
    <s v="technology/web"/>
    <x v="2"/>
  </r>
  <r>
    <x v="1"/>
    <s v="US"/>
    <s v="USD"/>
    <n v="1482386400"/>
    <x v="240"/>
    <n v="1483682400"/>
    <d v="2017-01-06T06:00:00"/>
    <b v="0"/>
    <b v="1"/>
    <s v="publishing/fiction"/>
    <x v="5"/>
  </r>
  <r>
    <x v="1"/>
    <s v="AU"/>
    <s v="AUD"/>
    <n v="1420005600"/>
    <x v="241"/>
    <n v="1420437600"/>
    <d v="2015-01-05T06:00:00"/>
    <b v="0"/>
    <b v="0"/>
    <s v="games/mobile games"/>
    <x v="6"/>
  </r>
  <r>
    <x v="1"/>
    <s v="US"/>
    <s v="USD"/>
    <n v="1420178400"/>
    <x v="242"/>
    <n v="1420783200"/>
    <d v="2015-01-09T06:00:00"/>
    <b v="0"/>
    <b v="0"/>
    <s v="publishing/translations"/>
    <x v="5"/>
  </r>
  <r>
    <x v="0"/>
    <s v="US"/>
    <s v="USD"/>
    <n v="1264399200"/>
    <x v="67"/>
    <n v="1267423200"/>
    <d v="2010-03-01T06:00:00"/>
    <b v="0"/>
    <b v="0"/>
    <s v="music/rock"/>
    <x v="1"/>
  </r>
  <r>
    <x v="0"/>
    <s v="US"/>
    <s v="USD"/>
    <n v="1355032800"/>
    <x v="243"/>
    <n v="1355205600"/>
    <d v="2012-12-11T06:00:00"/>
    <b v="0"/>
    <b v="0"/>
    <s v="theater/plays"/>
    <x v="3"/>
  </r>
  <r>
    <x v="1"/>
    <s v="US"/>
    <s v="USD"/>
    <n v="1382677200"/>
    <x v="244"/>
    <n v="1383109200"/>
    <d v="2013-10-30T05:00:00"/>
    <b v="0"/>
    <b v="0"/>
    <s v="theater/plays"/>
    <x v="3"/>
  </r>
  <r>
    <x v="0"/>
    <s v="CA"/>
    <s v="CAD"/>
    <n v="1302238800"/>
    <x v="245"/>
    <n v="1303275600"/>
    <d v="2011-04-20T05:00:00"/>
    <b v="0"/>
    <b v="0"/>
    <s v="film &amp; video/drama"/>
    <x v="4"/>
  </r>
  <r>
    <x v="1"/>
    <s v="US"/>
    <s v="USD"/>
    <n v="1487656800"/>
    <x v="246"/>
    <n v="1487829600"/>
    <d v="2017-02-23T06:00:00"/>
    <b v="0"/>
    <b v="0"/>
    <s v="publishing/nonfiction"/>
    <x v="5"/>
  </r>
  <r>
    <x v="1"/>
    <s v="US"/>
    <s v="USD"/>
    <n v="1297836000"/>
    <x v="247"/>
    <n v="1298268000"/>
    <d v="2011-02-21T06:00:00"/>
    <b v="0"/>
    <b v="1"/>
    <s v="music/rock"/>
    <x v="1"/>
  </r>
  <r>
    <x v="0"/>
    <s v="GB"/>
    <s v="GBP"/>
    <n v="1453615200"/>
    <x v="248"/>
    <n v="1456812000"/>
    <d v="2016-03-01T06:00:00"/>
    <b v="0"/>
    <b v="0"/>
    <s v="music/rock"/>
    <x v="1"/>
  </r>
  <r>
    <x v="1"/>
    <s v="US"/>
    <s v="USD"/>
    <n v="1362463200"/>
    <x v="249"/>
    <n v="1363669200"/>
    <d v="2013-03-19T05:00:00"/>
    <b v="0"/>
    <b v="0"/>
    <s v="theater/plays"/>
    <x v="3"/>
  </r>
  <r>
    <x v="1"/>
    <s v="US"/>
    <s v="USD"/>
    <n v="1481176800"/>
    <x v="250"/>
    <n v="1482904800"/>
    <d v="2016-12-28T06:00:00"/>
    <b v="0"/>
    <b v="1"/>
    <s v="theater/plays"/>
    <x v="3"/>
  </r>
  <r>
    <x v="1"/>
    <s v="US"/>
    <s v="USD"/>
    <n v="1354946400"/>
    <x v="251"/>
    <n v="1356588000"/>
    <d v="2012-12-27T06:00:00"/>
    <b v="1"/>
    <b v="0"/>
    <s v="photography/photography books"/>
    <x v="7"/>
  </r>
  <r>
    <x v="1"/>
    <s v="US"/>
    <s v="USD"/>
    <n v="1348808400"/>
    <x v="136"/>
    <n v="1349845200"/>
    <d v="2012-10-10T05:00:00"/>
    <b v="0"/>
    <b v="0"/>
    <s v="music/rock"/>
    <x v="1"/>
  </r>
  <r>
    <x v="0"/>
    <s v="US"/>
    <s v="USD"/>
    <n v="1282712400"/>
    <x v="252"/>
    <n v="1283058000"/>
    <d v="2010-08-29T05:00:00"/>
    <b v="0"/>
    <b v="1"/>
    <s v="music/rock"/>
    <x v="1"/>
  </r>
  <r>
    <x v="1"/>
    <s v="US"/>
    <s v="USD"/>
    <n v="1301979600"/>
    <x v="253"/>
    <n v="1304226000"/>
    <d v="2011-05-01T05:00:00"/>
    <b v="0"/>
    <b v="1"/>
    <s v="music/indie rock"/>
    <x v="1"/>
  </r>
  <r>
    <x v="1"/>
    <s v="US"/>
    <s v="USD"/>
    <n v="1263016800"/>
    <x v="254"/>
    <n v="1263016800"/>
    <d v="2010-01-09T06:00:00"/>
    <b v="0"/>
    <b v="0"/>
    <s v="photography/photography books"/>
    <x v="7"/>
  </r>
  <r>
    <x v="1"/>
    <s v="US"/>
    <s v="USD"/>
    <n v="1360648800"/>
    <x v="255"/>
    <n v="1362031200"/>
    <d v="2013-02-28T06:00:00"/>
    <b v="0"/>
    <b v="0"/>
    <s v="theater/plays"/>
    <x v="3"/>
  </r>
  <r>
    <x v="1"/>
    <s v="US"/>
    <s v="USD"/>
    <n v="1451800800"/>
    <x v="256"/>
    <n v="1455602400"/>
    <d v="2016-02-16T06:00:00"/>
    <b v="0"/>
    <b v="0"/>
    <s v="theater/plays"/>
    <x v="3"/>
  </r>
  <r>
    <x v="0"/>
    <s v="IT"/>
    <s v="EUR"/>
    <n v="1415340000"/>
    <x v="257"/>
    <n v="1418191200"/>
    <d v="2014-12-10T06:00:00"/>
    <b v="0"/>
    <b v="1"/>
    <s v="music/jazz"/>
    <x v="1"/>
  </r>
  <r>
    <x v="1"/>
    <s v="AU"/>
    <s v="AUD"/>
    <n v="1351054800"/>
    <x v="258"/>
    <n v="1352440800"/>
    <d v="2012-11-09T06:00:00"/>
    <b v="0"/>
    <b v="0"/>
    <s v="theater/plays"/>
    <x v="3"/>
  </r>
  <r>
    <x v="1"/>
    <s v="US"/>
    <s v="USD"/>
    <n v="1349326800"/>
    <x v="259"/>
    <n v="1353304800"/>
    <d v="2012-11-19T06:00:00"/>
    <b v="0"/>
    <b v="0"/>
    <s v="film &amp; video/documentary"/>
    <x v="4"/>
  </r>
  <r>
    <x v="1"/>
    <s v="US"/>
    <s v="USD"/>
    <n v="1548914400"/>
    <x v="260"/>
    <n v="1550728800"/>
    <d v="2019-02-21T06:00:00"/>
    <b v="0"/>
    <b v="0"/>
    <s v="film &amp; video/television"/>
    <x v="4"/>
  </r>
  <r>
    <x v="3"/>
    <s v="US"/>
    <s v="USD"/>
    <n v="1291269600"/>
    <x v="261"/>
    <n v="1291442400"/>
    <d v="2010-12-04T06:00:00"/>
    <b v="0"/>
    <b v="0"/>
    <s v="games/video games"/>
    <x v="6"/>
  </r>
  <r>
    <x v="2"/>
    <s v="US"/>
    <s v="USD"/>
    <n v="1449468000"/>
    <x v="262"/>
    <n v="1452146400"/>
    <d v="2016-01-07T06:00:00"/>
    <b v="0"/>
    <b v="0"/>
    <s v="photography/photography books"/>
    <x v="7"/>
  </r>
  <r>
    <x v="1"/>
    <s v="US"/>
    <s v="USD"/>
    <n v="1562734800"/>
    <x v="263"/>
    <n v="1564894800"/>
    <d v="2019-08-04T05:00:00"/>
    <b v="0"/>
    <b v="1"/>
    <s v="theater/plays"/>
    <x v="3"/>
  </r>
  <r>
    <x v="1"/>
    <s v="CA"/>
    <s v="CAD"/>
    <n v="1505624400"/>
    <x v="264"/>
    <n v="1505883600"/>
    <d v="2017-09-20T05:00:00"/>
    <b v="0"/>
    <b v="0"/>
    <s v="theater/plays"/>
    <x v="3"/>
  </r>
  <r>
    <x v="0"/>
    <s v="US"/>
    <s v="USD"/>
    <n v="1509948000"/>
    <x v="265"/>
    <n v="1510380000"/>
    <d v="2017-11-11T06:00:00"/>
    <b v="0"/>
    <b v="0"/>
    <s v="theater/plays"/>
    <x v="3"/>
  </r>
  <r>
    <x v="1"/>
    <s v="US"/>
    <s v="USD"/>
    <n v="1554526800"/>
    <x v="266"/>
    <n v="1555218000"/>
    <d v="2019-04-14T05:00:00"/>
    <b v="0"/>
    <b v="0"/>
    <s v="publishing/translations"/>
    <x v="5"/>
  </r>
  <r>
    <x v="0"/>
    <s v="US"/>
    <s v="USD"/>
    <n v="1334811600"/>
    <x v="267"/>
    <n v="1335243600"/>
    <d v="2012-04-24T05:00:00"/>
    <b v="0"/>
    <b v="1"/>
    <s v="games/video games"/>
    <x v="6"/>
  </r>
  <r>
    <x v="1"/>
    <s v="US"/>
    <s v="USD"/>
    <n v="1279515600"/>
    <x v="268"/>
    <n v="1279688400"/>
    <d v="2010-07-21T05:00:00"/>
    <b v="0"/>
    <b v="0"/>
    <s v="theater/plays"/>
    <x v="3"/>
  </r>
  <r>
    <x v="1"/>
    <s v="US"/>
    <s v="USD"/>
    <n v="1353909600"/>
    <x v="269"/>
    <n v="1356069600"/>
    <d v="2012-12-21T06:00:00"/>
    <b v="0"/>
    <b v="0"/>
    <s v="technology/web"/>
    <x v="2"/>
  </r>
  <r>
    <x v="1"/>
    <s v="US"/>
    <s v="USD"/>
    <n v="1535950800"/>
    <x v="270"/>
    <n v="1536210000"/>
    <d v="2018-09-06T05:00:00"/>
    <b v="0"/>
    <b v="0"/>
    <s v="theater/plays"/>
    <x v="3"/>
  </r>
  <r>
    <x v="1"/>
    <s v="US"/>
    <s v="USD"/>
    <n v="1511244000"/>
    <x v="271"/>
    <n v="1511762400"/>
    <d v="2017-11-27T06:00:00"/>
    <b v="0"/>
    <b v="0"/>
    <s v="film &amp; video/animation"/>
    <x v="4"/>
  </r>
  <r>
    <x v="0"/>
    <s v="US"/>
    <s v="USD"/>
    <n v="1331445600"/>
    <x v="272"/>
    <n v="1333256400"/>
    <d v="2012-04-01T05:00:00"/>
    <b v="0"/>
    <b v="1"/>
    <s v="theater/plays"/>
    <x v="3"/>
  </r>
  <r>
    <x v="1"/>
    <s v="US"/>
    <s v="USD"/>
    <n v="1480226400"/>
    <x v="73"/>
    <n v="1480744800"/>
    <d v="2016-12-03T06:00:00"/>
    <b v="0"/>
    <b v="1"/>
    <s v="film &amp; video/television"/>
    <x v="4"/>
  </r>
  <r>
    <x v="0"/>
    <s v="DK"/>
    <s v="DKK"/>
    <n v="1464584400"/>
    <x v="273"/>
    <n v="1465016400"/>
    <d v="2016-06-04T05:00:00"/>
    <b v="0"/>
    <b v="0"/>
    <s v="music/rock"/>
    <x v="1"/>
  </r>
  <r>
    <x v="0"/>
    <s v="US"/>
    <s v="USD"/>
    <n v="1335848400"/>
    <x v="274"/>
    <n v="1336280400"/>
    <d v="2012-05-06T05:00:00"/>
    <b v="0"/>
    <b v="0"/>
    <s v="technology/web"/>
    <x v="2"/>
  </r>
  <r>
    <x v="1"/>
    <s v="US"/>
    <s v="USD"/>
    <n v="1473483600"/>
    <x v="275"/>
    <n v="1476766800"/>
    <d v="2016-10-18T05:00:00"/>
    <b v="0"/>
    <b v="0"/>
    <s v="theater/plays"/>
    <x v="3"/>
  </r>
  <r>
    <x v="3"/>
    <s v="US"/>
    <s v="USD"/>
    <n v="1479880800"/>
    <x v="276"/>
    <n v="1480485600"/>
    <d v="2016-11-30T06:00:00"/>
    <b v="0"/>
    <b v="0"/>
    <s v="theater/plays"/>
    <x v="3"/>
  </r>
  <r>
    <x v="1"/>
    <s v="US"/>
    <s v="USD"/>
    <n v="1430197200"/>
    <x v="277"/>
    <n v="1430197200"/>
    <d v="2015-04-28T05:00:00"/>
    <b v="0"/>
    <b v="0"/>
    <s v="music/electric music"/>
    <x v="1"/>
  </r>
  <r>
    <x v="0"/>
    <s v="DK"/>
    <s v="DKK"/>
    <n v="1331701200"/>
    <x v="278"/>
    <n v="1331787600"/>
    <d v="2012-03-15T05:00:00"/>
    <b v="0"/>
    <b v="1"/>
    <s v="music/metal"/>
    <x v="1"/>
  </r>
  <r>
    <x v="1"/>
    <s v="CA"/>
    <s v="CAD"/>
    <n v="1438578000"/>
    <x v="279"/>
    <n v="1438837200"/>
    <d v="2015-08-06T05:00:00"/>
    <b v="0"/>
    <b v="0"/>
    <s v="theater/plays"/>
    <x v="3"/>
  </r>
  <r>
    <x v="0"/>
    <s v="US"/>
    <s v="USD"/>
    <n v="1368162000"/>
    <x v="280"/>
    <n v="1370926800"/>
    <d v="2013-06-11T05:00:00"/>
    <b v="0"/>
    <b v="1"/>
    <s v="film &amp; video/documentary"/>
    <x v="4"/>
  </r>
  <r>
    <x v="1"/>
    <s v="US"/>
    <s v="USD"/>
    <n v="1318654800"/>
    <x v="281"/>
    <n v="1319000400"/>
    <d v="2011-10-19T05:00:00"/>
    <b v="1"/>
    <b v="0"/>
    <s v="technology/web"/>
    <x v="2"/>
  </r>
  <r>
    <x v="0"/>
    <s v="US"/>
    <s v="USD"/>
    <n v="1331874000"/>
    <x v="282"/>
    <n v="1333429200"/>
    <d v="2012-04-03T05:00:00"/>
    <b v="0"/>
    <b v="0"/>
    <s v="food/food trucks"/>
    <x v="0"/>
  </r>
  <r>
    <x v="3"/>
    <s v="IT"/>
    <s v="EUR"/>
    <n v="1286254800"/>
    <x v="283"/>
    <n v="1287032400"/>
    <d v="2010-10-14T05:00:00"/>
    <b v="0"/>
    <b v="0"/>
    <s v="theater/plays"/>
    <x v="3"/>
  </r>
  <r>
    <x v="1"/>
    <s v="US"/>
    <s v="USD"/>
    <n v="1540530000"/>
    <x v="284"/>
    <n v="1541570400"/>
    <d v="2018-11-07T06:00:00"/>
    <b v="0"/>
    <b v="0"/>
    <s v="theater/plays"/>
    <x v="3"/>
  </r>
  <r>
    <x v="0"/>
    <s v="CH"/>
    <s v="CHF"/>
    <n v="1381813200"/>
    <x v="285"/>
    <n v="1383976800"/>
    <d v="2013-11-09T06:00:00"/>
    <b v="0"/>
    <b v="0"/>
    <s v="theater/plays"/>
    <x v="3"/>
  </r>
  <r>
    <x v="0"/>
    <s v="AU"/>
    <s v="AUD"/>
    <n v="1548655200"/>
    <x v="286"/>
    <n v="1550556000"/>
    <d v="2019-02-19T06:00:00"/>
    <b v="0"/>
    <b v="0"/>
    <s v="theater/plays"/>
    <x v="3"/>
  </r>
  <r>
    <x v="0"/>
    <s v="AU"/>
    <s v="AUD"/>
    <n v="1389679200"/>
    <x v="287"/>
    <n v="1390456800"/>
    <d v="2014-01-23T06:00:00"/>
    <b v="0"/>
    <b v="1"/>
    <s v="theater/plays"/>
    <x v="3"/>
  </r>
  <r>
    <x v="1"/>
    <s v="US"/>
    <s v="USD"/>
    <n v="1456466400"/>
    <x v="288"/>
    <n v="1458018000"/>
    <d v="2016-03-15T05:00:00"/>
    <b v="0"/>
    <b v="1"/>
    <s v="music/rock"/>
    <x v="1"/>
  </r>
  <r>
    <x v="0"/>
    <s v="US"/>
    <s v="USD"/>
    <n v="1456984800"/>
    <x v="289"/>
    <n v="1461819600"/>
    <d v="2016-04-28T05:00:00"/>
    <b v="0"/>
    <b v="0"/>
    <s v="food/food trucks"/>
    <x v="0"/>
  </r>
  <r>
    <x v="0"/>
    <s v="DK"/>
    <s v="DKK"/>
    <n v="1504069200"/>
    <x v="290"/>
    <n v="1504155600"/>
    <d v="2017-08-31T05:00:00"/>
    <b v="0"/>
    <b v="1"/>
    <s v="publishing/nonfiction"/>
    <x v="5"/>
  </r>
  <r>
    <x v="1"/>
    <s v="US"/>
    <s v="USD"/>
    <n v="1424930400"/>
    <x v="291"/>
    <n v="1426395600"/>
    <d v="2015-03-15T05:00:00"/>
    <b v="0"/>
    <b v="0"/>
    <s v="film &amp; video/documentary"/>
    <x v="4"/>
  </r>
  <r>
    <x v="0"/>
    <s v="US"/>
    <s v="USD"/>
    <n v="1535864400"/>
    <x v="292"/>
    <n v="1537074000"/>
    <d v="2018-09-16T05:00:00"/>
    <b v="0"/>
    <b v="0"/>
    <s v="theater/plays"/>
    <x v="3"/>
  </r>
  <r>
    <x v="0"/>
    <s v="US"/>
    <s v="USD"/>
    <n v="1452146400"/>
    <x v="293"/>
    <n v="1452578400"/>
    <d v="2016-01-12T06:00:00"/>
    <b v="0"/>
    <b v="0"/>
    <s v="music/indie rock"/>
    <x v="1"/>
  </r>
  <r>
    <x v="1"/>
    <s v="US"/>
    <s v="USD"/>
    <n v="1470546000"/>
    <x v="294"/>
    <n v="1474088400"/>
    <d v="2016-09-17T05:00:00"/>
    <b v="0"/>
    <b v="0"/>
    <s v="film &amp; video/documentary"/>
    <x v="4"/>
  </r>
  <r>
    <x v="1"/>
    <s v="US"/>
    <s v="USD"/>
    <n v="1458363600"/>
    <x v="295"/>
    <n v="1461906000"/>
    <d v="2016-04-29T05:00:00"/>
    <b v="0"/>
    <b v="0"/>
    <s v="theater/plays"/>
    <x v="3"/>
  </r>
  <r>
    <x v="0"/>
    <s v="US"/>
    <s v="USD"/>
    <n v="1500008400"/>
    <x v="296"/>
    <n v="1500267600"/>
    <d v="2017-07-17T05:00:00"/>
    <b v="0"/>
    <b v="1"/>
    <s v="theater/plays"/>
    <x v="3"/>
  </r>
  <r>
    <x v="1"/>
    <s v="DK"/>
    <s v="DKK"/>
    <n v="1338958800"/>
    <x v="297"/>
    <n v="1340686800"/>
    <d v="2012-06-26T05:00:00"/>
    <b v="0"/>
    <b v="1"/>
    <s v="publishing/fiction"/>
    <x v="5"/>
  </r>
  <r>
    <x v="0"/>
    <s v="US"/>
    <s v="USD"/>
    <n v="1303102800"/>
    <x v="298"/>
    <n v="1303189200"/>
    <d v="2011-04-19T05:00:00"/>
    <b v="0"/>
    <b v="0"/>
    <s v="theater/plays"/>
    <x v="3"/>
  </r>
  <r>
    <x v="3"/>
    <s v="US"/>
    <s v="USD"/>
    <n v="1316581200"/>
    <x v="299"/>
    <n v="1318309200"/>
    <d v="2011-10-11T05:00:00"/>
    <b v="0"/>
    <b v="1"/>
    <s v="music/indie rock"/>
    <x v="1"/>
  </r>
  <r>
    <x v="0"/>
    <s v="US"/>
    <s v="USD"/>
    <n v="1270789200"/>
    <x v="300"/>
    <n v="1272171600"/>
    <d v="2010-04-25T05:00:00"/>
    <b v="0"/>
    <b v="0"/>
    <s v="games/video games"/>
    <x v="6"/>
  </r>
  <r>
    <x v="1"/>
    <s v="US"/>
    <s v="USD"/>
    <n v="1297836000"/>
    <x v="247"/>
    <n v="1298872800"/>
    <d v="2011-02-28T06:00:00"/>
    <b v="0"/>
    <b v="0"/>
    <s v="theater/plays"/>
    <x v="3"/>
  </r>
  <r>
    <x v="1"/>
    <s v="US"/>
    <s v="USD"/>
    <n v="1382677200"/>
    <x v="244"/>
    <n v="1383282000"/>
    <d v="2013-11-01T05:00:00"/>
    <b v="0"/>
    <b v="0"/>
    <s v="theater/plays"/>
    <x v="3"/>
  </r>
  <r>
    <x v="1"/>
    <s v="US"/>
    <s v="USD"/>
    <n v="1330322400"/>
    <x v="301"/>
    <n v="1330495200"/>
    <d v="2012-02-29T06:00:00"/>
    <b v="0"/>
    <b v="0"/>
    <s v="music/rock"/>
    <x v="1"/>
  </r>
  <r>
    <x v="1"/>
    <s v="US"/>
    <s v="USD"/>
    <n v="1552366800"/>
    <x v="188"/>
    <n v="1552798800"/>
    <d v="2019-03-17T05:00:00"/>
    <b v="0"/>
    <b v="1"/>
    <s v="film &amp; video/documentary"/>
    <x v="4"/>
  </r>
  <r>
    <x v="0"/>
    <s v="US"/>
    <s v="USD"/>
    <n v="1400907600"/>
    <x v="302"/>
    <n v="1403413200"/>
    <d v="2014-06-22T05:00:00"/>
    <b v="0"/>
    <b v="0"/>
    <s v="theater/plays"/>
    <x v="3"/>
  </r>
  <r>
    <x v="0"/>
    <s v="IT"/>
    <s v="EUR"/>
    <n v="1574143200"/>
    <x v="303"/>
    <n v="1574229600"/>
    <d v="2019-11-20T06:00:00"/>
    <b v="0"/>
    <b v="1"/>
    <s v="food/food trucks"/>
    <x v="0"/>
  </r>
  <r>
    <x v="0"/>
    <s v="US"/>
    <s v="USD"/>
    <n v="1494738000"/>
    <x v="304"/>
    <n v="1495861200"/>
    <d v="2017-05-27T05:00:00"/>
    <b v="0"/>
    <b v="0"/>
    <s v="theater/plays"/>
    <x v="3"/>
  </r>
  <r>
    <x v="0"/>
    <s v="US"/>
    <s v="USD"/>
    <n v="1392357600"/>
    <x v="305"/>
    <n v="1392530400"/>
    <d v="2014-02-16T06:00:00"/>
    <b v="0"/>
    <b v="0"/>
    <s v="music/rock"/>
    <x v="1"/>
  </r>
  <r>
    <x v="3"/>
    <s v="US"/>
    <s v="USD"/>
    <n v="1281589200"/>
    <x v="306"/>
    <n v="1283662800"/>
    <d v="2010-09-05T05:00:00"/>
    <b v="0"/>
    <b v="0"/>
    <s v="technology/web"/>
    <x v="2"/>
  </r>
  <r>
    <x v="0"/>
    <s v="US"/>
    <s v="USD"/>
    <n v="1305003600"/>
    <x v="307"/>
    <n v="1305781200"/>
    <d v="2011-05-19T05:00:00"/>
    <b v="0"/>
    <b v="0"/>
    <s v="publishing/fiction"/>
    <x v="5"/>
  </r>
  <r>
    <x v="0"/>
    <s v="US"/>
    <s v="USD"/>
    <n v="1301634000"/>
    <x v="308"/>
    <n v="1302325200"/>
    <d v="2011-04-09T05:00:00"/>
    <b v="0"/>
    <b v="0"/>
    <s v="film &amp; video/shorts"/>
    <x v="4"/>
  </r>
  <r>
    <x v="1"/>
    <s v="US"/>
    <s v="USD"/>
    <n v="1290664800"/>
    <x v="309"/>
    <n v="1291788000"/>
    <d v="2010-12-08T06:00:00"/>
    <b v="0"/>
    <b v="0"/>
    <s v="theater/plays"/>
    <x v="3"/>
  </r>
  <r>
    <x v="0"/>
    <s v="GB"/>
    <s v="GBP"/>
    <n v="1395896400"/>
    <x v="310"/>
    <n v="1396069200"/>
    <d v="2014-03-29T05:00:00"/>
    <b v="0"/>
    <b v="0"/>
    <s v="film &amp; video/documentary"/>
    <x v="4"/>
  </r>
  <r>
    <x v="1"/>
    <s v="US"/>
    <s v="USD"/>
    <n v="1434862800"/>
    <x v="311"/>
    <n v="1435899600"/>
    <d v="2015-07-03T05:00:00"/>
    <b v="0"/>
    <b v="1"/>
    <s v="theater/plays"/>
    <x v="3"/>
  </r>
  <r>
    <x v="0"/>
    <s v="US"/>
    <s v="USD"/>
    <n v="1529125200"/>
    <x v="79"/>
    <n v="1531112400"/>
    <d v="2018-07-09T05:00:00"/>
    <b v="0"/>
    <b v="1"/>
    <s v="theater/plays"/>
    <x v="3"/>
  </r>
  <r>
    <x v="0"/>
    <s v="US"/>
    <s v="USD"/>
    <n v="1451109600"/>
    <x v="312"/>
    <n v="1451628000"/>
    <d v="2016-01-01T06:00:00"/>
    <b v="0"/>
    <b v="0"/>
    <s v="film &amp; video/animation"/>
    <x v="4"/>
  </r>
  <r>
    <x v="0"/>
    <s v="US"/>
    <s v="USD"/>
    <n v="1566968400"/>
    <x v="313"/>
    <n v="1567314000"/>
    <d v="2019-09-01T05:00:00"/>
    <b v="0"/>
    <b v="1"/>
    <s v="theater/plays"/>
    <x v="3"/>
  </r>
  <r>
    <x v="1"/>
    <s v="US"/>
    <s v="USD"/>
    <n v="1543557600"/>
    <x v="314"/>
    <n v="1544508000"/>
    <d v="2018-12-11T06:00:00"/>
    <b v="0"/>
    <b v="0"/>
    <s v="music/rock"/>
    <x v="1"/>
  </r>
  <r>
    <x v="2"/>
    <s v="US"/>
    <s v="USD"/>
    <n v="1481522400"/>
    <x v="315"/>
    <n v="1482472800"/>
    <d v="2016-12-23T06:00:00"/>
    <b v="0"/>
    <b v="0"/>
    <s v="games/video games"/>
    <x v="6"/>
  </r>
  <r>
    <x v="1"/>
    <s v="GB"/>
    <s v="GBP"/>
    <n v="1512712800"/>
    <x v="316"/>
    <n v="1512799200"/>
    <d v="2017-12-09T06:00:00"/>
    <b v="0"/>
    <b v="0"/>
    <s v="film &amp; video/documentary"/>
    <x v="4"/>
  </r>
  <r>
    <x v="1"/>
    <s v="US"/>
    <s v="USD"/>
    <n v="1324274400"/>
    <x v="317"/>
    <n v="1324360800"/>
    <d v="2011-12-20T06:00:00"/>
    <b v="0"/>
    <b v="0"/>
    <s v="food/food trucks"/>
    <x v="0"/>
  </r>
  <r>
    <x v="1"/>
    <s v="US"/>
    <s v="USD"/>
    <n v="1364446800"/>
    <x v="318"/>
    <n v="1364533200"/>
    <d v="2013-03-29T05:00:00"/>
    <b v="0"/>
    <b v="0"/>
    <s v="technology/wearables"/>
    <x v="2"/>
  </r>
  <r>
    <x v="1"/>
    <s v="US"/>
    <s v="USD"/>
    <n v="1542693600"/>
    <x v="319"/>
    <n v="1545112800"/>
    <d v="2018-12-18T06:00:00"/>
    <b v="0"/>
    <b v="0"/>
    <s v="theater/plays"/>
    <x v="3"/>
  </r>
  <r>
    <x v="1"/>
    <s v="US"/>
    <s v="USD"/>
    <n v="1515564000"/>
    <x v="32"/>
    <n v="1516168800"/>
    <d v="2018-01-17T06:00:00"/>
    <b v="0"/>
    <b v="0"/>
    <s v="music/rock"/>
    <x v="1"/>
  </r>
  <r>
    <x v="1"/>
    <s v="US"/>
    <s v="USD"/>
    <n v="1573797600"/>
    <x v="320"/>
    <n v="1574920800"/>
    <d v="2019-11-28T06:00:00"/>
    <b v="0"/>
    <b v="0"/>
    <s v="music/rock"/>
    <x v="1"/>
  </r>
  <r>
    <x v="0"/>
    <s v="US"/>
    <s v="USD"/>
    <n v="1292392800"/>
    <x v="321"/>
    <n v="1292479200"/>
    <d v="2010-12-16T06:00:00"/>
    <b v="0"/>
    <b v="1"/>
    <s v="music/rock"/>
    <x v="1"/>
  </r>
  <r>
    <x v="1"/>
    <s v="US"/>
    <s v="USD"/>
    <n v="1573452000"/>
    <x v="322"/>
    <n v="1573538400"/>
    <d v="2019-11-12T06:00:00"/>
    <b v="0"/>
    <b v="0"/>
    <s v="theater/plays"/>
    <x v="3"/>
  </r>
  <r>
    <x v="1"/>
    <s v="US"/>
    <s v="USD"/>
    <n v="1317790800"/>
    <x v="323"/>
    <n v="1320382800"/>
    <d v="2011-11-04T05:00:00"/>
    <b v="0"/>
    <b v="0"/>
    <s v="theater/plays"/>
    <x v="3"/>
  </r>
  <r>
    <x v="3"/>
    <s v="CA"/>
    <s v="CAD"/>
    <n v="1501650000"/>
    <x v="324"/>
    <n v="1502859600"/>
    <d v="2017-08-16T05:00:00"/>
    <b v="0"/>
    <b v="0"/>
    <s v="theater/plays"/>
    <x v="3"/>
  </r>
  <r>
    <x v="0"/>
    <s v="US"/>
    <s v="USD"/>
    <n v="1323669600"/>
    <x v="325"/>
    <n v="1323756000"/>
    <d v="2011-12-13T06:00:00"/>
    <b v="0"/>
    <b v="0"/>
    <s v="photography/photography books"/>
    <x v="7"/>
  </r>
  <r>
    <x v="0"/>
    <s v="US"/>
    <s v="USD"/>
    <n v="1440738000"/>
    <x v="326"/>
    <n v="1441342800"/>
    <d v="2015-09-04T05:00:00"/>
    <b v="0"/>
    <b v="0"/>
    <s v="music/indie rock"/>
    <x v="1"/>
  </r>
  <r>
    <x v="0"/>
    <s v="US"/>
    <s v="USD"/>
    <n v="1374296400"/>
    <x v="327"/>
    <n v="1375333200"/>
    <d v="2013-08-01T05:00:00"/>
    <b v="0"/>
    <b v="0"/>
    <s v="theater/plays"/>
    <x v="3"/>
  </r>
  <r>
    <x v="0"/>
    <s v="US"/>
    <s v="USD"/>
    <n v="1384840800"/>
    <x v="328"/>
    <n v="1389420000"/>
    <d v="2014-01-11T06:00:00"/>
    <b v="0"/>
    <b v="0"/>
    <s v="theater/plays"/>
    <x v="3"/>
  </r>
  <r>
    <x v="0"/>
    <s v="US"/>
    <s v="USD"/>
    <n v="1516600800"/>
    <x v="329"/>
    <n v="1520056800"/>
    <d v="2018-03-03T06:00:00"/>
    <b v="0"/>
    <b v="0"/>
    <s v="games/video games"/>
    <x v="6"/>
  </r>
  <r>
    <x v="0"/>
    <s v="GB"/>
    <s v="GBP"/>
    <n v="1436418000"/>
    <x v="330"/>
    <n v="1436504400"/>
    <d v="2015-07-10T05:00:00"/>
    <b v="0"/>
    <b v="0"/>
    <s v="film &amp; video/drama"/>
    <x v="4"/>
  </r>
  <r>
    <x v="0"/>
    <s v="US"/>
    <s v="USD"/>
    <n v="1503550800"/>
    <x v="331"/>
    <n v="1508302800"/>
    <d v="2017-10-18T05:00:00"/>
    <b v="0"/>
    <b v="1"/>
    <s v="music/indie rock"/>
    <x v="1"/>
  </r>
  <r>
    <x v="1"/>
    <s v="US"/>
    <s v="USD"/>
    <n v="1423634400"/>
    <x v="332"/>
    <n v="1425708000"/>
    <d v="2015-03-07T06:00:00"/>
    <b v="0"/>
    <b v="0"/>
    <s v="technology/web"/>
    <x v="2"/>
  </r>
  <r>
    <x v="0"/>
    <s v="US"/>
    <s v="USD"/>
    <n v="1487224800"/>
    <x v="333"/>
    <n v="1488348000"/>
    <d v="2017-03-01T06:00:00"/>
    <b v="0"/>
    <b v="0"/>
    <s v="food/food trucks"/>
    <x v="0"/>
  </r>
  <r>
    <x v="0"/>
    <s v="US"/>
    <s v="USD"/>
    <n v="1500008400"/>
    <x v="296"/>
    <n v="1502600400"/>
    <d v="2017-08-13T05:00:00"/>
    <b v="0"/>
    <b v="0"/>
    <s v="theater/plays"/>
    <x v="3"/>
  </r>
  <r>
    <x v="0"/>
    <s v="US"/>
    <s v="USD"/>
    <n v="1432098000"/>
    <x v="334"/>
    <n v="1433653200"/>
    <d v="2015-06-07T05:00:00"/>
    <b v="0"/>
    <b v="1"/>
    <s v="music/jazz"/>
    <x v="1"/>
  </r>
  <r>
    <x v="1"/>
    <s v="US"/>
    <s v="USD"/>
    <n v="1440392400"/>
    <x v="335"/>
    <n v="1441602000"/>
    <d v="2015-09-07T05:00:00"/>
    <b v="0"/>
    <b v="0"/>
    <s v="music/rock"/>
    <x v="1"/>
  </r>
  <r>
    <x v="0"/>
    <s v="CA"/>
    <s v="CAD"/>
    <n v="1446876000"/>
    <x v="336"/>
    <n v="1447567200"/>
    <d v="2015-11-15T06:00:00"/>
    <b v="0"/>
    <b v="0"/>
    <s v="theater/plays"/>
    <x v="3"/>
  </r>
  <r>
    <x v="1"/>
    <s v="US"/>
    <s v="USD"/>
    <n v="1562302800"/>
    <x v="337"/>
    <n v="1562389200"/>
    <d v="2019-07-06T05:00:00"/>
    <b v="0"/>
    <b v="0"/>
    <s v="theater/plays"/>
    <x v="3"/>
  </r>
  <r>
    <x v="1"/>
    <s v="DK"/>
    <s v="DKK"/>
    <n v="1378184400"/>
    <x v="338"/>
    <n v="1378789200"/>
    <d v="2013-09-10T05:00:00"/>
    <b v="0"/>
    <b v="0"/>
    <s v="film &amp; video/documentary"/>
    <x v="4"/>
  </r>
  <r>
    <x v="2"/>
    <s v="US"/>
    <s v="USD"/>
    <n v="1485064800"/>
    <x v="339"/>
    <n v="1488520800"/>
    <d v="2017-03-03T06:00:00"/>
    <b v="0"/>
    <b v="0"/>
    <s v="technology/wearables"/>
    <x v="2"/>
  </r>
  <r>
    <x v="0"/>
    <s v="IT"/>
    <s v="EUR"/>
    <n v="1326520800"/>
    <x v="340"/>
    <n v="1327298400"/>
    <d v="2012-01-23T06:00:00"/>
    <b v="0"/>
    <b v="0"/>
    <s v="theater/plays"/>
    <x v="3"/>
  </r>
  <r>
    <x v="1"/>
    <s v="US"/>
    <s v="USD"/>
    <n v="1441256400"/>
    <x v="341"/>
    <n v="1443416400"/>
    <d v="2015-09-28T05:00:00"/>
    <b v="0"/>
    <b v="0"/>
    <s v="games/video games"/>
    <x v="6"/>
  </r>
  <r>
    <x v="0"/>
    <s v="CA"/>
    <s v="CAD"/>
    <n v="1533877200"/>
    <x v="342"/>
    <n v="1534136400"/>
    <d v="2018-08-13T05:00:00"/>
    <b v="1"/>
    <b v="0"/>
    <s v="photography/photography books"/>
    <x v="7"/>
  </r>
  <r>
    <x v="1"/>
    <s v="US"/>
    <s v="USD"/>
    <n v="1314421200"/>
    <x v="343"/>
    <n v="1315026000"/>
    <d v="2011-09-03T05:00:00"/>
    <b v="0"/>
    <b v="0"/>
    <s v="film &amp; video/animation"/>
    <x v="4"/>
  </r>
  <r>
    <x v="1"/>
    <s v="GB"/>
    <s v="GBP"/>
    <n v="1293861600"/>
    <x v="344"/>
    <n v="1295071200"/>
    <d v="2011-01-15T06:00:00"/>
    <b v="0"/>
    <b v="1"/>
    <s v="theater/plays"/>
    <x v="3"/>
  </r>
  <r>
    <x v="1"/>
    <s v="US"/>
    <s v="USD"/>
    <n v="1507352400"/>
    <x v="345"/>
    <n v="1509426000"/>
    <d v="2017-10-31T05:00:00"/>
    <b v="0"/>
    <b v="0"/>
    <s v="theater/plays"/>
    <x v="3"/>
  </r>
  <r>
    <x v="1"/>
    <s v="US"/>
    <s v="USD"/>
    <n v="1296108000"/>
    <x v="65"/>
    <n v="1299391200"/>
    <d v="2011-03-06T06:00:00"/>
    <b v="0"/>
    <b v="0"/>
    <s v="music/rock"/>
    <x v="1"/>
  </r>
  <r>
    <x v="1"/>
    <s v="US"/>
    <s v="USD"/>
    <n v="1324965600"/>
    <x v="346"/>
    <n v="1325052000"/>
    <d v="2011-12-28T06:00:00"/>
    <b v="0"/>
    <b v="0"/>
    <s v="music/rock"/>
    <x v="1"/>
  </r>
  <r>
    <x v="1"/>
    <s v="US"/>
    <s v="USD"/>
    <n v="1520229600"/>
    <x v="347"/>
    <n v="1522818000"/>
    <d v="2018-04-04T05:00:00"/>
    <b v="0"/>
    <b v="0"/>
    <s v="music/indie rock"/>
    <x v="1"/>
  </r>
  <r>
    <x v="1"/>
    <s v="AU"/>
    <s v="AUD"/>
    <n v="1482991200"/>
    <x v="348"/>
    <n v="1485324000"/>
    <d v="2017-01-25T06:00:00"/>
    <b v="0"/>
    <b v="0"/>
    <s v="theater/plays"/>
    <x v="3"/>
  </r>
  <r>
    <x v="1"/>
    <s v="US"/>
    <s v="USD"/>
    <n v="1294034400"/>
    <x v="349"/>
    <n v="1294120800"/>
    <d v="2011-01-04T06:00:00"/>
    <b v="0"/>
    <b v="1"/>
    <s v="theater/plays"/>
    <x v="3"/>
  </r>
  <r>
    <x v="0"/>
    <s v="US"/>
    <s v="USD"/>
    <n v="1413608400"/>
    <x v="350"/>
    <n v="1415685600"/>
    <d v="2014-11-11T06:00:00"/>
    <b v="0"/>
    <b v="1"/>
    <s v="theater/plays"/>
    <x v="3"/>
  </r>
  <r>
    <x v="1"/>
    <s v="GB"/>
    <s v="GBP"/>
    <n v="1286946000"/>
    <x v="351"/>
    <n v="1288933200"/>
    <d v="2010-11-05T05:00:00"/>
    <b v="0"/>
    <b v="1"/>
    <s v="film &amp; video/documentary"/>
    <x v="4"/>
  </r>
  <r>
    <x v="1"/>
    <s v="US"/>
    <s v="USD"/>
    <n v="1359871200"/>
    <x v="352"/>
    <n v="1363237200"/>
    <d v="2013-03-14T05:00:00"/>
    <b v="0"/>
    <b v="1"/>
    <s v="film &amp; video/television"/>
    <x v="4"/>
  </r>
  <r>
    <x v="1"/>
    <s v="US"/>
    <s v="USD"/>
    <n v="1555304400"/>
    <x v="353"/>
    <n v="1555822800"/>
    <d v="2019-04-21T05:00:00"/>
    <b v="0"/>
    <b v="0"/>
    <s v="theater/plays"/>
    <x v="3"/>
  </r>
  <r>
    <x v="0"/>
    <s v="US"/>
    <s v="USD"/>
    <n v="1423375200"/>
    <x v="354"/>
    <n v="1427778000"/>
    <d v="2015-03-31T05:00:00"/>
    <b v="0"/>
    <b v="0"/>
    <s v="theater/plays"/>
    <x v="3"/>
  </r>
  <r>
    <x v="1"/>
    <s v="US"/>
    <s v="USD"/>
    <n v="1420696800"/>
    <x v="355"/>
    <n v="1422424800"/>
    <d v="2015-01-28T06:00:00"/>
    <b v="0"/>
    <b v="1"/>
    <s v="film &amp; video/documentary"/>
    <x v="4"/>
  </r>
  <r>
    <x v="1"/>
    <s v="US"/>
    <s v="USD"/>
    <n v="1502946000"/>
    <x v="356"/>
    <n v="1503637200"/>
    <d v="2017-08-25T05:00:00"/>
    <b v="0"/>
    <b v="0"/>
    <s v="theater/plays"/>
    <x v="3"/>
  </r>
  <r>
    <x v="0"/>
    <s v="US"/>
    <s v="USD"/>
    <n v="1547186400"/>
    <x v="357"/>
    <n v="1547618400"/>
    <d v="2019-01-16T06:00:00"/>
    <b v="0"/>
    <b v="1"/>
    <s v="film &amp; video/documentary"/>
    <x v="4"/>
  </r>
  <r>
    <x v="0"/>
    <s v="US"/>
    <s v="USD"/>
    <n v="1444971600"/>
    <x v="358"/>
    <n v="1449900000"/>
    <d v="2015-12-12T06:00:00"/>
    <b v="0"/>
    <b v="0"/>
    <s v="music/indie rock"/>
    <x v="1"/>
  </r>
  <r>
    <x v="1"/>
    <s v="US"/>
    <s v="USD"/>
    <n v="1404622800"/>
    <x v="359"/>
    <n v="1405141200"/>
    <d v="2014-07-12T05:00:00"/>
    <b v="0"/>
    <b v="0"/>
    <s v="music/rock"/>
    <x v="1"/>
  </r>
  <r>
    <x v="0"/>
    <s v="US"/>
    <s v="USD"/>
    <n v="1571720400"/>
    <x v="12"/>
    <n v="1572933600"/>
    <d v="2019-11-05T06:00:00"/>
    <b v="0"/>
    <b v="0"/>
    <s v="theater/plays"/>
    <x v="3"/>
  </r>
  <r>
    <x v="0"/>
    <s v="US"/>
    <s v="USD"/>
    <n v="1526878800"/>
    <x v="360"/>
    <n v="1530162000"/>
    <d v="2018-06-28T05:00:00"/>
    <b v="0"/>
    <b v="0"/>
    <s v="film &amp; video/documentary"/>
    <x v="4"/>
  </r>
  <r>
    <x v="0"/>
    <s v="GB"/>
    <s v="GBP"/>
    <n v="1319691600"/>
    <x v="361"/>
    <n v="1320904800"/>
    <d v="2011-11-10T06:00:00"/>
    <b v="0"/>
    <b v="0"/>
    <s v="theater/plays"/>
    <x v="3"/>
  </r>
  <r>
    <x v="1"/>
    <s v="US"/>
    <s v="USD"/>
    <n v="1371963600"/>
    <x v="362"/>
    <n v="1372395600"/>
    <d v="2013-06-28T05:00:00"/>
    <b v="0"/>
    <b v="0"/>
    <s v="theater/plays"/>
    <x v="3"/>
  </r>
  <r>
    <x v="1"/>
    <s v="US"/>
    <s v="USD"/>
    <n v="1433739600"/>
    <x v="363"/>
    <n v="1437714000"/>
    <d v="2015-07-24T05:00:00"/>
    <b v="0"/>
    <b v="0"/>
    <s v="theater/plays"/>
    <x v="3"/>
  </r>
  <r>
    <x v="0"/>
    <s v="US"/>
    <s v="USD"/>
    <n v="1508130000"/>
    <x v="364"/>
    <n v="1509771600"/>
    <d v="2017-11-04T05:00:00"/>
    <b v="0"/>
    <b v="0"/>
    <s v="photography/photography books"/>
    <x v="7"/>
  </r>
  <r>
    <x v="1"/>
    <s v="US"/>
    <s v="USD"/>
    <n v="1550037600"/>
    <x v="210"/>
    <n v="1550556000"/>
    <d v="2019-02-19T06:00:00"/>
    <b v="0"/>
    <b v="1"/>
    <s v="food/food trucks"/>
    <x v="0"/>
  </r>
  <r>
    <x v="1"/>
    <s v="US"/>
    <s v="USD"/>
    <n v="1486706400"/>
    <x v="365"/>
    <n v="1489039200"/>
    <d v="2017-03-09T06:00:00"/>
    <b v="1"/>
    <b v="1"/>
    <s v="film &amp; video/documentary"/>
    <x v="4"/>
  </r>
  <r>
    <x v="1"/>
    <s v="US"/>
    <s v="USD"/>
    <n v="1553835600"/>
    <x v="366"/>
    <n v="1556600400"/>
    <d v="2019-04-30T05:00:00"/>
    <b v="0"/>
    <b v="0"/>
    <s v="publishing/nonfiction"/>
    <x v="5"/>
  </r>
  <r>
    <x v="0"/>
    <s v="US"/>
    <s v="USD"/>
    <n v="1277528400"/>
    <x v="367"/>
    <n v="1278565200"/>
    <d v="2010-07-08T05:00:00"/>
    <b v="0"/>
    <b v="0"/>
    <s v="theater/plays"/>
    <x v="3"/>
  </r>
  <r>
    <x v="0"/>
    <s v="US"/>
    <s v="USD"/>
    <n v="1339477200"/>
    <x v="368"/>
    <n v="1339909200"/>
    <d v="2012-06-17T05:00:00"/>
    <b v="0"/>
    <b v="0"/>
    <s v="technology/wearables"/>
    <x v="2"/>
  </r>
  <r>
    <x v="3"/>
    <s v="CH"/>
    <s v="CHF"/>
    <n v="1325656800"/>
    <x v="369"/>
    <n v="1325829600"/>
    <d v="2012-01-06T06:00:00"/>
    <b v="0"/>
    <b v="0"/>
    <s v="music/indie rock"/>
    <x v="1"/>
  </r>
  <r>
    <x v="1"/>
    <s v="US"/>
    <s v="USD"/>
    <n v="1288242000"/>
    <x v="370"/>
    <n v="1290578400"/>
    <d v="2010-11-24T06:00:00"/>
    <b v="0"/>
    <b v="0"/>
    <s v="theater/plays"/>
    <x v="3"/>
  </r>
  <r>
    <x v="1"/>
    <s v="US"/>
    <s v="USD"/>
    <n v="1379048400"/>
    <x v="371"/>
    <n v="1380344400"/>
    <d v="2013-09-28T05:00:00"/>
    <b v="0"/>
    <b v="0"/>
    <s v="photography/photography books"/>
    <x v="7"/>
  </r>
  <r>
    <x v="0"/>
    <s v="US"/>
    <s v="USD"/>
    <n v="1389679200"/>
    <x v="287"/>
    <n v="1389852000"/>
    <d v="2014-01-16T06:00:00"/>
    <b v="0"/>
    <b v="0"/>
    <s v="publishing/nonfiction"/>
    <x v="5"/>
  </r>
  <r>
    <x v="0"/>
    <s v="US"/>
    <s v="USD"/>
    <n v="1294293600"/>
    <x v="372"/>
    <n v="1294466400"/>
    <d v="2011-01-08T06:00:00"/>
    <b v="0"/>
    <b v="0"/>
    <s v="technology/wearables"/>
    <x v="2"/>
  </r>
  <r>
    <x v="1"/>
    <s v="CA"/>
    <s v="CAD"/>
    <n v="1500267600"/>
    <x v="373"/>
    <n v="1500354000"/>
    <d v="2017-07-18T05:00:00"/>
    <b v="0"/>
    <b v="0"/>
    <s v="music/jazz"/>
    <x v="1"/>
  </r>
  <r>
    <x v="1"/>
    <s v="US"/>
    <s v="USD"/>
    <n v="1375074000"/>
    <x v="374"/>
    <n v="1375938000"/>
    <d v="2013-08-08T05:00:00"/>
    <b v="0"/>
    <b v="1"/>
    <s v="film &amp; video/documentary"/>
    <x v="4"/>
  </r>
  <r>
    <x v="1"/>
    <s v="US"/>
    <s v="USD"/>
    <n v="1323324000"/>
    <x v="375"/>
    <n v="1323410400"/>
    <d v="2011-12-09T06:00:00"/>
    <b v="1"/>
    <b v="0"/>
    <s v="theater/plays"/>
    <x v="3"/>
  </r>
  <r>
    <x v="1"/>
    <s v="AU"/>
    <s v="AUD"/>
    <n v="1538715600"/>
    <x v="376"/>
    <n v="1539406800"/>
    <d v="2018-10-13T05:00:00"/>
    <b v="0"/>
    <b v="0"/>
    <s v="film &amp; video/drama"/>
    <x v="4"/>
  </r>
  <r>
    <x v="1"/>
    <s v="US"/>
    <s v="USD"/>
    <n v="1369285200"/>
    <x v="377"/>
    <n v="1369803600"/>
    <d v="2013-05-29T05:00:00"/>
    <b v="0"/>
    <b v="0"/>
    <s v="music/rock"/>
    <x v="1"/>
  </r>
  <r>
    <x v="1"/>
    <s v="IT"/>
    <s v="EUR"/>
    <n v="1525755600"/>
    <x v="378"/>
    <n v="1525928400"/>
    <d v="2018-05-10T05:00:00"/>
    <b v="0"/>
    <b v="1"/>
    <s v="film &amp; video/animation"/>
    <x v="4"/>
  </r>
  <r>
    <x v="0"/>
    <s v="US"/>
    <s v="USD"/>
    <n v="1296626400"/>
    <x v="379"/>
    <n v="1297231200"/>
    <d v="2011-02-09T06:00:00"/>
    <b v="0"/>
    <b v="0"/>
    <s v="music/indie rock"/>
    <x v="1"/>
  </r>
  <r>
    <x v="0"/>
    <s v="US"/>
    <s v="USD"/>
    <n v="1376629200"/>
    <x v="380"/>
    <n v="1378530000"/>
    <d v="2013-09-07T05:00:00"/>
    <b v="0"/>
    <b v="1"/>
    <s v="photography/photography books"/>
    <x v="7"/>
  </r>
  <r>
    <x v="1"/>
    <s v="US"/>
    <s v="USD"/>
    <n v="1572152400"/>
    <x v="381"/>
    <n v="1572152400"/>
    <d v="2019-10-27T05:00:00"/>
    <b v="0"/>
    <b v="0"/>
    <s v="theater/plays"/>
    <x v="3"/>
  </r>
  <r>
    <x v="0"/>
    <s v="US"/>
    <s v="USD"/>
    <n v="1325829600"/>
    <x v="382"/>
    <n v="1329890400"/>
    <d v="2012-02-22T06:00:00"/>
    <b v="0"/>
    <b v="1"/>
    <s v="film &amp; video/shorts"/>
    <x v="4"/>
  </r>
  <r>
    <x v="0"/>
    <s v="CA"/>
    <s v="CAD"/>
    <n v="1273640400"/>
    <x v="125"/>
    <n v="1276750800"/>
    <d v="2010-06-17T05:00:00"/>
    <b v="0"/>
    <b v="1"/>
    <s v="theater/plays"/>
    <x v="3"/>
  </r>
  <r>
    <x v="1"/>
    <s v="US"/>
    <s v="USD"/>
    <n v="1510639200"/>
    <x v="383"/>
    <n v="1510898400"/>
    <d v="2017-11-17T06:00:00"/>
    <b v="0"/>
    <b v="0"/>
    <s v="theater/plays"/>
    <x v="3"/>
  </r>
  <r>
    <x v="0"/>
    <s v="US"/>
    <s v="USD"/>
    <n v="1528088400"/>
    <x v="384"/>
    <n v="1532408400"/>
    <d v="2018-07-24T05:00:00"/>
    <b v="0"/>
    <b v="0"/>
    <s v="theater/plays"/>
    <x v="3"/>
  </r>
  <r>
    <x v="1"/>
    <s v="US"/>
    <s v="USD"/>
    <n v="1359525600"/>
    <x v="385"/>
    <n v="1360562400"/>
    <d v="2013-02-11T06:00:00"/>
    <b v="1"/>
    <b v="0"/>
    <s v="film &amp; video/documentary"/>
    <x v="4"/>
  </r>
  <r>
    <x v="1"/>
    <s v="DK"/>
    <s v="DKK"/>
    <n v="1570942800"/>
    <x v="386"/>
    <n v="1571547600"/>
    <d v="2019-10-20T05:00:00"/>
    <b v="0"/>
    <b v="0"/>
    <s v="theater/plays"/>
    <x v="3"/>
  </r>
  <r>
    <x v="1"/>
    <s v="CA"/>
    <s v="CAD"/>
    <n v="1466398800"/>
    <x v="387"/>
    <n v="1468126800"/>
    <d v="2016-07-10T05:00:00"/>
    <b v="0"/>
    <b v="0"/>
    <s v="film &amp; video/documentary"/>
    <x v="4"/>
  </r>
  <r>
    <x v="0"/>
    <s v="US"/>
    <s v="USD"/>
    <n v="1492491600"/>
    <x v="388"/>
    <n v="1492837200"/>
    <d v="2017-04-22T05:00:00"/>
    <b v="0"/>
    <b v="0"/>
    <s v="music/rock"/>
    <x v="1"/>
  </r>
  <r>
    <x v="2"/>
    <s v="US"/>
    <s v="USD"/>
    <n v="1430197200"/>
    <x v="277"/>
    <n v="1430197200"/>
    <d v="2015-04-28T05:00:00"/>
    <b v="0"/>
    <b v="0"/>
    <s v="games/mobile games"/>
    <x v="6"/>
  </r>
  <r>
    <x v="1"/>
    <s v="US"/>
    <s v="USD"/>
    <n v="1496034000"/>
    <x v="389"/>
    <n v="1496206800"/>
    <d v="2017-05-31T05:00:00"/>
    <b v="0"/>
    <b v="0"/>
    <s v="theater/plays"/>
    <x v="3"/>
  </r>
  <r>
    <x v="1"/>
    <s v="US"/>
    <s v="USD"/>
    <n v="1388728800"/>
    <x v="390"/>
    <n v="1389592800"/>
    <d v="2014-01-13T06:00:00"/>
    <b v="0"/>
    <b v="0"/>
    <s v="publishing/fiction"/>
    <x v="5"/>
  </r>
  <r>
    <x v="2"/>
    <s v="US"/>
    <s v="USD"/>
    <n v="1543298400"/>
    <x v="391"/>
    <n v="1545631200"/>
    <d v="2018-12-24T06:00:00"/>
    <b v="0"/>
    <b v="0"/>
    <s v="film &amp; video/animation"/>
    <x v="4"/>
  </r>
  <r>
    <x v="0"/>
    <s v="US"/>
    <s v="USD"/>
    <n v="1271739600"/>
    <x v="392"/>
    <n v="1272430800"/>
    <d v="2010-04-28T05:00:00"/>
    <b v="0"/>
    <b v="1"/>
    <s v="food/food trucks"/>
    <x v="0"/>
  </r>
  <r>
    <x v="0"/>
    <s v="US"/>
    <s v="USD"/>
    <n v="1326434400"/>
    <x v="393"/>
    <n v="1327903200"/>
    <d v="2012-01-30T06:00:00"/>
    <b v="0"/>
    <b v="0"/>
    <s v="theater/plays"/>
    <x v="3"/>
  </r>
  <r>
    <x v="0"/>
    <s v="US"/>
    <s v="USD"/>
    <n v="1295244000"/>
    <x v="394"/>
    <n v="1296021600"/>
    <d v="2011-01-26T06:00:00"/>
    <b v="0"/>
    <b v="1"/>
    <s v="film &amp; video/documentary"/>
    <x v="4"/>
  </r>
  <r>
    <x v="0"/>
    <s v="US"/>
    <s v="USD"/>
    <n v="1541221200"/>
    <x v="395"/>
    <n v="1543298400"/>
    <d v="2018-11-27T06:00:00"/>
    <b v="0"/>
    <b v="0"/>
    <s v="theater/plays"/>
    <x v="3"/>
  </r>
  <r>
    <x v="0"/>
    <s v="CA"/>
    <s v="CAD"/>
    <n v="1336280400"/>
    <x v="396"/>
    <n v="1336366800"/>
    <d v="2012-05-07T05:00:00"/>
    <b v="0"/>
    <b v="0"/>
    <s v="film &amp; video/documentary"/>
    <x v="4"/>
  </r>
  <r>
    <x v="1"/>
    <s v="US"/>
    <s v="USD"/>
    <n v="1324533600"/>
    <x v="397"/>
    <n v="1325052000"/>
    <d v="2011-12-28T06:00:00"/>
    <b v="0"/>
    <b v="0"/>
    <s v="technology/web"/>
    <x v="2"/>
  </r>
  <r>
    <x v="1"/>
    <s v="US"/>
    <s v="USD"/>
    <n v="1498366800"/>
    <x v="398"/>
    <n v="1499576400"/>
    <d v="2017-07-09T05:00:00"/>
    <b v="0"/>
    <b v="0"/>
    <s v="theater/plays"/>
    <x v="3"/>
  </r>
  <r>
    <x v="0"/>
    <s v="US"/>
    <s v="USD"/>
    <n v="1498712400"/>
    <x v="399"/>
    <n v="1501304400"/>
    <d v="2017-07-29T05:00:00"/>
    <b v="0"/>
    <b v="1"/>
    <s v="technology/wearables"/>
    <x v="2"/>
  </r>
  <r>
    <x v="1"/>
    <s v="US"/>
    <s v="USD"/>
    <n v="1271480400"/>
    <x v="400"/>
    <n v="1273208400"/>
    <d v="2010-05-07T05:00:00"/>
    <b v="0"/>
    <b v="1"/>
    <s v="theater/plays"/>
    <x v="3"/>
  </r>
  <r>
    <x v="0"/>
    <s v="US"/>
    <s v="USD"/>
    <n v="1316667600"/>
    <x v="116"/>
    <n v="1316840400"/>
    <d v="2011-09-24T05:00:00"/>
    <b v="0"/>
    <b v="1"/>
    <s v="food/food trucks"/>
    <x v="0"/>
  </r>
  <r>
    <x v="0"/>
    <s v="US"/>
    <s v="USD"/>
    <n v="1524027600"/>
    <x v="401"/>
    <n v="1524546000"/>
    <d v="2018-04-24T05:00:00"/>
    <b v="0"/>
    <b v="0"/>
    <s v="music/indie rock"/>
    <x v="1"/>
  </r>
  <r>
    <x v="1"/>
    <s v="US"/>
    <s v="USD"/>
    <n v="1438059600"/>
    <x v="402"/>
    <n v="1438578000"/>
    <d v="2015-08-03T05:00:00"/>
    <b v="0"/>
    <b v="0"/>
    <s v="photography/photography books"/>
    <x v="7"/>
  </r>
  <r>
    <x v="1"/>
    <s v="US"/>
    <s v="USD"/>
    <n v="1361944800"/>
    <x v="403"/>
    <n v="1362549600"/>
    <d v="2013-03-06T06:00:00"/>
    <b v="0"/>
    <b v="0"/>
    <s v="theater/plays"/>
    <x v="3"/>
  </r>
  <r>
    <x v="1"/>
    <s v="US"/>
    <s v="USD"/>
    <n v="1410584400"/>
    <x v="404"/>
    <n v="1413349200"/>
    <d v="2014-10-15T05:00:00"/>
    <b v="0"/>
    <b v="1"/>
    <s v="theater/plays"/>
    <x v="3"/>
  </r>
  <r>
    <x v="0"/>
    <s v="US"/>
    <s v="USD"/>
    <n v="1297404000"/>
    <x v="405"/>
    <n v="1298008800"/>
    <d v="2011-02-18T06:00:00"/>
    <b v="0"/>
    <b v="0"/>
    <s v="film &amp; video/animation"/>
    <x v="4"/>
  </r>
  <r>
    <x v="3"/>
    <s v="US"/>
    <s v="USD"/>
    <n v="1392012000"/>
    <x v="406"/>
    <n v="1394427600"/>
    <d v="2014-03-10T05:00:00"/>
    <b v="0"/>
    <b v="1"/>
    <s v="photography/photography books"/>
    <x v="7"/>
  </r>
  <r>
    <x v="0"/>
    <s v="US"/>
    <s v="USD"/>
    <n v="1569733200"/>
    <x v="407"/>
    <n v="1572670800"/>
    <d v="2019-11-02T05:00:00"/>
    <b v="0"/>
    <b v="0"/>
    <s v="theater/plays"/>
    <x v="3"/>
  </r>
  <r>
    <x v="1"/>
    <s v="US"/>
    <s v="USD"/>
    <n v="1529643600"/>
    <x v="408"/>
    <n v="1531112400"/>
    <d v="2018-07-09T05:00:00"/>
    <b v="1"/>
    <b v="0"/>
    <s v="theater/plays"/>
    <x v="3"/>
  </r>
  <r>
    <x v="0"/>
    <s v="US"/>
    <s v="USD"/>
    <n v="1399006800"/>
    <x v="409"/>
    <n v="1400734800"/>
    <d v="2014-05-22T05:00:00"/>
    <b v="0"/>
    <b v="0"/>
    <s v="theater/plays"/>
    <x v="3"/>
  </r>
  <r>
    <x v="0"/>
    <s v="US"/>
    <s v="USD"/>
    <n v="1385359200"/>
    <x v="410"/>
    <n v="1386741600"/>
    <d v="2013-12-11T06:00:00"/>
    <b v="0"/>
    <b v="1"/>
    <s v="film &amp; video/documentary"/>
    <x v="4"/>
  </r>
  <r>
    <x v="3"/>
    <s v="CA"/>
    <s v="CAD"/>
    <n v="1480572000"/>
    <x v="411"/>
    <n v="1481781600"/>
    <d v="2016-12-15T06:00:00"/>
    <b v="1"/>
    <b v="0"/>
    <s v="theater/plays"/>
    <x v="3"/>
  </r>
  <r>
    <x v="1"/>
    <s v="IT"/>
    <s v="EUR"/>
    <n v="1418623200"/>
    <x v="412"/>
    <n v="1419660000"/>
    <d v="2014-12-27T06:00:00"/>
    <b v="0"/>
    <b v="1"/>
    <s v="theater/plays"/>
    <x v="3"/>
  </r>
  <r>
    <x v="1"/>
    <s v="US"/>
    <s v="USD"/>
    <n v="1555736400"/>
    <x v="413"/>
    <n v="1555822800"/>
    <d v="2019-04-21T05:00:00"/>
    <b v="0"/>
    <b v="0"/>
    <s v="music/jazz"/>
    <x v="1"/>
  </r>
  <r>
    <x v="1"/>
    <s v="US"/>
    <s v="USD"/>
    <n v="1442120400"/>
    <x v="414"/>
    <n v="1442379600"/>
    <d v="2015-09-16T05:00:00"/>
    <b v="0"/>
    <b v="1"/>
    <s v="film &amp; video/animation"/>
    <x v="4"/>
  </r>
  <r>
    <x v="1"/>
    <s v="US"/>
    <s v="USD"/>
    <n v="1362376800"/>
    <x v="415"/>
    <n v="1364965200"/>
    <d v="2013-04-03T05:00:00"/>
    <b v="0"/>
    <b v="0"/>
    <s v="theater/plays"/>
    <x v="3"/>
  </r>
  <r>
    <x v="1"/>
    <s v="US"/>
    <s v="USD"/>
    <n v="1478408400"/>
    <x v="416"/>
    <n v="1479016800"/>
    <d v="2016-11-13T06:00:00"/>
    <b v="0"/>
    <b v="0"/>
    <s v="film &amp; video/science fiction"/>
    <x v="4"/>
  </r>
  <r>
    <x v="1"/>
    <s v="US"/>
    <s v="USD"/>
    <n v="1498798800"/>
    <x v="417"/>
    <n v="1499662800"/>
    <d v="2017-07-10T05:00:00"/>
    <b v="0"/>
    <b v="0"/>
    <s v="film &amp; video/television"/>
    <x v="4"/>
  </r>
  <r>
    <x v="0"/>
    <s v="US"/>
    <s v="USD"/>
    <n v="1335416400"/>
    <x v="418"/>
    <n v="1337835600"/>
    <d v="2012-05-24T05:00:00"/>
    <b v="0"/>
    <b v="0"/>
    <s v="technology/wearables"/>
    <x v="2"/>
  </r>
  <r>
    <x v="1"/>
    <s v="IT"/>
    <s v="EUR"/>
    <n v="1504328400"/>
    <x v="419"/>
    <n v="1505710800"/>
    <d v="2017-09-18T05:00:00"/>
    <b v="0"/>
    <b v="0"/>
    <s v="theater/plays"/>
    <x v="3"/>
  </r>
  <r>
    <x v="3"/>
    <s v="US"/>
    <s v="USD"/>
    <n v="1285822800"/>
    <x v="420"/>
    <n v="1287464400"/>
    <d v="2010-10-19T05:00:00"/>
    <b v="0"/>
    <b v="0"/>
    <s v="theater/plays"/>
    <x v="3"/>
  </r>
  <r>
    <x v="1"/>
    <s v="US"/>
    <s v="USD"/>
    <n v="1311483600"/>
    <x v="421"/>
    <n v="1311656400"/>
    <d v="2011-07-26T05:00:00"/>
    <b v="0"/>
    <b v="1"/>
    <s v="music/indie rock"/>
    <x v="1"/>
  </r>
  <r>
    <x v="1"/>
    <s v="US"/>
    <s v="USD"/>
    <n v="1291356000"/>
    <x v="422"/>
    <n v="1293170400"/>
    <d v="2010-12-24T06:00:00"/>
    <b v="0"/>
    <b v="1"/>
    <s v="theater/plays"/>
    <x v="3"/>
  </r>
  <r>
    <x v="0"/>
    <s v="US"/>
    <s v="USD"/>
    <n v="1355810400"/>
    <x v="423"/>
    <n v="1355983200"/>
    <d v="2012-12-20T06:00:00"/>
    <b v="0"/>
    <b v="0"/>
    <s v="technology/wearables"/>
    <x v="2"/>
  </r>
  <r>
    <x v="3"/>
    <s v="GB"/>
    <s v="GBP"/>
    <n v="1513663200"/>
    <x v="424"/>
    <n v="1515045600"/>
    <d v="2018-01-04T06:00:00"/>
    <b v="0"/>
    <b v="0"/>
    <s v="film &amp; video/television"/>
    <x v="4"/>
  </r>
  <r>
    <x v="0"/>
    <s v="US"/>
    <s v="USD"/>
    <n v="1365915600"/>
    <x v="425"/>
    <n v="1366088400"/>
    <d v="2013-04-16T05:00:00"/>
    <b v="0"/>
    <b v="1"/>
    <s v="games/video games"/>
    <x v="6"/>
  </r>
  <r>
    <x v="1"/>
    <s v="DK"/>
    <s v="DKK"/>
    <n v="1551852000"/>
    <x v="426"/>
    <n v="1553317200"/>
    <d v="2019-03-23T05:00:00"/>
    <b v="0"/>
    <b v="0"/>
    <s v="games/video games"/>
    <x v="6"/>
  </r>
  <r>
    <x v="0"/>
    <s v="CA"/>
    <s v="CAD"/>
    <n v="1540098000"/>
    <x v="427"/>
    <n v="1542088800"/>
    <d v="2018-11-13T06:00:00"/>
    <b v="0"/>
    <b v="0"/>
    <s v="film &amp; video/animation"/>
    <x v="4"/>
  </r>
  <r>
    <x v="1"/>
    <s v="US"/>
    <s v="USD"/>
    <n v="1500440400"/>
    <x v="428"/>
    <n v="1503118800"/>
    <d v="2017-08-19T05:00:00"/>
    <b v="0"/>
    <b v="0"/>
    <s v="music/rock"/>
    <x v="1"/>
  </r>
  <r>
    <x v="0"/>
    <s v="US"/>
    <s v="USD"/>
    <n v="1278392400"/>
    <x v="429"/>
    <n v="1278478800"/>
    <d v="2010-07-07T05:00:00"/>
    <b v="0"/>
    <b v="0"/>
    <s v="film &amp; video/drama"/>
    <x v="4"/>
  </r>
  <r>
    <x v="0"/>
    <s v="US"/>
    <s v="USD"/>
    <n v="1480572000"/>
    <x v="411"/>
    <n v="1484114400"/>
    <d v="2017-01-11T06:00:00"/>
    <b v="0"/>
    <b v="0"/>
    <s v="film &amp; video/science fiction"/>
    <x v="4"/>
  </r>
  <r>
    <x v="0"/>
    <s v="US"/>
    <s v="USD"/>
    <n v="1382331600"/>
    <x v="430"/>
    <n v="1385445600"/>
    <d v="2013-11-26T06:00:00"/>
    <b v="0"/>
    <b v="1"/>
    <s v="film &amp; video/drama"/>
    <x v="4"/>
  </r>
  <r>
    <x v="1"/>
    <s v="US"/>
    <s v="USD"/>
    <n v="1316754000"/>
    <x v="431"/>
    <n v="1318741200"/>
    <d v="2011-10-16T05:00:00"/>
    <b v="0"/>
    <b v="0"/>
    <s v="theater/plays"/>
    <x v="3"/>
  </r>
  <r>
    <x v="1"/>
    <s v="US"/>
    <s v="USD"/>
    <n v="1518242400"/>
    <x v="432"/>
    <n v="1518242400"/>
    <d v="2018-02-10T06:00:00"/>
    <b v="0"/>
    <b v="1"/>
    <s v="music/indie rock"/>
    <x v="1"/>
  </r>
  <r>
    <x v="0"/>
    <s v="US"/>
    <s v="USD"/>
    <n v="1476421200"/>
    <x v="433"/>
    <n v="1476594000"/>
    <d v="2016-10-16T05:00:00"/>
    <b v="0"/>
    <b v="0"/>
    <s v="theater/plays"/>
    <x v="3"/>
  </r>
  <r>
    <x v="1"/>
    <s v="US"/>
    <s v="USD"/>
    <n v="1269752400"/>
    <x v="434"/>
    <n v="1273554000"/>
    <d v="2010-05-11T05:00:00"/>
    <b v="0"/>
    <b v="0"/>
    <s v="theater/plays"/>
    <x v="3"/>
  </r>
  <r>
    <x v="0"/>
    <s v="US"/>
    <s v="USD"/>
    <n v="1419746400"/>
    <x v="435"/>
    <n v="1421906400"/>
    <d v="2015-01-22T06:00:00"/>
    <b v="0"/>
    <b v="0"/>
    <s v="film &amp; video/documentary"/>
    <x v="4"/>
  </r>
  <r>
    <x v="1"/>
    <s v="US"/>
    <s v="USD"/>
    <n v="1281330000"/>
    <x v="8"/>
    <n v="1281589200"/>
    <d v="2010-08-12T05:00:00"/>
    <b v="0"/>
    <b v="0"/>
    <s v="theater/plays"/>
    <x v="3"/>
  </r>
  <r>
    <x v="1"/>
    <s v="US"/>
    <s v="USD"/>
    <n v="1398661200"/>
    <x v="436"/>
    <n v="1400389200"/>
    <d v="2014-05-18T05:00:00"/>
    <b v="0"/>
    <b v="0"/>
    <s v="film &amp; video/drama"/>
    <x v="4"/>
  </r>
  <r>
    <x v="0"/>
    <s v="US"/>
    <s v="USD"/>
    <n v="1359525600"/>
    <x v="385"/>
    <n v="1362808800"/>
    <d v="2013-03-09T06:00:00"/>
    <b v="0"/>
    <b v="0"/>
    <s v="games/mobile games"/>
    <x v="6"/>
  </r>
  <r>
    <x v="1"/>
    <s v="US"/>
    <s v="USD"/>
    <n v="1388469600"/>
    <x v="437"/>
    <n v="1388815200"/>
    <d v="2014-01-04T06:00:00"/>
    <b v="0"/>
    <b v="0"/>
    <s v="film &amp; video/animation"/>
    <x v="4"/>
  </r>
  <r>
    <x v="1"/>
    <s v="US"/>
    <s v="USD"/>
    <n v="1518328800"/>
    <x v="438"/>
    <n v="1519538400"/>
    <d v="2018-02-25T06:00:00"/>
    <b v="0"/>
    <b v="0"/>
    <s v="theater/plays"/>
    <x v="3"/>
  </r>
  <r>
    <x v="1"/>
    <s v="US"/>
    <s v="USD"/>
    <n v="1517032800"/>
    <x v="439"/>
    <n v="1517810400"/>
    <d v="2018-02-05T06:00:00"/>
    <b v="0"/>
    <b v="0"/>
    <s v="publishing/translations"/>
    <x v="5"/>
  </r>
  <r>
    <x v="1"/>
    <s v="US"/>
    <s v="USD"/>
    <n v="1368594000"/>
    <x v="440"/>
    <n v="1370581200"/>
    <d v="2013-06-07T05:00:00"/>
    <b v="0"/>
    <b v="1"/>
    <s v="technology/wearables"/>
    <x v="2"/>
  </r>
  <r>
    <x v="1"/>
    <s v="CA"/>
    <s v="CAD"/>
    <n v="1448258400"/>
    <x v="441"/>
    <n v="1448863200"/>
    <d v="2015-11-30T06:00:00"/>
    <b v="0"/>
    <b v="1"/>
    <s v="technology/web"/>
    <x v="2"/>
  </r>
  <r>
    <x v="0"/>
    <s v="US"/>
    <s v="USD"/>
    <n v="1555218000"/>
    <x v="442"/>
    <n v="1556600400"/>
    <d v="2019-04-30T05:00:00"/>
    <b v="0"/>
    <b v="0"/>
    <s v="theater/plays"/>
    <x v="3"/>
  </r>
  <r>
    <x v="1"/>
    <s v="US"/>
    <s v="USD"/>
    <n v="1431925200"/>
    <x v="443"/>
    <n v="1432098000"/>
    <d v="2015-05-20T05:00:00"/>
    <b v="0"/>
    <b v="0"/>
    <s v="film &amp; video/drama"/>
    <x v="4"/>
  </r>
  <r>
    <x v="1"/>
    <s v="US"/>
    <s v="USD"/>
    <n v="1481522400"/>
    <x v="315"/>
    <n v="1482127200"/>
    <d v="2016-12-19T06:00:00"/>
    <b v="0"/>
    <b v="0"/>
    <s v="technology/wearables"/>
    <x v="2"/>
  </r>
  <r>
    <x v="1"/>
    <s v="GB"/>
    <s v="GBP"/>
    <n v="1335934800"/>
    <x v="444"/>
    <n v="1335934800"/>
    <d v="2012-05-02T05:00:00"/>
    <b v="0"/>
    <b v="1"/>
    <s v="food/food trucks"/>
    <x v="0"/>
  </r>
  <r>
    <x v="0"/>
    <s v="US"/>
    <s v="USD"/>
    <n v="1552280400"/>
    <x v="445"/>
    <n v="1556946000"/>
    <d v="2019-05-04T05:00:00"/>
    <b v="0"/>
    <b v="0"/>
    <s v="music/rock"/>
    <x v="1"/>
  </r>
  <r>
    <x v="1"/>
    <s v="US"/>
    <s v="USD"/>
    <n v="1529989200"/>
    <x v="446"/>
    <n v="1530075600"/>
    <d v="2018-06-27T05:00:00"/>
    <b v="0"/>
    <b v="0"/>
    <s v="music/electric music"/>
    <x v="1"/>
  </r>
  <r>
    <x v="1"/>
    <s v="US"/>
    <s v="USD"/>
    <n v="1418709600"/>
    <x v="447"/>
    <n v="1418796000"/>
    <d v="2014-12-17T06:00:00"/>
    <b v="0"/>
    <b v="0"/>
    <s v="film &amp; video/television"/>
    <x v="4"/>
  </r>
  <r>
    <x v="1"/>
    <s v="US"/>
    <s v="USD"/>
    <n v="1372136400"/>
    <x v="448"/>
    <n v="1372482000"/>
    <d v="2013-06-29T05:00:00"/>
    <b v="0"/>
    <b v="1"/>
    <s v="publishing/translations"/>
    <x v="5"/>
  </r>
  <r>
    <x v="0"/>
    <s v="US"/>
    <s v="USD"/>
    <n v="1533877200"/>
    <x v="342"/>
    <n v="1534395600"/>
    <d v="2018-08-16T05:00:00"/>
    <b v="0"/>
    <b v="0"/>
    <s v="publishing/fiction"/>
    <x v="5"/>
  </r>
  <r>
    <x v="0"/>
    <s v="US"/>
    <s v="USD"/>
    <n v="1309064400"/>
    <x v="449"/>
    <n v="1311397200"/>
    <d v="2011-07-23T05:00:00"/>
    <b v="0"/>
    <b v="0"/>
    <s v="film &amp; video/science fiction"/>
    <x v="4"/>
  </r>
  <r>
    <x v="1"/>
    <s v="US"/>
    <s v="USD"/>
    <n v="1425877200"/>
    <x v="450"/>
    <n v="1426914000"/>
    <d v="2015-03-21T05:00:00"/>
    <b v="0"/>
    <b v="0"/>
    <s v="technology/wearables"/>
    <x v="2"/>
  </r>
  <r>
    <x v="1"/>
    <s v="GB"/>
    <s v="GBP"/>
    <n v="1501304400"/>
    <x v="451"/>
    <n v="1501477200"/>
    <d v="2017-07-31T05:00:00"/>
    <b v="0"/>
    <b v="0"/>
    <s v="food/food trucks"/>
    <x v="0"/>
  </r>
  <r>
    <x v="1"/>
    <s v="US"/>
    <s v="USD"/>
    <n v="1268287200"/>
    <x v="452"/>
    <n v="1269061200"/>
    <d v="2010-03-20T05:00:00"/>
    <b v="0"/>
    <b v="1"/>
    <s v="photography/photography books"/>
    <x v="7"/>
  </r>
  <r>
    <x v="0"/>
    <s v="US"/>
    <s v="USD"/>
    <n v="1412139600"/>
    <x v="453"/>
    <n v="1415772000"/>
    <d v="2014-11-12T06:00:00"/>
    <b v="0"/>
    <b v="1"/>
    <s v="theater/plays"/>
    <x v="3"/>
  </r>
  <r>
    <x v="0"/>
    <s v="US"/>
    <s v="USD"/>
    <n v="1330063200"/>
    <x v="454"/>
    <n v="1331013600"/>
    <d v="2012-03-06T06:00:00"/>
    <b v="0"/>
    <b v="1"/>
    <s v="publishing/fiction"/>
    <x v="5"/>
  </r>
  <r>
    <x v="0"/>
    <s v="US"/>
    <s v="USD"/>
    <n v="1576130400"/>
    <x v="455"/>
    <n v="1576735200"/>
    <d v="2019-12-19T06:00:00"/>
    <b v="0"/>
    <b v="0"/>
    <s v="theater/plays"/>
    <x v="3"/>
  </r>
  <r>
    <x v="1"/>
    <s v="GB"/>
    <s v="GBP"/>
    <n v="1407128400"/>
    <x v="456"/>
    <n v="1411362000"/>
    <d v="2014-09-22T05:00:00"/>
    <b v="0"/>
    <b v="1"/>
    <s v="food/food trucks"/>
    <x v="0"/>
  </r>
  <r>
    <x v="0"/>
    <s v="GB"/>
    <s v="GBP"/>
    <n v="1560142800"/>
    <x v="457"/>
    <n v="1563685200"/>
    <d v="2019-07-21T05:00:00"/>
    <b v="0"/>
    <b v="0"/>
    <s v="theater/plays"/>
    <x v="3"/>
  </r>
  <r>
    <x v="0"/>
    <s v="GB"/>
    <s v="GBP"/>
    <n v="1520575200"/>
    <x v="458"/>
    <n v="1521867600"/>
    <d v="2018-03-24T05:00:00"/>
    <b v="0"/>
    <b v="1"/>
    <s v="publishing/translations"/>
    <x v="5"/>
  </r>
  <r>
    <x v="1"/>
    <s v="US"/>
    <s v="USD"/>
    <n v="1492664400"/>
    <x v="459"/>
    <n v="1495515600"/>
    <d v="2017-05-23T05:00:00"/>
    <b v="0"/>
    <b v="0"/>
    <s v="theater/plays"/>
    <x v="3"/>
  </r>
  <r>
    <x v="1"/>
    <s v="US"/>
    <s v="USD"/>
    <n v="1454479200"/>
    <x v="460"/>
    <n v="1455948000"/>
    <d v="2016-02-20T06:00:00"/>
    <b v="0"/>
    <b v="0"/>
    <s v="theater/plays"/>
    <x v="3"/>
  </r>
  <r>
    <x v="1"/>
    <s v="IT"/>
    <s v="EUR"/>
    <n v="1281934800"/>
    <x v="461"/>
    <n v="1282366800"/>
    <d v="2010-08-21T05:00:00"/>
    <b v="0"/>
    <b v="0"/>
    <s v="technology/wearables"/>
    <x v="2"/>
  </r>
  <r>
    <x v="1"/>
    <s v="US"/>
    <s v="USD"/>
    <n v="1573970400"/>
    <x v="462"/>
    <n v="1574575200"/>
    <d v="2019-11-24T06:00:00"/>
    <b v="0"/>
    <b v="0"/>
    <s v="journalism/audio"/>
    <x v="8"/>
  </r>
  <r>
    <x v="1"/>
    <s v="US"/>
    <s v="USD"/>
    <n v="1372654800"/>
    <x v="463"/>
    <n v="1374901200"/>
    <d v="2013-07-27T05:00:00"/>
    <b v="0"/>
    <b v="1"/>
    <s v="food/food trucks"/>
    <x v="0"/>
  </r>
  <r>
    <x v="3"/>
    <s v="US"/>
    <s v="USD"/>
    <n v="1275886800"/>
    <x v="464"/>
    <n v="1278910800"/>
    <d v="2010-07-12T05:00:00"/>
    <b v="1"/>
    <b v="1"/>
    <s v="film &amp; video/shorts"/>
    <x v="4"/>
  </r>
  <r>
    <x v="1"/>
    <s v="US"/>
    <s v="USD"/>
    <n v="1561784400"/>
    <x v="465"/>
    <n v="1562907600"/>
    <d v="2019-07-12T05:00:00"/>
    <b v="0"/>
    <b v="0"/>
    <s v="photography/photography books"/>
    <x v="7"/>
  </r>
  <r>
    <x v="1"/>
    <s v="US"/>
    <s v="USD"/>
    <n v="1332392400"/>
    <x v="466"/>
    <n v="1332478800"/>
    <d v="2012-03-23T05:00:00"/>
    <b v="0"/>
    <b v="0"/>
    <s v="technology/wearables"/>
    <x v="2"/>
  </r>
  <r>
    <x v="1"/>
    <s v="DK"/>
    <s v="DKK"/>
    <n v="1402376400"/>
    <x v="467"/>
    <n v="1402722000"/>
    <d v="2014-06-14T05:00:00"/>
    <b v="0"/>
    <b v="0"/>
    <s v="theater/plays"/>
    <x v="3"/>
  </r>
  <r>
    <x v="0"/>
    <s v="US"/>
    <s v="USD"/>
    <n v="1495342800"/>
    <x v="468"/>
    <n v="1496811600"/>
    <d v="2017-06-07T05:00:00"/>
    <b v="0"/>
    <b v="0"/>
    <s v="film &amp; video/animation"/>
    <x v="4"/>
  </r>
  <r>
    <x v="0"/>
    <s v="US"/>
    <s v="USD"/>
    <n v="1482213600"/>
    <x v="469"/>
    <n v="1482213600"/>
    <d v="2016-12-20T06:00:00"/>
    <b v="0"/>
    <b v="1"/>
    <s v="technology/wearables"/>
    <x v="2"/>
  </r>
  <r>
    <x v="0"/>
    <s v="DK"/>
    <s v="DKK"/>
    <n v="1420092000"/>
    <x v="470"/>
    <n v="1420264800"/>
    <d v="2015-01-03T06:00:00"/>
    <b v="0"/>
    <b v="0"/>
    <s v="technology/web"/>
    <x v="2"/>
  </r>
  <r>
    <x v="0"/>
    <s v="US"/>
    <s v="USD"/>
    <n v="1458018000"/>
    <x v="471"/>
    <n v="1458450000"/>
    <d v="2016-03-20T05:00:00"/>
    <b v="0"/>
    <b v="1"/>
    <s v="film &amp; video/documentary"/>
    <x v="4"/>
  </r>
  <r>
    <x v="0"/>
    <s v="US"/>
    <s v="USD"/>
    <n v="1367384400"/>
    <x v="472"/>
    <n v="1369803600"/>
    <d v="2013-05-29T05:00:00"/>
    <b v="0"/>
    <b v="1"/>
    <s v="theater/plays"/>
    <x v="3"/>
  </r>
  <r>
    <x v="0"/>
    <s v="US"/>
    <s v="USD"/>
    <n v="1363064400"/>
    <x v="473"/>
    <n v="1363237200"/>
    <d v="2013-03-14T05:00:00"/>
    <b v="0"/>
    <b v="0"/>
    <s v="film &amp; video/documentary"/>
    <x v="4"/>
  </r>
  <r>
    <x v="1"/>
    <s v="AU"/>
    <s v="AUD"/>
    <n v="1343365200"/>
    <x v="474"/>
    <n v="1345870800"/>
    <d v="2012-08-25T05:00:00"/>
    <b v="0"/>
    <b v="1"/>
    <s v="games/video games"/>
    <x v="6"/>
  </r>
  <r>
    <x v="1"/>
    <s v="US"/>
    <s v="USD"/>
    <n v="1435726800"/>
    <x v="72"/>
    <n v="1437454800"/>
    <d v="2015-07-21T05:00:00"/>
    <b v="0"/>
    <b v="0"/>
    <s v="film &amp; video/drama"/>
    <x v="4"/>
  </r>
  <r>
    <x v="0"/>
    <s v="IT"/>
    <s v="EUR"/>
    <n v="1431925200"/>
    <x v="443"/>
    <n v="1432011600"/>
    <d v="2015-05-19T05:00:00"/>
    <b v="0"/>
    <b v="0"/>
    <s v="music/rock"/>
    <x v="1"/>
  </r>
  <r>
    <x v="0"/>
    <s v="US"/>
    <s v="USD"/>
    <n v="1362722400"/>
    <x v="475"/>
    <n v="1366347600"/>
    <d v="2013-04-19T05:00:00"/>
    <b v="0"/>
    <b v="1"/>
    <s v="publishing/radio &amp; podcasts"/>
    <x v="5"/>
  </r>
  <r>
    <x v="1"/>
    <s v="US"/>
    <s v="USD"/>
    <n v="1511416800"/>
    <x v="81"/>
    <n v="1512885600"/>
    <d v="2017-12-10T06:00:00"/>
    <b v="0"/>
    <b v="1"/>
    <s v="theater/plays"/>
    <x v="3"/>
  </r>
  <r>
    <x v="0"/>
    <s v="US"/>
    <s v="USD"/>
    <n v="1365483600"/>
    <x v="476"/>
    <n v="1369717200"/>
    <d v="2013-05-28T05:00:00"/>
    <b v="0"/>
    <b v="1"/>
    <s v="technology/web"/>
    <x v="2"/>
  </r>
  <r>
    <x v="1"/>
    <s v="US"/>
    <s v="USD"/>
    <n v="1532840400"/>
    <x v="192"/>
    <n v="1534654800"/>
    <d v="2018-08-19T05:00:00"/>
    <b v="0"/>
    <b v="0"/>
    <s v="theater/plays"/>
    <x v="3"/>
  </r>
  <r>
    <x v="0"/>
    <s v="US"/>
    <s v="USD"/>
    <n v="1336194000"/>
    <x v="477"/>
    <n v="1337058000"/>
    <d v="2012-05-15T05:00:00"/>
    <b v="0"/>
    <b v="0"/>
    <s v="theater/plays"/>
    <x v="3"/>
  </r>
  <r>
    <x v="1"/>
    <s v="AU"/>
    <s v="AUD"/>
    <n v="1527742800"/>
    <x v="478"/>
    <n v="1529816400"/>
    <d v="2018-06-24T05:00:00"/>
    <b v="0"/>
    <b v="0"/>
    <s v="film &amp; video/drama"/>
    <x v="4"/>
  </r>
  <r>
    <x v="0"/>
    <s v="US"/>
    <s v="USD"/>
    <n v="1564030800"/>
    <x v="479"/>
    <n v="1564894800"/>
    <d v="2019-08-04T05:00:00"/>
    <b v="0"/>
    <b v="0"/>
    <s v="theater/plays"/>
    <x v="3"/>
  </r>
  <r>
    <x v="1"/>
    <s v="US"/>
    <s v="USD"/>
    <n v="1404536400"/>
    <x v="480"/>
    <n v="1404622800"/>
    <d v="2014-07-06T05:00:00"/>
    <b v="0"/>
    <b v="1"/>
    <s v="games/video games"/>
    <x v="6"/>
  </r>
  <r>
    <x v="3"/>
    <s v="US"/>
    <s v="USD"/>
    <n v="1284008400"/>
    <x v="180"/>
    <n v="1284181200"/>
    <d v="2010-09-11T05:00:00"/>
    <b v="0"/>
    <b v="0"/>
    <s v="film &amp; video/television"/>
    <x v="4"/>
  </r>
  <r>
    <x v="3"/>
    <s v="CH"/>
    <s v="CHF"/>
    <n v="1386309600"/>
    <x v="481"/>
    <n v="1386741600"/>
    <d v="2013-12-11T06:00:00"/>
    <b v="0"/>
    <b v="1"/>
    <s v="music/rock"/>
    <x v="1"/>
  </r>
  <r>
    <x v="0"/>
    <s v="CA"/>
    <s v="CAD"/>
    <n v="1324620000"/>
    <x v="482"/>
    <n v="1324792800"/>
    <d v="2011-12-25T06:00:00"/>
    <b v="0"/>
    <b v="1"/>
    <s v="theater/plays"/>
    <x v="3"/>
  </r>
  <r>
    <x v="0"/>
    <s v="US"/>
    <s v="USD"/>
    <n v="1281070800"/>
    <x v="194"/>
    <n v="1284354000"/>
    <d v="2010-09-13T05:00:00"/>
    <b v="0"/>
    <b v="0"/>
    <s v="publishing/nonfiction"/>
    <x v="5"/>
  </r>
  <r>
    <x v="1"/>
    <s v="US"/>
    <s v="USD"/>
    <n v="1493960400"/>
    <x v="483"/>
    <n v="1494392400"/>
    <d v="2017-05-10T05:00:00"/>
    <b v="0"/>
    <b v="0"/>
    <s v="food/food trucks"/>
    <x v="0"/>
  </r>
  <r>
    <x v="0"/>
    <s v="US"/>
    <s v="USD"/>
    <n v="1519365600"/>
    <x v="484"/>
    <n v="1519538400"/>
    <d v="2018-02-25T06:00:00"/>
    <b v="0"/>
    <b v="1"/>
    <s v="film &amp; video/animation"/>
    <x v="4"/>
  </r>
  <r>
    <x v="1"/>
    <s v="US"/>
    <s v="USD"/>
    <n v="1420696800"/>
    <x v="355"/>
    <n v="1421906400"/>
    <d v="2015-01-22T06:00:00"/>
    <b v="0"/>
    <b v="1"/>
    <s v="music/rock"/>
    <x v="1"/>
  </r>
  <r>
    <x v="1"/>
    <s v="US"/>
    <s v="USD"/>
    <n v="1555650000"/>
    <x v="485"/>
    <n v="1555909200"/>
    <d v="2019-04-22T05:00:00"/>
    <b v="0"/>
    <b v="0"/>
    <s v="theater/plays"/>
    <x v="3"/>
  </r>
  <r>
    <x v="1"/>
    <s v="US"/>
    <s v="USD"/>
    <n v="1471928400"/>
    <x v="486"/>
    <n v="1472446800"/>
    <d v="2016-08-29T05:00:00"/>
    <b v="0"/>
    <b v="1"/>
    <s v="film &amp; video/drama"/>
    <x v="4"/>
  </r>
  <r>
    <x v="0"/>
    <s v="US"/>
    <s v="USD"/>
    <n v="1341291600"/>
    <x v="487"/>
    <n v="1342328400"/>
    <d v="2012-07-15T05:00:00"/>
    <b v="0"/>
    <b v="0"/>
    <s v="film &amp; video/shorts"/>
    <x v="4"/>
  </r>
  <r>
    <x v="1"/>
    <s v="US"/>
    <s v="USD"/>
    <n v="1267682400"/>
    <x v="488"/>
    <n v="1268114400"/>
    <d v="2010-03-09T06:00:00"/>
    <b v="0"/>
    <b v="0"/>
    <s v="film &amp; video/shorts"/>
    <x v="4"/>
  </r>
  <r>
    <x v="0"/>
    <s v="US"/>
    <s v="USD"/>
    <n v="1272258000"/>
    <x v="489"/>
    <n v="1273381200"/>
    <d v="2010-05-09T05:00:00"/>
    <b v="0"/>
    <b v="0"/>
    <s v="theater/plays"/>
    <x v="3"/>
  </r>
  <r>
    <x v="0"/>
    <s v="US"/>
    <s v="USD"/>
    <n v="1290492000"/>
    <x v="490"/>
    <n v="1290837600"/>
    <d v="2010-11-27T06:00:00"/>
    <b v="0"/>
    <b v="0"/>
    <s v="technology/wearables"/>
    <x v="2"/>
  </r>
  <r>
    <x v="1"/>
    <s v="US"/>
    <s v="USD"/>
    <n v="1451109600"/>
    <x v="312"/>
    <n v="1454306400"/>
    <d v="2016-02-01T06:00:00"/>
    <b v="0"/>
    <b v="1"/>
    <s v="theater/plays"/>
    <x v="3"/>
  </r>
  <r>
    <x v="0"/>
    <s v="CA"/>
    <s v="CAD"/>
    <n v="1454652000"/>
    <x v="491"/>
    <n v="1457762400"/>
    <d v="2016-03-12T06:00:00"/>
    <b v="0"/>
    <b v="0"/>
    <s v="film &amp; video/animation"/>
    <x v="4"/>
  </r>
  <r>
    <x v="0"/>
    <s v="GB"/>
    <s v="GBP"/>
    <n v="1385186400"/>
    <x v="492"/>
    <n v="1389074400"/>
    <d v="2014-01-07T06:00:00"/>
    <b v="0"/>
    <b v="0"/>
    <s v="music/indie rock"/>
    <x v="1"/>
  </r>
  <r>
    <x v="0"/>
    <s v="US"/>
    <s v="USD"/>
    <n v="1399698000"/>
    <x v="493"/>
    <n v="1402117200"/>
    <d v="2014-06-07T05:00:00"/>
    <b v="0"/>
    <b v="0"/>
    <s v="games/video games"/>
    <x v="6"/>
  </r>
  <r>
    <x v="0"/>
    <s v="US"/>
    <s v="USD"/>
    <n v="1283230800"/>
    <x v="494"/>
    <n v="1284440400"/>
    <d v="2010-09-14T05:00:00"/>
    <b v="0"/>
    <b v="1"/>
    <s v="publishing/fiction"/>
    <x v="5"/>
  </r>
  <r>
    <x v="2"/>
    <s v="CH"/>
    <s v="CHF"/>
    <n v="1384149600"/>
    <x v="495"/>
    <n v="1388988000"/>
    <d v="2014-01-06T06:00:00"/>
    <b v="0"/>
    <b v="0"/>
    <s v="games/video games"/>
    <x v="6"/>
  </r>
  <r>
    <x v="1"/>
    <s v="CA"/>
    <s v="CAD"/>
    <n v="1516860000"/>
    <x v="496"/>
    <n v="1516946400"/>
    <d v="2018-01-26T06:00:00"/>
    <b v="0"/>
    <b v="0"/>
    <s v="theater/plays"/>
    <x v="3"/>
  </r>
  <r>
    <x v="1"/>
    <s v="GB"/>
    <s v="GBP"/>
    <n v="1374642000"/>
    <x v="497"/>
    <n v="1377752400"/>
    <d v="2013-08-29T05:00:00"/>
    <b v="0"/>
    <b v="0"/>
    <s v="music/indie rock"/>
    <x v="1"/>
  </r>
  <r>
    <x v="0"/>
    <s v="US"/>
    <s v="USD"/>
    <n v="1534482000"/>
    <x v="498"/>
    <n v="1534568400"/>
    <d v="2018-08-18T05:00:00"/>
    <b v="0"/>
    <b v="1"/>
    <s v="film &amp; video/drama"/>
    <x v="4"/>
  </r>
  <r>
    <x v="1"/>
    <s v="IT"/>
    <s v="EUR"/>
    <n v="1528434000"/>
    <x v="499"/>
    <n v="1528606800"/>
    <d v="2018-06-10T05:00:00"/>
    <b v="0"/>
    <b v="1"/>
    <s v="theater/plays"/>
    <x v="3"/>
  </r>
  <r>
    <x v="1"/>
    <s v="IT"/>
    <s v="EUR"/>
    <n v="1282626000"/>
    <x v="500"/>
    <n v="1284872400"/>
    <d v="2010-09-19T05:00:00"/>
    <b v="0"/>
    <b v="0"/>
    <s v="publishing/fiction"/>
    <x v="5"/>
  </r>
  <r>
    <x v="1"/>
    <s v="DK"/>
    <s v="DKK"/>
    <n v="1535605200"/>
    <x v="501"/>
    <n v="1537592400"/>
    <d v="2018-09-22T05:00:00"/>
    <b v="1"/>
    <b v="1"/>
    <s v="film &amp; video/documentary"/>
    <x v="4"/>
  </r>
  <r>
    <x v="0"/>
    <s v="US"/>
    <s v="USD"/>
    <n v="1379826000"/>
    <x v="502"/>
    <n v="1381208400"/>
    <d v="2013-10-08T05:00:00"/>
    <b v="0"/>
    <b v="0"/>
    <s v="games/mobile games"/>
    <x v="6"/>
  </r>
  <r>
    <x v="0"/>
    <s v="US"/>
    <s v="USD"/>
    <n v="1561957200"/>
    <x v="503"/>
    <n v="1562475600"/>
    <d v="2019-07-07T05:00:00"/>
    <b v="0"/>
    <b v="1"/>
    <s v="food/food trucks"/>
    <x v="0"/>
  </r>
  <r>
    <x v="1"/>
    <s v="US"/>
    <s v="USD"/>
    <n v="1525496400"/>
    <x v="504"/>
    <n v="1527397200"/>
    <d v="2018-05-27T05:00:00"/>
    <b v="0"/>
    <b v="0"/>
    <s v="photography/photography books"/>
    <x v="7"/>
  </r>
  <r>
    <x v="0"/>
    <s v="IT"/>
    <s v="EUR"/>
    <n v="1433912400"/>
    <x v="505"/>
    <n v="1436158800"/>
    <d v="2015-07-06T05:00:00"/>
    <b v="0"/>
    <b v="0"/>
    <s v="games/mobile games"/>
    <x v="6"/>
  </r>
  <r>
    <x v="0"/>
    <s v="GB"/>
    <s v="GBP"/>
    <n v="1453442400"/>
    <x v="506"/>
    <n v="1456034400"/>
    <d v="2016-02-21T06:00:00"/>
    <b v="0"/>
    <b v="0"/>
    <s v="music/indie rock"/>
    <x v="1"/>
  </r>
  <r>
    <x v="0"/>
    <s v="US"/>
    <s v="USD"/>
    <n v="1378875600"/>
    <x v="507"/>
    <n v="1380171600"/>
    <d v="2013-09-26T05:00:00"/>
    <b v="0"/>
    <b v="0"/>
    <s v="games/video games"/>
    <x v="6"/>
  </r>
  <r>
    <x v="1"/>
    <s v="US"/>
    <s v="USD"/>
    <n v="1452232800"/>
    <x v="508"/>
    <n v="1453356000"/>
    <d v="2016-01-21T06:00:00"/>
    <b v="0"/>
    <b v="0"/>
    <s v="music/rock"/>
    <x v="1"/>
  </r>
  <r>
    <x v="0"/>
    <s v="US"/>
    <s v="USD"/>
    <n v="1577253600"/>
    <x v="509"/>
    <n v="1578981600"/>
    <d v="2020-01-14T06:00:00"/>
    <b v="0"/>
    <b v="0"/>
    <s v="theater/plays"/>
    <x v="3"/>
  </r>
  <r>
    <x v="1"/>
    <s v="US"/>
    <s v="USD"/>
    <n v="1537160400"/>
    <x v="510"/>
    <n v="1537419600"/>
    <d v="2018-09-20T05:00:00"/>
    <b v="0"/>
    <b v="1"/>
    <s v="theater/plays"/>
    <x v="3"/>
  </r>
  <r>
    <x v="1"/>
    <s v="US"/>
    <s v="USD"/>
    <n v="1422165600"/>
    <x v="511"/>
    <n v="1423202400"/>
    <d v="2015-02-06T06:00:00"/>
    <b v="0"/>
    <b v="0"/>
    <s v="film &amp; video/drama"/>
    <x v="4"/>
  </r>
  <r>
    <x v="1"/>
    <s v="US"/>
    <s v="USD"/>
    <n v="1459486800"/>
    <x v="512"/>
    <n v="1460610000"/>
    <d v="2016-04-14T05:00:00"/>
    <b v="0"/>
    <b v="0"/>
    <s v="theater/plays"/>
    <x v="3"/>
  </r>
  <r>
    <x v="1"/>
    <s v="US"/>
    <s v="USD"/>
    <n v="1369717200"/>
    <x v="513"/>
    <n v="1370494800"/>
    <d v="2013-06-06T05:00:00"/>
    <b v="0"/>
    <b v="0"/>
    <s v="technology/wearables"/>
    <x v="2"/>
  </r>
  <r>
    <x v="3"/>
    <s v="CH"/>
    <s v="CHF"/>
    <n v="1330495200"/>
    <x v="514"/>
    <n v="1332306000"/>
    <d v="2012-03-21T05:00:00"/>
    <b v="0"/>
    <b v="0"/>
    <s v="music/indie rock"/>
    <x v="1"/>
  </r>
  <r>
    <x v="0"/>
    <s v="AU"/>
    <s v="AUD"/>
    <n v="1419055200"/>
    <x v="515"/>
    <n v="1422511200"/>
    <d v="2015-01-29T06:00:00"/>
    <b v="0"/>
    <b v="1"/>
    <s v="technology/web"/>
    <x v="2"/>
  </r>
  <r>
    <x v="0"/>
    <s v="US"/>
    <s v="USD"/>
    <n v="1480140000"/>
    <x v="516"/>
    <n v="1480312800"/>
    <d v="2016-11-28T06:00:00"/>
    <b v="0"/>
    <b v="0"/>
    <s v="theater/plays"/>
    <x v="3"/>
  </r>
  <r>
    <x v="0"/>
    <s v="US"/>
    <s v="USD"/>
    <n v="1293948000"/>
    <x v="517"/>
    <n v="1294034400"/>
    <d v="2011-01-03T06:00:00"/>
    <b v="0"/>
    <b v="0"/>
    <s v="music/rock"/>
    <x v="1"/>
  </r>
  <r>
    <x v="1"/>
    <s v="CA"/>
    <s v="CAD"/>
    <n v="1482127200"/>
    <x v="518"/>
    <n v="1482645600"/>
    <d v="2016-12-25T06:00:00"/>
    <b v="0"/>
    <b v="0"/>
    <s v="music/indie rock"/>
    <x v="1"/>
  </r>
  <r>
    <x v="1"/>
    <s v="DK"/>
    <s v="DKK"/>
    <n v="1396414800"/>
    <x v="519"/>
    <n v="1399093200"/>
    <d v="2014-05-03T05:00:00"/>
    <b v="0"/>
    <b v="0"/>
    <s v="music/rock"/>
    <x v="1"/>
  </r>
  <r>
    <x v="1"/>
    <s v="US"/>
    <s v="USD"/>
    <n v="1315285200"/>
    <x v="520"/>
    <n v="1315890000"/>
    <d v="2011-09-13T05:00:00"/>
    <b v="0"/>
    <b v="1"/>
    <s v="publishing/translations"/>
    <x v="5"/>
  </r>
  <r>
    <x v="1"/>
    <s v="US"/>
    <s v="USD"/>
    <n v="1443762000"/>
    <x v="521"/>
    <n v="1444021200"/>
    <d v="2015-10-05T05:00:00"/>
    <b v="0"/>
    <b v="1"/>
    <s v="film &amp; video/science fiction"/>
    <x v="4"/>
  </r>
  <r>
    <x v="1"/>
    <s v="US"/>
    <s v="USD"/>
    <n v="1456293600"/>
    <x v="522"/>
    <n v="1460005200"/>
    <d v="2016-04-07T05:00:00"/>
    <b v="0"/>
    <b v="0"/>
    <s v="theater/plays"/>
    <x v="3"/>
  </r>
  <r>
    <x v="1"/>
    <s v="US"/>
    <s v="USD"/>
    <n v="1470114000"/>
    <x v="523"/>
    <n v="1470718800"/>
    <d v="2016-08-09T05:00:00"/>
    <b v="0"/>
    <b v="0"/>
    <s v="theater/plays"/>
    <x v="3"/>
  </r>
  <r>
    <x v="1"/>
    <s v="US"/>
    <s v="USD"/>
    <n v="1321596000"/>
    <x v="524"/>
    <n v="1325052000"/>
    <d v="2011-12-28T06:00:00"/>
    <b v="0"/>
    <b v="0"/>
    <s v="film &amp; video/animation"/>
    <x v="4"/>
  </r>
  <r>
    <x v="1"/>
    <s v="CH"/>
    <s v="CHF"/>
    <n v="1318827600"/>
    <x v="525"/>
    <n v="1319000400"/>
    <d v="2011-10-19T05:00:00"/>
    <b v="0"/>
    <b v="0"/>
    <s v="theater/plays"/>
    <x v="3"/>
  </r>
  <r>
    <x v="0"/>
    <s v="CH"/>
    <s v="CHF"/>
    <n v="1552366800"/>
    <x v="188"/>
    <n v="1552539600"/>
    <d v="2019-03-14T05:00:00"/>
    <b v="0"/>
    <b v="0"/>
    <s v="music/rock"/>
    <x v="1"/>
  </r>
  <r>
    <x v="1"/>
    <s v="AU"/>
    <s v="AUD"/>
    <n v="1542088800"/>
    <x v="526"/>
    <n v="1543816800"/>
    <d v="2018-12-03T06:00:00"/>
    <b v="0"/>
    <b v="0"/>
    <s v="film &amp; video/documentary"/>
    <x v="4"/>
  </r>
  <r>
    <x v="0"/>
    <s v="US"/>
    <s v="USD"/>
    <n v="1426395600"/>
    <x v="527"/>
    <n v="1427086800"/>
    <d v="2015-03-23T05:00:00"/>
    <b v="0"/>
    <b v="0"/>
    <s v="theater/plays"/>
    <x v="3"/>
  </r>
  <r>
    <x v="1"/>
    <s v="US"/>
    <s v="USD"/>
    <n v="1321336800"/>
    <x v="528"/>
    <n v="1323064800"/>
    <d v="2011-12-05T06:00:00"/>
    <b v="0"/>
    <b v="0"/>
    <s v="theater/plays"/>
    <x v="3"/>
  </r>
  <r>
    <x v="0"/>
    <s v="US"/>
    <s v="USD"/>
    <n v="1456293600"/>
    <x v="522"/>
    <n v="1458277200"/>
    <d v="2016-03-18T05:00:00"/>
    <b v="0"/>
    <b v="1"/>
    <s v="music/electric music"/>
    <x v="1"/>
  </r>
  <r>
    <x v="1"/>
    <s v="US"/>
    <s v="USD"/>
    <n v="1404968400"/>
    <x v="529"/>
    <n v="1405141200"/>
    <d v="2014-07-12T05:00:00"/>
    <b v="0"/>
    <b v="0"/>
    <s v="music/rock"/>
    <x v="1"/>
  </r>
  <r>
    <x v="1"/>
    <s v="US"/>
    <s v="USD"/>
    <n v="1279170000"/>
    <x v="530"/>
    <n v="1283058000"/>
    <d v="2010-08-29T05:00:00"/>
    <b v="0"/>
    <b v="0"/>
    <s v="theater/plays"/>
    <x v="3"/>
  </r>
  <r>
    <x v="1"/>
    <s v="IT"/>
    <s v="EUR"/>
    <n v="1294725600"/>
    <x v="531"/>
    <n v="1295762400"/>
    <d v="2011-01-23T06:00:00"/>
    <b v="0"/>
    <b v="0"/>
    <s v="film &amp; video/animation"/>
    <x v="4"/>
  </r>
  <r>
    <x v="1"/>
    <s v="US"/>
    <s v="USD"/>
    <n v="1419055200"/>
    <x v="515"/>
    <n v="1419573600"/>
    <d v="2014-12-26T06:00:00"/>
    <b v="0"/>
    <b v="1"/>
    <s v="music/rock"/>
    <x v="1"/>
  </r>
  <r>
    <x v="0"/>
    <s v="IT"/>
    <s v="EUR"/>
    <n v="1434690000"/>
    <x v="532"/>
    <n v="1438750800"/>
    <d v="2015-08-05T05:00:00"/>
    <b v="0"/>
    <b v="0"/>
    <s v="film &amp; video/shorts"/>
    <x v="4"/>
  </r>
  <r>
    <x v="3"/>
    <s v="US"/>
    <s v="USD"/>
    <n v="1443416400"/>
    <x v="533"/>
    <n v="1444798800"/>
    <d v="2015-10-14T05:00:00"/>
    <b v="0"/>
    <b v="1"/>
    <s v="music/rock"/>
    <x v="1"/>
  </r>
  <r>
    <x v="1"/>
    <s v="US"/>
    <s v="USD"/>
    <n v="1399006800"/>
    <x v="409"/>
    <n v="1399179600"/>
    <d v="2014-05-04T05:00:00"/>
    <b v="0"/>
    <b v="0"/>
    <s v="journalism/audio"/>
    <x v="8"/>
  </r>
  <r>
    <x v="1"/>
    <s v="US"/>
    <s v="USD"/>
    <n v="1575698400"/>
    <x v="534"/>
    <n v="1576562400"/>
    <d v="2019-12-17T06:00:00"/>
    <b v="0"/>
    <b v="1"/>
    <s v="food/food trucks"/>
    <x v="0"/>
  </r>
  <r>
    <x v="0"/>
    <s v="US"/>
    <s v="USD"/>
    <n v="1400562000"/>
    <x v="53"/>
    <n v="1400821200"/>
    <d v="2014-05-23T05:00:00"/>
    <b v="0"/>
    <b v="1"/>
    <s v="theater/plays"/>
    <x v="3"/>
  </r>
  <r>
    <x v="0"/>
    <s v="US"/>
    <s v="USD"/>
    <n v="1509512400"/>
    <x v="535"/>
    <n v="1510984800"/>
    <d v="2017-11-18T06:00:00"/>
    <b v="0"/>
    <b v="0"/>
    <s v="theater/plays"/>
    <x v="3"/>
  </r>
  <r>
    <x v="3"/>
    <s v="US"/>
    <s v="USD"/>
    <n v="1299823200"/>
    <x v="536"/>
    <n v="1302066000"/>
    <d v="2011-04-06T05:00:00"/>
    <b v="0"/>
    <b v="0"/>
    <s v="music/jazz"/>
    <x v="1"/>
  </r>
  <r>
    <x v="0"/>
    <s v="US"/>
    <s v="USD"/>
    <n v="1322719200"/>
    <x v="537"/>
    <n v="1322978400"/>
    <d v="2011-12-04T06:00:00"/>
    <b v="0"/>
    <b v="0"/>
    <s v="film &amp; video/science fiction"/>
    <x v="4"/>
  </r>
  <r>
    <x v="1"/>
    <s v="US"/>
    <s v="USD"/>
    <n v="1312693200"/>
    <x v="538"/>
    <n v="1313730000"/>
    <d v="2011-08-19T05:00:00"/>
    <b v="0"/>
    <b v="0"/>
    <s v="music/jazz"/>
    <x v="1"/>
  </r>
  <r>
    <x v="1"/>
    <s v="US"/>
    <s v="USD"/>
    <n v="1393394400"/>
    <x v="539"/>
    <n v="1394085600"/>
    <d v="2014-03-06T06:00:00"/>
    <b v="0"/>
    <b v="0"/>
    <s v="theater/plays"/>
    <x v="3"/>
  </r>
  <r>
    <x v="0"/>
    <s v="US"/>
    <s v="USD"/>
    <n v="1304053200"/>
    <x v="540"/>
    <n v="1305349200"/>
    <d v="2011-05-14T05:00:00"/>
    <b v="0"/>
    <b v="0"/>
    <s v="technology/web"/>
    <x v="2"/>
  </r>
  <r>
    <x v="0"/>
    <s v="US"/>
    <s v="USD"/>
    <n v="1433912400"/>
    <x v="505"/>
    <n v="1434344400"/>
    <d v="2015-06-15T05:00:00"/>
    <b v="0"/>
    <b v="1"/>
    <s v="games/video games"/>
    <x v="6"/>
  </r>
  <r>
    <x v="1"/>
    <s v="US"/>
    <s v="USD"/>
    <n v="1329717600"/>
    <x v="541"/>
    <n v="1331186400"/>
    <d v="2012-03-08T06:00:00"/>
    <b v="0"/>
    <b v="0"/>
    <s v="film &amp; video/documentary"/>
    <x v="4"/>
  </r>
  <r>
    <x v="1"/>
    <s v="US"/>
    <s v="USD"/>
    <n v="1335330000"/>
    <x v="542"/>
    <n v="1336539600"/>
    <d v="2012-05-09T05:00:00"/>
    <b v="0"/>
    <b v="0"/>
    <s v="technology/web"/>
    <x v="2"/>
  </r>
  <r>
    <x v="1"/>
    <s v="US"/>
    <s v="USD"/>
    <n v="1268888400"/>
    <x v="543"/>
    <n v="1269752400"/>
    <d v="2010-03-28T05:00:00"/>
    <b v="0"/>
    <b v="0"/>
    <s v="publishing/translations"/>
    <x v="5"/>
  </r>
  <r>
    <x v="1"/>
    <s v="US"/>
    <s v="USD"/>
    <n v="1289973600"/>
    <x v="544"/>
    <n v="1291615200"/>
    <d v="2010-12-06T06:00:00"/>
    <b v="0"/>
    <b v="0"/>
    <s v="music/rock"/>
    <x v="1"/>
  </r>
  <r>
    <x v="0"/>
    <s v="CA"/>
    <s v="CAD"/>
    <n v="1547877600"/>
    <x v="35"/>
    <n v="1552366800"/>
    <d v="2019-03-12T05:00:00"/>
    <b v="0"/>
    <b v="1"/>
    <s v="food/food trucks"/>
    <x v="0"/>
  </r>
  <r>
    <x v="0"/>
    <s v="GB"/>
    <s v="GBP"/>
    <n v="1269493200"/>
    <x v="152"/>
    <n v="1272171600"/>
    <d v="2010-04-25T05:00:00"/>
    <b v="0"/>
    <b v="0"/>
    <s v="theater/plays"/>
    <x v="3"/>
  </r>
  <r>
    <x v="0"/>
    <s v="US"/>
    <s v="USD"/>
    <n v="1436072400"/>
    <x v="545"/>
    <n v="1436677200"/>
    <d v="2015-07-12T05:00:00"/>
    <b v="0"/>
    <b v="0"/>
    <s v="film &amp; video/documentary"/>
    <x v="4"/>
  </r>
  <r>
    <x v="0"/>
    <s v="AU"/>
    <s v="AUD"/>
    <n v="1419141600"/>
    <x v="546"/>
    <n v="1420092000"/>
    <d v="2015-01-01T06:00:00"/>
    <b v="0"/>
    <b v="0"/>
    <s v="publishing/radio &amp; podcasts"/>
    <x v="5"/>
  </r>
  <r>
    <x v="1"/>
    <s v="US"/>
    <s v="USD"/>
    <n v="1279083600"/>
    <x v="547"/>
    <n v="1279947600"/>
    <d v="2010-07-24T05:00:00"/>
    <b v="0"/>
    <b v="0"/>
    <s v="games/video games"/>
    <x v="6"/>
  </r>
  <r>
    <x v="0"/>
    <s v="US"/>
    <s v="USD"/>
    <n v="1401426000"/>
    <x v="548"/>
    <n v="1402203600"/>
    <d v="2014-06-08T05:00:00"/>
    <b v="0"/>
    <b v="0"/>
    <s v="theater/plays"/>
    <x v="3"/>
  </r>
  <r>
    <x v="1"/>
    <s v="US"/>
    <s v="USD"/>
    <n v="1395810000"/>
    <x v="549"/>
    <n v="1396933200"/>
    <d v="2014-04-08T05:00:00"/>
    <b v="0"/>
    <b v="0"/>
    <s v="film &amp; video/animation"/>
    <x v="4"/>
  </r>
  <r>
    <x v="0"/>
    <s v="US"/>
    <s v="USD"/>
    <n v="1467003600"/>
    <x v="550"/>
    <n v="1467262800"/>
    <d v="2016-06-30T05:00:00"/>
    <b v="0"/>
    <b v="1"/>
    <s v="theater/plays"/>
    <x v="3"/>
  </r>
  <r>
    <x v="1"/>
    <s v="US"/>
    <s v="USD"/>
    <n v="1268715600"/>
    <x v="551"/>
    <n v="1270530000"/>
    <d v="2010-04-06T05:00:00"/>
    <b v="0"/>
    <b v="1"/>
    <s v="theater/plays"/>
    <x v="3"/>
  </r>
  <r>
    <x v="0"/>
    <s v="US"/>
    <s v="USD"/>
    <n v="1457157600"/>
    <x v="552"/>
    <n v="1457762400"/>
    <d v="2016-03-12T06:00:00"/>
    <b v="0"/>
    <b v="1"/>
    <s v="film &amp; video/drama"/>
    <x v="4"/>
  </r>
  <r>
    <x v="1"/>
    <s v="US"/>
    <s v="USD"/>
    <n v="1573970400"/>
    <x v="462"/>
    <n v="1575525600"/>
    <d v="2019-12-05T06:00:00"/>
    <b v="0"/>
    <b v="0"/>
    <s v="theater/plays"/>
    <x v="3"/>
  </r>
  <r>
    <x v="1"/>
    <s v="IT"/>
    <s v="EUR"/>
    <n v="1276578000"/>
    <x v="553"/>
    <n v="1279083600"/>
    <d v="2010-07-14T05:00:00"/>
    <b v="0"/>
    <b v="0"/>
    <s v="music/rock"/>
    <x v="1"/>
  </r>
  <r>
    <x v="0"/>
    <s v="DK"/>
    <s v="DKK"/>
    <n v="1423720800"/>
    <x v="554"/>
    <n v="1424412000"/>
    <d v="2015-02-20T06:00:00"/>
    <b v="0"/>
    <b v="0"/>
    <s v="film &amp; video/documentary"/>
    <x v="4"/>
  </r>
  <r>
    <x v="0"/>
    <s v="GB"/>
    <s v="GBP"/>
    <n v="1375160400"/>
    <x v="555"/>
    <n v="1376197200"/>
    <d v="2013-08-11T05:00:00"/>
    <b v="0"/>
    <b v="0"/>
    <s v="food/food trucks"/>
    <x v="0"/>
  </r>
  <r>
    <x v="1"/>
    <s v="US"/>
    <s v="USD"/>
    <n v="1401426000"/>
    <x v="548"/>
    <n v="1402894800"/>
    <d v="2014-06-16T05:00:00"/>
    <b v="1"/>
    <b v="0"/>
    <s v="technology/wearables"/>
    <x v="2"/>
  </r>
  <r>
    <x v="1"/>
    <s v="US"/>
    <s v="USD"/>
    <n v="1433480400"/>
    <x v="62"/>
    <n v="1434430800"/>
    <d v="2015-06-16T05:00:00"/>
    <b v="0"/>
    <b v="0"/>
    <s v="theater/plays"/>
    <x v="3"/>
  </r>
  <r>
    <x v="1"/>
    <s v="US"/>
    <s v="USD"/>
    <n v="1555563600"/>
    <x v="556"/>
    <n v="1557896400"/>
    <d v="2019-05-15T05:00:00"/>
    <b v="0"/>
    <b v="0"/>
    <s v="theater/plays"/>
    <x v="3"/>
  </r>
  <r>
    <x v="1"/>
    <s v="US"/>
    <s v="USD"/>
    <n v="1295676000"/>
    <x v="557"/>
    <n v="1297490400"/>
    <d v="2011-02-12T06:00:00"/>
    <b v="0"/>
    <b v="0"/>
    <s v="theater/plays"/>
    <x v="3"/>
  </r>
  <r>
    <x v="1"/>
    <s v="US"/>
    <s v="USD"/>
    <n v="1443848400"/>
    <x v="27"/>
    <n v="1447394400"/>
    <d v="2015-11-13T06:00:00"/>
    <b v="0"/>
    <b v="0"/>
    <s v="publishing/nonfiction"/>
    <x v="5"/>
  </r>
  <r>
    <x v="1"/>
    <s v="GB"/>
    <s v="GBP"/>
    <n v="1457330400"/>
    <x v="558"/>
    <n v="1458277200"/>
    <d v="2016-03-18T05:00:00"/>
    <b v="0"/>
    <b v="0"/>
    <s v="music/rock"/>
    <x v="1"/>
  </r>
  <r>
    <x v="1"/>
    <s v="US"/>
    <s v="USD"/>
    <n v="1395550800"/>
    <x v="559"/>
    <n v="1395723600"/>
    <d v="2014-03-25T05:00:00"/>
    <b v="0"/>
    <b v="0"/>
    <s v="food/food trucks"/>
    <x v="0"/>
  </r>
  <r>
    <x v="1"/>
    <s v="US"/>
    <s v="USD"/>
    <n v="1551852000"/>
    <x v="426"/>
    <n v="1552197600"/>
    <d v="2019-03-10T06:00:00"/>
    <b v="0"/>
    <b v="1"/>
    <s v="music/jazz"/>
    <x v="1"/>
  </r>
  <r>
    <x v="1"/>
    <s v="US"/>
    <s v="USD"/>
    <n v="1547618400"/>
    <x v="560"/>
    <n v="1549087200"/>
    <d v="2019-02-02T06:00:00"/>
    <b v="0"/>
    <b v="0"/>
    <s v="film &amp; video/science fiction"/>
    <x v="4"/>
  </r>
  <r>
    <x v="1"/>
    <s v="US"/>
    <s v="USD"/>
    <n v="1355637600"/>
    <x v="561"/>
    <n v="1356847200"/>
    <d v="2012-12-30T06:00:00"/>
    <b v="0"/>
    <b v="0"/>
    <s v="theater/plays"/>
    <x v="3"/>
  </r>
  <r>
    <x v="3"/>
    <s v="US"/>
    <s v="USD"/>
    <n v="1374728400"/>
    <x v="562"/>
    <n v="1375765200"/>
    <d v="2013-08-06T05:00:00"/>
    <b v="0"/>
    <b v="0"/>
    <s v="theater/plays"/>
    <x v="3"/>
  </r>
  <r>
    <x v="1"/>
    <s v="US"/>
    <s v="USD"/>
    <n v="1287810000"/>
    <x v="563"/>
    <n v="1289800800"/>
    <d v="2010-11-15T06:00:00"/>
    <b v="0"/>
    <b v="0"/>
    <s v="music/electric music"/>
    <x v="1"/>
  </r>
  <r>
    <x v="1"/>
    <s v="CA"/>
    <s v="CAD"/>
    <n v="1503723600"/>
    <x v="564"/>
    <n v="1504501200"/>
    <d v="2017-09-04T05:00:00"/>
    <b v="0"/>
    <b v="0"/>
    <s v="theater/plays"/>
    <x v="3"/>
  </r>
  <r>
    <x v="1"/>
    <s v="US"/>
    <s v="USD"/>
    <n v="1484114400"/>
    <x v="565"/>
    <n v="1485669600"/>
    <d v="2017-01-29T06:00:00"/>
    <b v="0"/>
    <b v="0"/>
    <s v="theater/plays"/>
    <x v="3"/>
  </r>
  <r>
    <x v="1"/>
    <s v="IT"/>
    <s v="EUR"/>
    <n v="1461906000"/>
    <x v="566"/>
    <n v="1462770000"/>
    <d v="2016-05-09T05:00:00"/>
    <b v="0"/>
    <b v="0"/>
    <s v="theater/plays"/>
    <x v="3"/>
  </r>
  <r>
    <x v="1"/>
    <s v="GB"/>
    <s v="GBP"/>
    <n v="1379653200"/>
    <x v="567"/>
    <n v="1379739600"/>
    <d v="2013-09-21T05:00:00"/>
    <b v="0"/>
    <b v="1"/>
    <s v="music/indie rock"/>
    <x v="1"/>
  </r>
  <r>
    <x v="1"/>
    <s v="US"/>
    <s v="USD"/>
    <n v="1401858000"/>
    <x v="568"/>
    <n v="1402722000"/>
    <d v="2014-06-14T05:00:00"/>
    <b v="0"/>
    <b v="0"/>
    <s v="theater/plays"/>
    <x v="3"/>
  </r>
  <r>
    <x v="0"/>
    <s v="US"/>
    <s v="USD"/>
    <n v="1367470800"/>
    <x v="569"/>
    <n v="1369285200"/>
    <d v="2013-05-23T05:00:00"/>
    <b v="0"/>
    <b v="0"/>
    <s v="publishing/nonfiction"/>
    <x v="5"/>
  </r>
  <r>
    <x v="0"/>
    <s v="US"/>
    <s v="USD"/>
    <n v="1304658000"/>
    <x v="570"/>
    <n v="1304744400"/>
    <d v="2011-05-07T05:00:00"/>
    <b v="1"/>
    <b v="1"/>
    <s v="theater/plays"/>
    <x v="3"/>
  </r>
  <r>
    <x v="1"/>
    <s v="AU"/>
    <s v="AUD"/>
    <n v="1467954000"/>
    <x v="571"/>
    <n v="1468299600"/>
    <d v="2016-07-12T05:00:00"/>
    <b v="0"/>
    <b v="0"/>
    <s v="photography/photography books"/>
    <x v="7"/>
  </r>
  <r>
    <x v="1"/>
    <s v="US"/>
    <s v="USD"/>
    <n v="1473742800"/>
    <x v="572"/>
    <n v="1474174800"/>
    <d v="2016-09-18T05:00:00"/>
    <b v="0"/>
    <b v="0"/>
    <s v="theater/plays"/>
    <x v="3"/>
  </r>
  <r>
    <x v="0"/>
    <s v="US"/>
    <s v="USD"/>
    <n v="1523768400"/>
    <x v="573"/>
    <n v="1526014800"/>
    <d v="2018-05-11T05:00:00"/>
    <b v="0"/>
    <b v="0"/>
    <s v="music/indie rock"/>
    <x v="1"/>
  </r>
  <r>
    <x v="1"/>
    <s v="GB"/>
    <s v="GBP"/>
    <n v="1437022800"/>
    <x v="574"/>
    <n v="1437454800"/>
    <d v="2015-07-21T05:00:00"/>
    <b v="0"/>
    <b v="0"/>
    <s v="theater/plays"/>
    <x v="3"/>
  </r>
  <r>
    <x v="1"/>
    <s v="US"/>
    <s v="USD"/>
    <n v="1422165600"/>
    <x v="511"/>
    <n v="1422684000"/>
    <d v="2015-01-31T06:00:00"/>
    <b v="0"/>
    <b v="0"/>
    <s v="photography/photography books"/>
    <x v="7"/>
  </r>
  <r>
    <x v="0"/>
    <s v="US"/>
    <s v="USD"/>
    <n v="1580104800"/>
    <x v="575"/>
    <n v="1581314400"/>
    <d v="2020-02-10T06:00:00"/>
    <b v="0"/>
    <b v="0"/>
    <s v="theater/plays"/>
    <x v="3"/>
  </r>
  <r>
    <x v="1"/>
    <s v="US"/>
    <s v="USD"/>
    <n v="1285650000"/>
    <x v="576"/>
    <n v="1286427600"/>
    <d v="2010-10-07T05:00:00"/>
    <b v="0"/>
    <b v="1"/>
    <s v="theater/plays"/>
    <x v="3"/>
  </r>
  <r>
    <x v="1"/>
    <s v="GB"/>
    <s v="GBP"/>
    <n v="1276664400"/>
    <x v="577"/>
    <n v="1278738000"/>
    <d v="2010-07-10T05:00:00"/>
    <b v="1"/>
    <b v="0"/>
    <s v="food/food trucks"/>
    <x v="0"/>
  </r>
  <r>
    <x v="1"/>
    <s v="US"/>
    <s v="USD"/>
    <n v="1286168400"/>
    <x v="578"/>
    <n v="1286427600"/>
    <d v="2010-10-07T05:00:00"/>
    <b v="0"/>
    <b v="0"/>
    <s v="music/indie rock"/>
    <x v="1"/>
  </r>
  <r>
    <x v="0"/>
    <s v="US"/>
    <s v="USD"/>
    <n v="1467781200"/>
    <x v="579"/>
    <n v="1467954000"/>
    <d v="2016-07-08T05:00:00"/>
    <b v="0"/>
    <b v="1"/>
    <s v="theater/plays"/>
    <x v="3"/>
  </r>
  <r>
    <x v="3"/>
    <s v="US"/>
    <s v="USD"/>
    <n v="1556686800"/>
    <x v="580"/>
    <n v="1557637200"/>
    <d v="2019-05-12T05:00:00"/>
    <b v="0"/>
    <b v="1"/>
    <s v="theater/plays"/>
    <x v="3"/>
  </r>
  <r>
    <x v="1"/>
    <s v="US"/>
    <s v="USD"/>
    <n v="1553576400"/>
    <x v="581"/>
    <n v="1553922000"/>
    <d v="2019-03-30T05:00:00"/>
    <b v="0"/>
    <b v="0"/>
    <s v="theater/plays"/>
    <x v="3"/>
  </r>
  <r>
    <x v="2"/>
    <s v="US"/>
    <s v="USD"/>
    <n v="1414904400"/>
    <x v="582"/>
    <n v="1416463200"/>
    <d v="2014-11-20T06:00:00"/>
    <b v="0"/>
    <b v="0"/>
    <s v="theater/plays"/>
    <x v="3"/>
  </r>
  <r>
    <x v="0"/>
    <s v="US"/>
    <s v="USD"/>
    <n v="1446876000"/>
    <x v="336"/>
    <n v="1447221600"/>
    <d v="2015-11-11T06:00:00"/>
    <b v="0"/>
    <b v="0"/>
    <s v="film &amp; video/animation"/>
    <x v="4"/>
  </r>
  <r>
    <x v="3"/>
    <s v="US"/>
    <s v="USD"/>
    <n v="1490418000"/>
    <x v="583"/>
    <n v="1491627600"/>
    <d v="2017-04-08T05:00:00"/>
    <b v="0"/>
    <b v="0"/>
    <s v="film &amp; video/television"/>
    <x v="4"/>
  </r>
  <r>
    <x v="1"/>
    <s v="US"/>
    <s v="USD"/>
    <n v="1360389600"/>
    <x v="584"/>
    <n v="1363150800"/>
    <d v="2013-03-13T05:00:00"/>
    <b v="0"/>
    <b v="0"/>
    <s v="film &amp; video/television"/>
    <x v="4"/>
  </r>
  <r>
    <x v="0"/>
    <s v="DK"/>
    <s v="DKK"/>
    <n v="1326866400"/>
    <x v="585"/>
    <n v="1330754400"/>
    <d v="2012-03-03T06:00:00"/>
    <b v="0"/>
    <b v="1"/>
    <s v="film &amp; video/animation"/>
    <x v="4"/>
  </r>
  <r>
    <x v="0"/>
    <s v="US"/>
    <s v="USD"/>
    <n v="1479103200"/>
    <x v="586"/>
    <n v="1479794400"/>
    <d v="2016-11-22T06:00:00"/>
    <b v="0"/>
    <b v="0"/>
    <s v="theater/plays"/>
    <x v="3"/>
  </r>
  <r>
    <x v="0"/>
    <s v="US"/>
    <s v="USD"/>
    <n v="1280206800"/>
    <x v="587"/>
    <n v="1281243600"/>
    <d v="2010-08-08T05:00:00"/>
    <b v="0"/>
    <b v="1"/>
    <s v="theater/plays"/>
    <x v="3"/>
  </r>
  <r>
    <x v="2"/>
    <s v="US"/>
    <s v="USD"/>
    <n v="1532754000"/>
    <x v="588"/>
    <n v="1532754000"/>
    <d v="2018-07-28T05:00:00"/>
    <b v="0"/>
    <b v="1"/>
    <s v="film &amp; video/drama"/>
    <x v="4"/>
  </r>
  <r>
    <x v="0"/>
    <s v="US"/>
    <s v="USD"/>
    <n v="1453096800"/>
    <x v="589"/>
    <n v="1453356000"/>
    <d v="2016-01-21T06:00:00"/>
    <b v="0"/>
    <b v="0"/>
    <s v="theater/plays"/>
    <x v="3"/>
  </r>
  <r>
    <x v="1"/>
    <s v="CH"/>
    <s v="CHF"/>
    <n v="1487570400"/>
    <x v="590"/>
    <n v="1489986000"/>
    <d v="2017-03-20T05:00:00"/>
    <b v="0"/>
    <b v="0"/>
    <s v="theater/plays"/>
    <x v="3"/>
  </r>
  <r>
    <x v="1"/>
    <s v="CA"/>
    <s v="CAD"/>
    <n v="1545026400"/>
    <x v="591"/>
    <n v="1545804000"/>
    <d v="2018-12-26T06:00:00"/>
    <b v="0"/>
    <b v="0"/>
    <s v="technology/wearables"/>
    <x v="2"/>
  </r>
  <r>
    <x v="1"/>
    <s v="US"/>
    <s v="USD"/>
    <n v="1488348000"/>
    <x v="592"/>
    <n v="1489899600"/>
    <d v="2017-03-19T05:00:00"/>
    <b v="0"/>
    <b v="0"/>
    <s v="theater/plays"/>
    <x v="3"/>
  </r>
  <r>
    <x v="0"/>
    <s v="CA"/>
    <s v="CAD"/>
    <n v="1545112800"/>
    <x v="593"/>
    <n v="1546495200"/>
    <d v="2019-01-03T06:00:00"/>
    <b v="0"/>
    <b v="0"/>
    <s v="theater/plays"/>
    <x v="3"/>
  </r>
  <r>
    <x v="0"/>
    <s v="US"/>
    <s v="USD"/>
    <n v="1537938000"/>
    <x v="594"/>
    <n v="1539752400"/>
    <d v="2018-10-17T05:00:00"/>
    <b v="0"/>
    <b v="1"/>
    <s v="music/rock"/>
    <x v="1"/>
  </r>
  <r>
    <x v="0"/>
    <s v="US"/>
    <s v="USD"/>
    <n v="1363150800"/>
    <x v="595"/>
    <n v="1364101200"/>
    <d v="2013-03-24T05:00:00"/>
    <b v="0"/>
    <b v="0"/>
    <s v="games/video games"/>
    <x v="6"/>
  </r>
  <r>
    <x v="0"/>
    <s v="US"/>
    <s v="USD"/>
    <n v="1523250000"/>
    <x v="596"/>
    <n v="1525323600"/>
    <d v="2018-05-03T05:00:00"/>
    <b v="0"/>
    <b v="0"/>
    <s v="publishing/translations"/>
    <x v="5"/>
  </r>
  <r>
    <x v="3"/>
    <s v="US"/>
    <s v="USD"/>
    <n v="1499317200"/>
    <x v="597"/>
    <n v="1500872400"/>
    <d v="2017-07-24T05:00:00"/>
    <b v="1"/>
    <b v="0"/>
    <s v="food/food trucks"/>
    <x v="0"/>
  </r>
  <r>
    <x v="0"/>
    <s v="CH"/>
    <s v="CHF"/>
    <n v="1287550800"/>
    <x v="598"/>
    <n v="1288501200"/>
    <d v="2010-10-31T05:00:00"/>
    <b v="1"/>
    <b v="1"/>
    <s v="theater/plays"/>
    <x v="3"/>
  </r>
  <r>
    <x v="0"/>
    <s v="US"/>
    <s v="USD"/>
    <n v="1404795600"/>
    <x v="599"/>
    <n v="1407128400"/>
    <d v="2014-08-04T05:00:00"/>
    <b v="0"/>
    <b v="0"/>
    <s v="music/jazz"/>
    <x v="1"/>
  </r>
  <r>
    <x v="0"/>
    <s v="IT"/>
    <s v="EUR"/>
    <n v="1393048800"/>
    <x v="600"/>
    <n v="1394344800"/>
    <d v="2014-03-09T06:00:00"/>
    <b v="0"/>
    <b v="0"/>
    <s v="film &amp; video/shorts"/>
    <x v="4"/>
  </r>
  <r>
    <x v="1"/>
    <s v="US"/>
    <s v="USD"/>
    <n v="1470373200"/>
    <x v="601"/>
    <n v="1474088400"/>
    <d v="2016-09-17T05:00:00"/>
    <b v="0"/>
    <b v="0"/>
    <s v="technology/web"/>
    <x v="2"/>
  </r>
  <r>
    <x v="1"/>
    <s v="US"/>
    <s v="USD"/>
    <n v="1460091600"/>
    <x v="602"/>
    <n v="1460264400"/>
    <d v="2016-04-10T05:00:00"/>
    <b v="0"/>
    <b v="0"/>
    <s v="technology/web"/>
    <x v="2"/>
  </r>
  <r>
    <x v="1"/>
    <s v="US"/>
    <s v="USD"/>
    <n v="1440392400"/>
    <x v="335"/>
    <n v="1440824400"/>
    <d v="2015-08-29T05:00:00"/>
    <b v="0"/>
    <b v="0"/>
    <s v="music/metal"/>
    <x v="1"/>
  </r>
  <r>
    <x v="1"/>
    <s v="US"/>
    <s v="USD"/>
    <n v="1488434400"/>
    <x v="603"/>
    <n v="1489554000"/>
    <d v="2017-03-15T05:00:00"/>
    <b v="1"/>
    <b v="0"/>
    <s v="photography/photography books"/>
    <x v="7"/>
  </r>
  <r>
    <x v="0"/>
    <s v="AU"/>
    <s v="AUD"/>
    <n v="1514440800"/>
    <x v="604"/>
    <n v="1514872800"/>
    <d v="2018-01-02T06:00:00"/>
    <b v="0"/>
    <b v="0"/>
    <s v="food/food trucks"/>
    <x v="0"/>
  </r>
  <r>
    <x v="0"/>
    <s v="US"/>
    <s v="USD"/>
    <n v="1514354400"/>
    <x v="605"/>
    <n v="1515736800"/>
    <d v="2018-01-12T06:00:00"/>
    <b v="0"/>
    <b v="0"/>
    <s v="film &amp; video/science fiction"/>
    <x v="4"/>
  </r>
  <r>
    <x v="3"/>
    <s v="US"/>
    <s v="USD"/>
    <n v="1440910800"/>
    <x v="606"/>
    <n v="1442898000"/>
    <d v="2015-09-22T05:00:00"/>
    <b v="0"/>
    <b v="0"/>
    <s v="music/rock"/>
    <x v="1"/>
  </r>
  <r>
    <x v="0"/>
    <s v="GB"/>
    <s v="GBP"/>
    <n v="1296108000"/>
    <x v="65"/>
    <n v="1296194400"/>
    <d v="2011-01-28T06:00:00"/>
    <b v="0"/>
    <b v="0"/>
    <s v="film &amp; video/documentary"/>
    <x v="4"/>
  </r>
  <r>
    <x v="0"/>
    <s v="US"/>
    <s v="USD"/>
    <n v="1440133200"/>
    <x v="607"/>
    <n v="1440910800"/>
    <d v="2015-08-30T05:00:00"/>
    <b v="1"/>
    <b v="0"/>
    <s v="theater/plays"/>
    <x v="3"/>
  </r>
  <r>
    <x v="0"/>
    <s v="DK"/>
    <s v="DKK"/>
    <n v="1332910800"/>
    <x v="608"/>
    <n v="1335502800"/>
    <d v="2012-04-27T05:00:00"/>
    <b v="0"/>
    <b v="0"/>
    <s v="music/jazz"/>
    <x v="1"/>
  </r>
  <r>
    <x v="0"/>
    <s v="US"/>
    <s v="USD"/>
    <n v="1544335200"/>
    <x v="609"/>
    <n v="1544680800"/>
    <d v="2018-12-13T06:00:00"/>
    <b v="0"/>
    <b v="0"/>
    <s v="theater/plays"/>
    <x v="3"/>
  </r>
  <r>
    <x v="0"/>
    <s v="US"/>
    <s v="USD"/>
    <n v="1286427600"/>
    <x v="610"/>
    <n v="1288414800"/>
    <d v="2010-10-30T05:00:00"/>
    <b v="0"/>
    <b v="0"/>
    <s v="theater/plays"/>
    <x v="3"/>
  </r>
  <r>
    <x v="0"/>
    <s v="US"/>
    <s v="USD"/>
    <n v="1329717600"/>
    <x v="541"/>
    <n v="1330581600"/>
    <d v="2012-03-01T06:00:00"/>
    <b v="0"/>
    <b v="0"/>
    <s v="music/jazz"/>
    <x v="1"/>
  </r>
  <r>
    <x v="1"/>
    <s v="US"/>
    <s v="USD"/>
    <n v="1310187600"/>
    <x v="611"/>
    <n v="1311397200"/>
    <d v="2011-07-23T05:00:00"/>
    <b v="0"/>
    <b v="1"/>
    <s v="film &amp; video/documentary"/>
    <x v="4"/>
  </r>
  <r>
    <x v="3"/>
    <s v="US"/>
    <s v="USD"/>
    <n v="1377838800"/>
    <x v="612"/>
    <n v="1378357200"/>
    <d v="2013-09-05T05:00:00"/>
    <b v="0"/>
    <b v="1"/>
    <s v="theater/plays"/>
    <x v="3"/>
  </r>
  <r>
    <x v="1"/>
    <s v="US"/>
    <s v="USD"/>
    <n v="1410325200"/>
    <x v="613"/>
    <n v="1411102800"/>
    <d v="2014-09-19T05:00:00"/>
    <b v="0"/>
    <b v="0"/>
    <s v="journalism/audio"/>
    <x v="8"/>
  </r>
  <r>
    <x v="0"/>
    <s v="US"/>
    <s v="USD"/>
    <n v="1343797200"/>
    <x v="614"/>
    <n v="1344834000"/>
    <d v="2012-08-13T05:00:00"/>
    <b v="0"/>
    <b v="0"/>
    <s v="theater/plays"/>
    <x v="3"/>
  </r>
  <r>
    <x v="1"/>
    <s v="IT"/>
    <s v="EUR"/>
    <n v="1498453200"/>
    <x v="615"/>
    <n v="1499230800"/>
    <d v="2017-07-05T05:00:00"/>
    <b v="0"/>
    <b v="0"/>
    <s v="theater/plays"/>
    <x v="3"/>
  </r>
  <r>
    <x v="1"/>
    <s v="US"/>
    <s v="USD"/>
    <n v="1456380000"/>
    <x v="90"/>
    <n v="1457416800"/>
    <d v="2016-03-08T06:00:00"/>
    <b v="0"/>
    <b v="0"/>
    <s v="music/indie rock"/>
    <x v="1"/>
  </r>
  <r>
    <x v="1"/>
    <s v="US"/>
    <s v="USD"/>
    <n v="1280552400"/>
    <x v="616"/>
    <n v="1280898000"/>
    <d v="2010-08-04T05:00:00"/>
    <b v="0"/>
    <b v="1"/>
    <s v="theater/plays"/>
    <x v="3"/>
  </r>
  <r>
    <x v="0"/>
    <s v="AU"/>
    <s v="AUD"/>
    <n v="1521608400"/>
    <x v="617"/>
    <n v="1522472400"/>
    <d v="2018-03-31T05:00:00"/>
    <b v="0"/>
    <b v="0"/>
    <s v="theater/plays"/>
    <x v="3"/>
  </r>
  <r>
    <x v="0"/>
    <s v="IT"/>
    <s v="EUR"/>
    <n v="1460696400"/>
    <x v="618"/>
    <n v="1462510800"/>
    <d v="2016-05-06T05:00:00"/>
    <b v="0"/>
    <b v="0"/>
    <s v="music/indie rock"/>
    <x v="1"/>
  </r>
  <r>
    <x v="3"/>
    <s v="US"/>
    <s v="USD"/>
    <n v="1313730000"/>
    <x v="619"/>
    <n v="1317790800"/>
    <d v="2011-10-05T05:00:00"/>
    <b v="0"/>
    <b v="0"/>
    <s v="photography/photography books"/>
    <x v="7"/>
  </r>
  <r>
    <x v="1"/>
    <s v="US"/>
    <s v="USD"/>
    <n v="1568178000"/>
    <x v="620"/>
    <n v="1568782800"/>
    <d v="2019-09-18T05:00:00"/>
    <b v="0"/>
    <b v="0"/>
    <s v="journalism/audio"/>
    <x v="8"/>
  </r>
  <r>
    <x v="1"/>
    <s v="US"/>
    <s v="USD"/>
    <n v="1348635600"/>
    <x v="621"/>
    <n v="1349413200"/>
    <d v="2012-10-05T05:00:00"/>
    <b v="0"/>
    <b v="0"/>
    <s v="photography/photography books"/>
    <x v="7"/>
  </r>
  <r>
    <x v="0"/>
    <s v="US"/>
    <s v="USD"/>
    <n v="1468126800"/>
    <x v="622"/>
    <n v="1472446800"/>
    <d v="2016-08-29T05:00:00"/>
    <b v="0"/>
    <b v="0"/>
    <s v="publishing/fiction"/>
    <x v="5"/>
  </r>
  <r>
    <x v="3"/>
    <s v="US"/>
    <s v="USD"/>
    <n v="1547877600"/>
    <x v="35"/>
    <n v="1548050400"/>
    <d v="2019-01-21T06:00:00"/>
    <b v="0"/>
    <b v="0"/>
    <s v="film &amp; video/drama"/>
    <x v="4"/>
  </r>
  <r>
    <x v="1"/>
    <s v="US"/>
    <s v="USD"/>
    <n v="1571374800"/>
    <x v="623"/>
    <n v="1571806800"/>
    <d v="2019-10-23T05:00:00"/>
    <b v="0"/>
    <b v="1"/>
    <s v="food/food trucks"/>
    <x v="0"/>
  </r>
  <r>
    <x v="0"/>
    <s v="US"/>
    <s v="USD"/>
    <n v="1576303200"/>
    <x v="624"/>
    <n v="1576476000"/>
    <d v="2019-12-16T06:00:00"/>
    <b v="0"/>
    <b v="1"/>
    <s v="games/mobile games"/>
    <x v="6"/>
  </r>
  <r>
    <x v="0"/>
    <s v="US"/>
    <s v="USD"/>
    <n v="1324447200"/>
    <x v="625"/>
    <n v="1324965600"/>
    <d v="2011-12-27T06:00:00"/>
    <b v="0"/>
    <b v="0"/>
    <s v="theater/plays"/>
    <x v="3"/>
  </r>
  <r>
    <x v="1"/>
    <s v="US"/>
    <s v="USD"/>
    <n v="1386741600"/>
    <x v="626"/>
    <n v="1387519200"/>
    <d v="2013-12-20T06:00:00"/>
    <b v="0"/>
    <b v="0"/>
    <s v="theater/plays"/>
    <x v="3"/>
  </r>
  <r>
    <x v="1"/>
    <s v="US"/>
    <s v="USD"/>
    <n v="1537074000"/>
    <x v="627"/>
    <n v="1537246800"/>
    <d v="2018-09-18T05:00:00"/>
    <b v="0"/>
    <b v="0"/>
    <s v="theater/plays"/>
    <x v="3"/>
  </r>
  <r>
    <x v="1"/>
    <s v="CA"/>
    <s v="CAD"/>
    <n v="1277787600"/>
    <x v="628"/>
    <n v="1279515600"/>
    <d v="2010-07-19T05:00:00"/>
    <b v="0"/>
    <b v="0"/>
    <s v="publishing/nonfiction"/>
    <x v="5"/>
  </r>
  <r>
    <x v="0"/>
    <s v="CA"/>
    <s v="CAD"/>
    <n v="1440306000"/>
    <x v="629"/>
    <n v="1442379600"/>
    <d v="2015-09-16T05:00:00"/>
    <b v="0"/>
    <b v="0"/>
    <s v="theater/plays"/>
    <x v="3"/>
  </r>
  <r>
    <x v="1"/>
    <s v="US"/>
    <s v="USD"/>
    <n v="1522126800"/>
    <x v="630"/>
    <n v="1523077200"/>
    <d v="2018-04-07T05:00:00"/>
    <b v="0"/>
    <b v="0"/>
    <s v="technology/wearables"/>
    <x v="2"/>
  </r>
  <r>
    <x v="1"/>
    <s v="US"/>
    <s v="USD"/>
    <n v="1489298400"/>
    <x v="631"/>
    <n v="1489554000"/>
    <d v="2017-03-15T05:00:00"/>
    <b v="0"/>
    <b v="0"/>
    <s v="theater/plays"/>
    <x v="3"/>
  </r>
  <r>
    <x v="1"/>
    <s v="US"/>
    <s v="USD"/>
    <n v="1547100000"/>
    <x v="632"/>
    <n v="1548482400"/>
    <d v="2019-01-26T06:00:00"/>
    <b v="0"/>
    <b v="1"/>
    <s v="film &amp; video/television"/>
    <x v="4"/>
  </r>
  <r>
    <x v="1"/>
    <s v="US"/>
    <s v="USD"/>
    <n v="1383022800"/>
    <x v="633"/>
    <n v="1384063200"/>
    <d v="2013-11-10T06:00:00"/>
    <b v="0"/>
    <b v="0"/>
    <s v="technology/web"/>
    <x v="2"/>
  </r>
  <r>
    <x v="1"/>
    <s v="US"/>
    <s v="USD"/>
    <n v="1322373600"/>
    <x v="634"/>
    <n v="1322892000"/>
    <d v="2011-12-03T06:00:00"/>
    <b v="0"/>
    <b v="1"/>
    <s v="film &amp; video/documentary"/>
    <x v="4"/>
  </r>
  <r>
    <x v="1"/>
    <s v="US"/>
    <s v="USD"/>
    <n v="1349240400"/>
    <x v="635"/>
    <n v="1350709200"/>
    <d v="2012-10-20T05:00:00"/>
    <b v="1"/>
    <b v="1"/>
    <s v="film &amp; video/documentary"/>
    <x v="4"/>
  </r>
  <r>
    <x v="0"/>
    <s v="GB"/>
    <s v="GBP"/>
    <n v="1562648400"/>
    <x v="636"/>
    <n v="1564203600"/>
    <d v="2019-07-27T05:00:00"/>
    <b v="0"/>
    <b v="0"/>
    <s v="music/rock"/>
    <x v="1"/>
  </r>
  <r>
    <x v="0"/>
    <s v="US"/>
    <s v="USD"/>
    <n v="1508216400"/>
    <x v="637"/>
    <n v="1509685200"/>
    <d v="2017-11-03T05:00:00"/>
    <b v="0"/>
    <b v="0"/>
    <s v="theater/plays"/>
    <x v="3"/>
  </r>
  <r>
    <x v="0"/>
    <s v="US"/>
    <s v="USD"/>
    <n v="1511762400"/>
    <x v="638"/>
    <n v="1514959200"/>
    <d v="2018-01-03T06:00:00"/>
    <b v="0"/>
    <b v="0"/>
    <s v="theater/plays"/>
    <x v="3"/>
  </r>
  <r>
    <x v="1"/>
    <s v="IT"/>
    <s v="EUR"/>
    <n v="1447480800"/>
    <x v="639"/>
    <n v="1448863200"/>
    <d v="2015-11-30T06:00:00"/>
    <b v="1"/>
    <b v="0"/>
    <s v="music/rock"/>
    <x v="1"/>
  </r>
  <r>
    <x v="0"/>
    <s v="US"/>
    <s v="USD"/>
    <n v="1429506000"/>
    <x v="640"/>
    <n v="1429592400"/>
    <d v="2015-04-21T05:00:00"/>
    <b v="0"/>
    <b v="1"/>
    <s v="theater/plays"/>
    <x v="3"/>
  </r>
  <r>
    <x v="1"/>
    <s v="US"/>
    <s v="USD"/>
    <n v="1522472400"/>
    <x v="641"/>
    <n v="1522645200"/>
    <d v="2018-04-02T05:00:00"/>
    <b v="0"/>
    <b v="0"/>
    <s v="music/electric music"/>
    <x v="1"/>
  </r>
  <r>
    <x v="1"/>
    <s v="CA"/>
    <s v="CAD"/>
    <n v="1322114400"/>
    <x v="642"/>
    <n v="1323324000"/>
    <d v="2011-12-08T06:00:00"/>
    <b v="0"/>
    <b v="0"/>
    <s v="technology/wearables"/>
    <x v="2"/>
  </r>
  <r>
    <x v="0"/>
    <s v="US"/>
    <s v="USD"/>
    <n v="1561438800"/>
    <x v="230"/>
    <n v="1561525200"/>
    <d v="2019-06-26T05:00:00"/>
    <b v="0"/>
    <b v="0"/>
    <s v="film &amp; video/drama"/>
    <x v="4"/>
  </r>
  <r>
    <x v="0"/>
    <s v="US"/>
    <s v="USD"/>
    <n v="1264399200"/>
    <x v="67"/>
    <n v="1265695200"/>
    <d v="2010-02-09T06:00:00"/>
    <b v="0"/>
    <b v="0"/>
    <s v="technology/wearables"/>
    <x v="2"/>
  </r>
  <r>
    <x v="1"/>
    <s v="US"/>
    <s v="USD"/>
    <n v="1301202000"/>
    <x v="643"/>
    <n v="1301806800"/>
    <d v="2011-04-03T05:00:00"/>
    <b v="1"/>
    <b v="0"/>
    <s v="theater/plays"/>
    <x v="3"/>
  </r>
  <r>
    <x v="0"/>
    <s v="US"/>
    <s v="USD"/>
    <n v="1374469200"/>
    <x v="644"/>
    <n v="1374901200"/>
    <d v="2013-07-27T05:00:00"/>
    <b v="0"/>
    <b v="0"/>
    <s v="technology/wearables"/>
    <x v="2"/>
  </r>
  <r>
    <x v="1"/>
    <s v="US"/>
    <s v="USD"/>
    <n v="1334984400"/>
    <x v="645"/>
    <n v="1336453200"/>
    <d v="2012-05-08T05:00:00"/>
    <b v="1"/>
    <b v="1"/>
    <s v="publishing/translations"/>
    <x v="5"/>
  </r>
  <r>
    <x v="1"/>
    <s v="US"/>
    <s v="USD"/>
    <n v="1467608400"/>
    <x v="646"/>
    <n v="1468904400"/>
    <d v="2016-07-19T05:00:00"/>
    <b v="0"/>
    <b v="0"/>
    <s v="film &amp; video/animation"/>
    <x v="4"/>
  </r>
  <r>
    <x v="0"/>
    <s v="GB"/>
    <s v="GBP"/>
    <n v="1386741600"/>
    <x v="626"/>
    <n v="1387087200"/>
    <d v="2013-12-15T06:00:00"/>
    <b v="0"/>
    <b v="0"/>
    <s v="publishing/nonfiction"/>
    <x v="5"/>
  </r>
  <r>
    <x v="1"/>
    <s v="AU"/>
    <s v="AUD"/>
    <n v="1546754400"/>
    <x v="647"/>
    <n v="1547445600"/>
    <d v="2019-01-14T06:00:00"/>
    <b v="0"/>
    <b v="1"/>
    <s v="technology/web"/>
    <x v="2"/>
  </r>
  <r>
    <x v="1"/>
    <s v="US"/>
    <s v="USD"/>
    <n v="1544248800"/>
    <x v="159"/>
    <n v="1547359200"/>
    <d v="2019-01-13T06:00:00"/>
    <b v="0"/>
    <b v="0"/>
    <s v="film &amp; video/drama"/>
    <x v="4"/>
  </r>
  <r>
    <x v="1"/>
    <s v="CH"/>
    <s v="CHF"/>
    <n v="1495429200"/>
    <x v="648"/>
    <n v="1496293200"/>
    <d v="2017-06-01T05:00:00"/>
    <b v="0"/>
    <b v="0"/>
    <s v="theater/plays"/>
    <x v="3"/>
  </r>
  <r>
    <x v="1"/>
    <s v="IT"/>
    <s v="EUR"/>
    <n v="1334811600"/>
    <x v="267"/>
    <n v="1335416400"/>
    <d v="2012-04-26T05:00:00"/>
    <b v="0"/>
    <b v="0"/>
    <s v="theater/plays"/>
    <x v="3"/>
  </r>
  <r>
    <x v="1"/>
    <s v="US"/>
    <s v="USD"/>
    <n v="1531544400"/>
    <x v="649"/>
    <n v="1532149200"/>
    <d v="2018-07-21T05:00:00"/>
    <b v="0"/>
    <b v="1"/>
    <s v="theater/plays"/>
    <x v="3"/>
  </r>
  <r>
    <x v="0"/>
    <s v="IT"/>
    <s v="EUR"/>
    <n v="1453615200"/>
    <x v="248"/>
    <n v="1453788000"/>
    <d v="2016-01-26T06:00:00"/>
    <b v="1"/>
    <b v="1"/>
    <s v="theater/plays"/>
    <x v="3"/>
  </r>
  <r>
    <x v="1"/>
    <s v="US"/>
    <s v="USD"/>
    <n v="1467954000"/>
    <x v="571"/>
    <n v="1471496400"/>
    <d v="2016-08-18T05:00:00"/>
    <b v="0"/>
    <b v="0"/>
    <s v="theater/plays"/>
    <x v="3"/>
  </r>
  <r>
    <x v="1"/>
    <s v="US"/>
    <s v="USD"/>
    <n v="1471842000"/>
    <x v="650"/>
    <n v="1472878800"/>
    <d v="2016-09-03T05:00:00"/>
    <b v="0"/>
    <b v="0"/>
    <s v="publishing/radio &amp; podcasts"/>
    <x v="5"/>
  </r>
  <r>
    <x v="1"/>
    <s v="US"/>
    <s v="USD"/>
    <n v="1408424400"/>
    <x v="1"/>
    <n v="1408510800"/>
    <d v="2014-08-20T05:00:00"/>
    <b v="0"/>
    <b v="0"/>
    <s v="music/rock"/>
    <x v="1"/>
  </r>
  <r>
    <x v="0"/>
    <s v="US"/>
    <s v="USD"/>
    <n v="1281157200"/>
    <x v="651"/>
    <n v="1281589200"/>
    <d v="2010-08-12T05:00:00"/>
    <b v="0"/>
    <b v="0"/>
    <s v="games/mobile games"/>
    <x v="6"/>
  </r>
  <r>
    <x v="1"/>
    <s v="US"/>
    <s v="USD"/>
    <n v="1373432400"/>
    <x v="652"/>
    <n v="1375851600"/>
    <d v="2013-08-07T05:00:00"/>
    <b v="0"/>
    <b v="1"/>
    <s v="theater/plays"/>
    <x v="3"/>
  </r>
  <r>
    <x v="1"/>
    <s v="US"/>
    <s v="USD"/>
    <n v="1313989200"/>
    <x v="653"/>
    <n v="1315803600"/>
    <d v="2011-09-12T05:00:00"/>
    <b v="0"/>
    <b v="0"/>
    <s v="film &amp; video/documentary"/>
    <x v="4"/>
  </r>
  <r>
    <x v="1"/>
    <s v="US"/>
    <s v="USD"/>
    <n v="1371445200"/>
    <x v="654"/>
    <n v="1373691600"/>
    <d v="2013-07-13T05:00:00"/>
    <b v="0"/>
    <b v="0"/>
    <s v="technology/wearables"/>
    <x v="2"/>
  </r>
  <r>
    <x v="1"/>
    <s v="US"/>
    <s v="USD"/>
    <n v="1338267600"/>
    <x v="655"/>
    <n v="1339218000"/>
    <d v="2012-06-09T05:00:00"/>
    <b v="0"/>
    <b v="0"/>
    <s v="publishing/fiction"/>
    <x v="5"/>
  </r>
  <r>
    <x v="3"/>
    <s v="DK"/>
    <s v="DKK"/>
    <n v="1519192800"/>
    <x v="656"/>
    <n v="1520402400"/>
    <d v="2018-03-07T06:00:00"/>
    <b v="0"/>
    <b v="1"/>
    <s v="theater/plays"/>
    <x v="3"/>
  </r>
  <r>
    <x v="3"/>
    <s v="US"/>
    <s v="USD"/>
    <n v="1522818000"/>
    <x v="657"/>
    <n v="1523336400"/>
    <d v="2018-04-10T05:00:00"/>
    <b v="0"/>
    <b v="0"/>
    <s v="music/rock"/>
    <x v="1"/>
  </r>
  <r>
    <x v="1"/>
    <s v="US"/>
    <s v="USD"/>
    <n v="1509948000"/>
    <x v="265"/>
    <n v="1512280800"/>
    <d v="2017-12-03T06:00:00"/>
    <b v="0"/>
    <b v="0"/>
    <s v="film &amp; video/documentary"/>
    <x v="4"/>
  </r>
  <r>
    <x v="1"/>
    <s v="AU"/>
    <s v="AUD"/>
    <n v="1456898400"/>
    <x v="658"/>
    <n v="1458709200"/>
    <d v="2016-03-23T05:00:00"/>
    <b v="0"/>
    <b v="0"/>
    <s v="theater/plays"/>
    <x v="3"/>
  </r>
  <r>
    <x v="1"/>
    <s v="GB"/>
    <s v="GBP"/>
    <n v="1413954000"/>
    <x v="659"/>
    <n v="1414126800"/>
    <d v="2014-10-24T05:00:00"/>
    <b v="0"/>
    <b v="1"/>
    <s v="theater/plays"/>
    <x v="3"/>
  </r>
  <r>
    <x v="0"/>
    <s v="US"/>
    <s v="USD"/>
    <n v="1416031200"/>
    <x v="660"/>
    <n v="1416204000"/>
    <d v="2014-11-17T06:00:00"/>
    <b v="0"/>
    <b v="0"/>
    <s v="games/mobile games"/>
    <x v="6"/>
  </r>
  <r>
    <x v="3"/>
    <s v="US"/>
    <s v="USD"/>
    <n v="1287982800"/>
    <x v="661"/>
    <n v="1288501200"/>
    <d v="2010-10-31T05:00:00"/>
    <b v="0"/>
    <b v="1"/>
    <s v="theater/plays"/>
    <x v="3"/>
  </r>
  <r>
    <x v="1"/>
    <s v="US"/>
    <s v="USD"/>
    <n v="1547964000"/>
    <x v="4"/>
    <n v="1552971600"/>
    <d v="2019-03-19T05:00:00"/>
    <b v="0"/>
    <b v="0"/>
    <s v="technology/web"/>
    <x v="2"/>
  </r>
  <r>
    <x v="0"/>
    <s v="US"/>
    <s v="USD"/>
    <n v="1464152400"/>
    <x v="662"/>
    <n v="1465102800"/>
    <d v="2016-06-05T05:00:00"/>
    <b v="0"/>
    <b v="0"/>
    <s v="theater/plays"/>
    <x v="3"/>
  </r>
  <r>
    <x v="1"/>
    <s v="US"/>
    <s v="USD"/>
    <n v="1359957600"/>
    <x v="663"/>
    <n v="1360130400"/>
    <d v="2013-02-06T06:00:00"/>
    <b v="0"/>
    <b v="0"/>
    <s v="film &amp; video/drama"/>
    <x v="4"/>
  </r>
  <r>
    <x v="1"/>
    <s v="CA"/>
    <s v="CAD"/>
    <n v="1432357200"/>
    <x v="664"/>
    <n v="1432875600"/>
    <d v="2015-05-29T05:00:00"/>
    <b v="0"/>
    <b v="0"/>
    <s v="technology/wearables"/>
    <x v="2"/>
  </r>
  <r>
    <x v="3"/>
    <s v="US"/>
    <s v="USD"/>
    <n v="1500786000"/>
    <x v="665"/>
    <n v="1500872400"/>
    <d v="2017-07-24T05:00:00"/>
    <b v="0"/>
    <b v="0"/>
    <s v="technology/web"/>
    <x v="2"/>
  </r>
  <r>
    <x v="0"/>
    <s v="US"/>
    <s v="USD"/>
    <n v="1490158800"/>
    <x v="666"/>
    <n v="1492146000"/>
    <d v="2017-04-14T05:00:00"/>
    <b v="0"/>
    <b v="1"/>
    <s v="music/rock"/>
    <x v="1"/>
  </r>
  <r>
    <x v="1"/>
    <s v="US"/>
    <s v="USD"/>
    <n v="1406178000"/>
    <x v="43"/>
    <n v="1407301200"/>
    <d v="2014-08-06T05:00:00"/>
    <b v="0"/>
    <b v="0"/>
    <s v="music/metal"/>
    <x v="1"/>
  </r>
  <r>
    <x v="1"/>
    <s v="US"/>
    <s v="USD"/>
    <n v="1485583200"/>
    <x v="667"/>
    <n v="1486620000"/>
    <d v="2017-02-09T06:00:00"/>
    <b v="0"/>
    <b v="1"/>
    <s v="theater/plays"/>
    <x v="3"/>
  </r>
  <r>
    <x v="1"/>
    <s v="US"/>
    <s v="USD"/>
    <n v="1459314000"/>
    <x v="668"/>
    <n v="1459918800"/>
    <d v="2016-04-06T05:00:00"/>
    <b v="0"/>
    <b v="0"/>
    <s v="photography/photography books"/>
    <x v="7"/>
  </r>
  <r>
    <x v="3"/>
    <s v="US"/>
    <s v="USD"/>
    <n v="1424412000"/>
    <x v="669"/>
    <n v="1424757600"/>
    <d v="2015-02-24T06:00:00"/>
    <b v="0"/>
    <b v="0"/>
    <s v="publishing/nonfiction"/>
    <x v="5"/>
  </r>
  <r>
    <x v="1"/>
    <s v="US"/>
    <s v="USD"/>
    <n v="1478844000"/>
    <x v="670"/>
    <n v="1479880800"/>
    <d v="2016-11-23T06:00:00"/>
    <b v="0"/>
    <b v="0"/>
    <s v="music/indie rock"/>
    <x v="1"/>
  </r>
  <r>
    <x v="0"/>
    <s v="US"/>
    <s v="USD"/>
    <n v="1416117600"/>
    <x v="671"/>
    <n v="1418018400"/>
    <d v="2014-12-08T06:00:00"/>
    <b v="0"/>
    <b v="1"/>
    <s v="theater/plays"/>
    <x v="3"/>
  </r>
  <r>
    <x v="0"/>
    <s v="US"/>
    <s v="USD"/>
    <n v="1340946000"/>
    <x v="672"/>
    <n v="1341032400"/>
    <d v="2012-06-30T05:00:00"/>
    <b v="0"/>
    <b v="0"/>
    <s v="music/indie rock"/>
    <x v="1"/>
  </r>
  <r>
    <x v="0"/>
    <s v="US"/>
    <s v="USD"/>
    <n v="1486101600"/>
    <x v="673"/>
    <n v="1486360800"/>
    <d v="2017-02-06T06:00:00"/>
    <b v="0"/>
    <b v="0"/>
    <s v="theater/plays"/>
    <x v="3"/>
  </r>
  <r>
    <x v="1"/>
    <s v="US"/>
    <s v="USD"/>
    <n v="1274590800"/>
    <x v="674"/>
    <n v="1274677200"/>
    <d v="2010-05-24T05:00:00"/>
    <b v="0"/>
    <b v="0"/>
    <s v="theater/plays"/>
    <x v="3"/>
  </r>
  <r>
    <x v="1"/>
    <s v="US"/>
    <s v="USD"/>
    <n v="1263880800"/>
    <x v="675"/>
    <n v="1267509600"/>
    <d v="2010-03-02T06:00:00"/>
    <b v="0"/>
    <b v="0"/>
    <s v="music/electric music"/>
    <x v="1"/>
  </r>
  <r>
    <x v="0"/>
    <s v="US"/>
    <s v="USD"/>
    <n v="1445403600"/>
    <x v="676"/>
    <n v="1445922000"/>
    <d v="2015-10-27T05:00:00"/>
    <b v="0"/>
    <b v="1"/>
    <s v="theater/plays"/>
    <x v="3"/>
  </r>
  <r>
    <x v="1"/>
    <s v="US"/>
    <s v="USD"/>
    <n v="1533877200"/>
    <x v="342"/>
    <n v="1534050000"/>
    <d v="2018-08-12T05:00:00"/>
    <b v="0"/>
    <b v="1"/>
    <s v="theater/plays"/>
    <x v="3"/>
  </r>
  <r>
    <x v="0"/>
    <s v="US"/>
    <s v="USD"/>
    <n v="1275195600"/>
    <x v="677"/>
    <n v="1277528400"/>
    <d v="2010-06-26T05:00:00"/>
    <b v="0"/>
    <b v="0"/>
    <s v="technology/wearables"/>
    <x v="2"/>
  </r>
  <r>
    <x v="1"/>
    <s v="US"/>
    <s v="USD"/>
    <n v="1318136400"/>
    <x v="678"/>
    <n v="1318568400"/>
    <d v="2011-10-14T05:00:00"/>
    <b v="0"/>
    <b v="0"/>
    <s v="technology/web"/>
    <x v="2"/>
  </r>
  <r>
    <x v="1"/>
    <s v="US"/>
    <s v="USD"/>
    <n v="1283403600"/>
    <x v="679"/>
    <n v="1284354000"/>
    <d v="2010-09-13T05:00:00"/>
    <b v="0"/>
    <b v="0"/>
    <s v="theater/plays"/>
    <x v="3"/>
  </r>
  <r>
    <x v="3"/>
    <s v="US"/>
    <s v="USD"/>
    <n v="1267423200"/>
    <x v="680"/>
    <n v="1269579600"/>
    <d v="2010-03-26T05:00:00"/>
    <b v="0"/>
    <b v="1"/>
    <s v="film &amp; video/animation"/>
    <x v="4"/>
  </r>
  <r>
    <x v="1"/>
    <s v="IT"/>
    <s v="EUR"/>
    <n v="1412744400"/>
    <x v="681"/>
    <n v="1413781200"/>
    <d v="2014-10-20T05:00:00"/>
    <b v="0"/>
    <b v="1"/>
    <s v="technology/wearables"/>
    <x v="2"/>
  </r>
  <r>
    <x v="0"/>
    <s v="GB"/>
    <s v="GBP"/>
    <n v="1277960400"/>
    <x v="682"/>
    <n v="1280120400"/>
    <d v="2010-07-26T05:00:00"/>
    <b v="0"/>
    <b v="0"/>
    <s v="music/electric music"/>
    <x v="1"/>
  </r>
  <r>
    <x v="1"/>
    <s v="US"/>
    <s v="USD"/>
    <n v="1458190800"/>
    <x v="683"/>
    <n v="1459486800"/>
    <d v="2016-04-01T05:00:00"/>
    <b v="1"/>
    <b v="1"/>
    <s v="publishing/nonfiction"/>
    <x v="5"/>
  </r>
  <r>
    <x v="3"/>
    <s v="US"/>
    <s v="USD"/>
    <n v="1280984400"/>
    <x v="684"/>
    <n v="1282539600"/>
    <d v="2010-08-23T05:00:00"/>
    <b v="0"/>
    <b v="1"/>
    <s v="theater/plays"/>
    <x v="3"/>
  </r>
  <r>
    <x v="1"/>
    <s v="US"/>
    <s v="USD"/>
    <n v="1274590800"/>
    <x v="674"/>
    <n v="1275886800"/>
    <d v="2010-06-07T05:00:00"/>
    <b v="0"/>
    <b v="0"/>
    <s v="photography/photography books"/>
    <x v="7"/>
  </r>
  <r>
    <x v="1"/>
    <s v="US"/>
    <s v="USD"/>
    <n v="1351400400"/>
    <x v="685"/>
    <n v="1355983200"/>
    <d v="2012-12-20T06:00:00"/>
    <b v="0"/>
    <b v="0"/>
    <s v="theater/plays"/>
    <x v="3"/>
  </r>
  <r>
    <x v="1"/>
    <s v="DK"/>
    <s v="DKK"/>
    <n v="1514354400"/>
    <x v="605"/>
    <n v="1515391200"/>
    <d v="2018-01-08T06:00:00"/>
    <b v="0"/>
    <b v="1"/>
    <s v="theater/plays"/>
    <x v="3"/>
  </r>
  <r>
    <x v="1"/>
    <s v="US"/>
    <s v="USD"/>
    <n v="1421733600"/>
    <x v="686"/>
    <n v="1422252000"/>
    <d v="2015-01-26T06:00:00"/>
    <b v="0"/>
    <b v="0"/>
    <s v="theater/plays"/>
    <x v="3"/>
  </r>
  <r>
    <x v="1"/>
    <s v="US"/>
    <s v="USD"/>
    <n v="1305176400"/>
    <x v="687"/>
    <n v="1305522000"/>
    <d v="2011-05-16T05:00:00"/>
    <b v="0"/>
    <b v="0"/>
    <s v="film &amp; video/drama"/>
    <x v="4"/>
  </r>
  <r>
    <x v="1"/>
    <s v="CA"/>
    <s v="CAD"/>
    <n v="1414126800"/>
    <x v="688"/>
    <n v="1414904400"/>
    <d v="2014-11-02T05:00:00"/>
    <b v="0"/>
    <b v="0"/>
    <s v="music/rock"/>
    <x v="1"/>
  </r>
  <r>
    <x v="0"/>
    <s v="US"/>
    <s v="USD"/>
    <n v="1517810400"/>
    <x v="689"/>
    <n v="1520402400"/>
    <d v="2018-03-07T06:00:00"/>
    <b v="0"/>
    <b v="0"/>
    <s v="music/electric music"/>
    <x v="1"/>
  </r>
  <r>
    <x v="0"/>
    <s v="IT"/>
    <s v="EUR"/>
    <n v="1564635600"/>
    <x v="690"/>
    <n v="1567141200"/>
    <d v="2019-08-30T05:00:00"/>
    <b v="0"/>
    <b v="1"/>
    <s v="games/video games"/>
    <x v="6"/>
  </r>
  <r>
    <x v="1"/>
    <s v="US"/>
    <s v="USD"/>
    <n v="1500699600"/>
    <x v="691"/>
    <n v="1501131600"/>
    <d v="2017-07-27T05:00:00"/>
    <b v="0"/>
    <b v="0"/>
    <s v="music/rock"/>
    <x v="1"/>
  </r>
  <r>
    <x v="1"/>
    <s v="AU"/>
    <s v="AUD"/>
    <n v="1354082400"/>
    <x v="692"/>
    <n v="1355032800"/>
    <d v="2012-12-09T06:00:00"/>
    <b v="0"/>
    <b v="0"/>
    <s v="music/jazz"/>
    <x v="1"/>
  </r>
  <r>
    <x v="1"/>
    <s v="US"/>
    <s v="USD"/>
    <n v="1336453200"/>
    <x v="693"/>
    <n v="1339477200"/>
    <d v="2012-06-12T05:00:00"/>
    <b v="0"/>
    <b v="1"/>
    <s v="theater/plays"/>
    <x v="3"/>
  </r>
  <r>
    <x v="1"/>
    <s v="US"/>
    <s v="USD"/>
    <n v="1305262800"/>
    <x v="694"/>
    <n v="1305954000"/>
    <d v="2011-05-21T05:00:00"/>
    <b v="0"/>
    <b v="0"/>
    <s v="music/rock"/>
    <x v="1"/>
  </r>
  <r>
    <x v="1"/>
    <s v="US"/>
    <s v="USD"/>
    <n v="1492232400"/>
    <x v="695"/>
    <n v="1494392400"/>
    <d v="2017-05-10T05:00:00"/>
    <b v="1"/>
    <b v="1"/>
    <s v="music/indie rock"/>
    <x v="1"/>
  </r>
  <r>
    <x v="0"/>
    <s v="AU"/>
    <s v="AUD"/>
    <n v="1537333200"/>
    <x v="123"/>
    <n v="1537419600"/>
    <d v="2018-09-20T05:00:00"/>
    <b v="0"/>
    <b v="0"/>
    <s v="film &amp; video/science fiction"/>
    <x v="4"/>
  </r>
  <r>
    <x v="0"/>
    <s v="US"/>
    <s v="USD"/>
    <n v="1444107600"/>
    <x v="696"/>
    <n v="1447999200"/>
    <d v="2015-11-20T06:00:00"/>
    <b v="0"/>
    <b v="0"/>
    <s v="publishing/translations"/>
    <x v="5"/>
  </r>
  <r>
    <x v="1"/>
    <s v="US"/>
    <s v="USD"/>
    <n v="1386741600"/>
    <x v="626"/>
    <n v="1388037600"/>
    <d v="2013-12-26T06:00:00"/>
    <b v="0"/>
    <b v="0"/>
    <s v="theater/plays"/>
    <x v="3"/>
  </r>
  <r>
    <x v="0"/>
    <s v="US"/>
    <s v="USD"/>
    <n v="1376542800"/>
    <x v="697"/>
    <n v="1378789200"/>
    <d v="2013-09-10T05:00:00"/>
    <b v="0"/>
    <b v="0"/>
    <s v="games/video games"/>
    <x v="6"/>
  </r>
  <r>
    <x v="1"/>
    <s v="IT"/>
    <s v="EUR"/>
    <n v="1397451600"/>
    <x v="698"/>
    <n v="1398056400"/>
    <d v="2014-04-21T05:00:00"/>
    <b v="0"/>
    <b v="1"/>
    <s v="theater/plays"/>
    <x v="3"/>
  </r>
  <r>
    <x v="3"/>
    <s v="US"/>
    <s v="USD"/>
    <n v="1548482400"/>
    <x v="699"/>
    <n v="1550815200"/>
    <d v="2019-02-22T06:00:00"/>
    <b v="0"/>
    <b v="0"/>
    <s v="theater/plays"/>
    <x v="3"/>
  </r>
  <r>
    <x v="1"/>
    <s v="US"/>
    <s v="USD"/>
    <n v="1549692000"/>
    <x v="700"/>
    <n v="1550037600"/>
    <d v="2019-02-13T06:00:00"/>
    <b v="0"/>
    <b v="0"/>
    <s v="music/indie rock"/>
    <x v="1"/>
  </r>
  <r>
    <x v="1"/>
    <s v="US"/>
    <s v="USD"/>
    <n v="1492059600"/>
    <x v="701"/>
    <n v="1492923600"/>
    <d v="2017-04-23T05:00:00"/>
    <b v="0"/>
    <b v="0"/>
    <s v="theater/plays"/>
    <x v="3"/>
  </r>
  <r>
    <x v="1"/>
    <s v="IT"/>
    <s v="EUR"/>
    <n v="1463979600"/>
    <x v="702"/>
    <n v="1467522000"/>
    <d v="2016-07-03T05:00:00"/>
    <b v="0"/>
    <b v="0"/>
    <s v="technology/web"/>
    <x v="2"/>
  </r>
  <r>
    <x v="0"/>
    <s v="US"/>
    <s v="USD"/>
    <n v="1415253600"/>
    <x v="703"/>
    <n v="1416117600"/>
    <d v="2014-11-16T06:00:00"/>
    <b v="0"/>
    <b v="0"/>
    <s v="music/rock"/>
    <x v="1"/>
  </r>
  <r>
    <x v="0"/>
    <s v="US"/>
    <s v="USD"/>
    <n v="1562216400"/>
    <x v="704"/>
    <n v="1563771600"/>
    <d v="2019-07-22T05:00:00"/>
    <b v="0"/>
    <b v="0"/>
    <s v="theater/plays"/>
    <x v="3"/>
  </r>
  <r>
    <x v="0"/>
    <s v="US"/>
    <s v="USD"/>
    <n v="1316754000"/>
    <x v="431"/>
    <n v="1319259600"/>
    <d v="2011-10-22T05:00:00"/>
    <b v="0"/>
    <b v="0"/>
    <s v="theater/plays"/>
    <x v="3"/>
  </r>
  <r>
    <x v="1"/>
    <s v="CH"/>
    <s v="CHF"/>
    <n v="1313211600"/>
    <x v="705"/>
    <n v="1313643600"/>
    <d v="2011-08-18T05:00:00"/>
    <b v="0"/>
    <b v="0"/>
    <s v="film &amp; video/animation"/>
    <x v="4"/>
  </r>
  <r>
    <x v="0"/>
    <s v="US"/>
    <s v="USD"/>
    <n v="1439528400"/>
    <x v="706"/>
    <n v="1440306000"/>
    <d v="2015-08-23T05:00:00"/>
    <b v="0"/>
    <b v="1"/>
    <s v="theater/plays"/>
    <x v="3"/>
  </r>
  <r>
    <x v="1"/>
    <s v="US"/>
    <s v="USD"/>
    <n v="1469163600"/>
    <x v="707"/>
    <n v="1470805200"/>
    <d v="2016-08-10T05:00:00"/>
    <b v="0"/>
    <b v="1"/>
    <s v="film &amp; video/drama"/>
    <x v="4"/>
  </r>
  <r>
    <x v="3"/>
    <s v="CH"/>
    <s v="CHF"/>
    <n v="1288501200"/>
    <x v="708"/>
    <n v="1292911200"/>
    <d v="2010-12-21T06:00:00"/>
    <b v="0"/>
    <b v="0"/>
    <s v="theater/plays"/>
    <x v="3"/>
  </r>
  <r>
    <x v="1"/>
    <s v="US"/>
    <s v="USD"/>
    <n v="1298959200"/>
    <x v="709"/>
    <n v="1301374800"/>
    <d v="2011-03-29T05:00:00"/>
    <b v="0"/>
    <b v="1"/>
    <s v="film &amp; video/animation"/>
    <x v="4"/>
  </r>
  <r>
    <x v="1"/>
    <s v="US"/>
    <s v="USD"/>
    <n v="1387260000"/>
    <x v="710"/>
    <n v="1387864800"/>
    <d v="2013-12-24T06:00:00"/>
    <b v="0"/>
    <b v="0"/>
    <s v="music/rock"/>
    <x v="1"/>
  </r>
  <r>
    <x v="1"/>
    <s v="US"/>
    <s v="USD"/>
    <n v="1457244000"/>
    <x v="711"/>
    <n v="1458190800"/>
    <d v="2016-03-17T05:00:00"/>
    <b v="0"/>
    <b v="0"/>
    <s v="technology/web"/>
    <x v="2"/>
  </r>
  <r>
    <x v="1"/>
    <s v="AU"/>
    <s v="AUD"/>
    <n v="1556341200"/>
    <x v="157"/>
    <n v="1559278800"/>
    <d v="2019-05-31T05:00:00"/>
    <b v="0"/>
    <b v="1"/>
    <s v="film &amp; video/animation"/>
    <x v="4"/>
  </r>
  <r>
    <x v="1"/>
    <s v="IT"/>
    <s v="EUR"/>
    <n v="1522126800"/>
    <x v="630"/>
    <n v="1522731600"/>
    <d v="2018-04-03T05:00:00"/>
    <b v="0"/>
    <b v="1"/>
    <s v="music/jazz"/>
    <x v="1"/>
  </r>
  <r>
    <x v="0"/>
    <s v="CA"/>
    <s v="CAD"/>
    <n v="1305954000"/>
    <x v="712"/>
    <n v="1306731600"/>
    <d v="2011-05-30T05:00:00"/>
    <b v="0"/>
    <b v="0"/>
    <s v="music/rock"/>
    <x v="1"/>
  </r>
  <r>
    <x v="2"/>
    <s v="US"/>
    <s v="USD"/>
    <n v="1350709200"/>
    <x v="93"/>
    <n v="1352527200"/>
    <d v="2012-11-10T06:00:00"/>
    <b v="0"/>
    <b v="0"/>
    <s v="film &amp; video/animation"/>
    <x v="4"/>
  </r>
  <r>
    <x v="0"/>
    <s v="US"/>
    <s v="USD"/>
    <n v="1401166800"/>
    <x v="713"/>
    <n v="1404363600"/>
    <d v="2014-07-03T05:00:00"/>
    <b v="0"/>
    <b v="0"/>
    <s v="theater/plays"/>
    <x v="3"/>
  </r>
  <r>
    <x v="3"/>
    <s v="US"/>
    <s v="USD"/>
    <n v="1266127200"/>
    <x v="714"/>
    <n v="1266645600"/>
    <d v="2010-02-20T06:00:00"/>
    <b v="0"/>
    <b v="0"/>
    <s v="theater/plays"/>
    <x v="3"/>
  </r>
  <r>
    <x v="0"/>
    <s v="US"/>
    <s v="USD"/>
    <n v="1481436000"/>
    <x v="715"/>
    <n v="1482818400"/>
    <d v="2016-12-27T06:00:00"/>
    <b v="0"/>
    <b v="0"/>
    <s v="food/food trucks"/>
    <x v="0"/>
  </r>
  <r>
    <x v="0"/>
    <s v="US"/>
    <s v="USD"/>
    <n v="1372222800"/>
    <x v="716"/>
    <n v="1374642000"/>
    <d v="2013-07-24T05:00:00"/>
    <b v="0"/>
    <b v="1"/>
    <s v="theater/plays"/>
    <x v="3"/>
  </r>
  <r>
    <x v="1"/>
    <s v="CH"/>
    <s v="CHF"/>
    <n v="1372136400"/>
    <x v="448"/>
    <n v="1372482000"/>
    <d v="2013-06-29T05:00:00"/>
    <b v="0"/>
    <b v="0"/>
    <s v="publishing/nonfiction"/>
    <x v="5"/>
  </r>
  <r>
    <x v="1"/>
    <s v="US"/>
    <s v="USD"/>
    <n v="1513922400"/>
    <x v="717"/>
    <n v="1514959200"/>
    <d v="2018-01-03T06:00:00"/>
    <b v="0"/>
    <b v="0"/>
    <s v="music/rock"/>
    <x v="1"/>
  </r>
  <r>
    <x v="0"/>
    <s v="US"/>
    <s v="USD"/>
    <n v="1477976400"/>
    <x v="718"/>
    <n v="1478235600"/>
    <d v="2016-11-04T05:00:00"/>
    <b v="0"/>
    <b v="0"/>
    <s v="film &amp; video/drama"/>
    <x v="4"/>
  </r>
  <r>
    <x v="0"/>
    <s v="US"/>
    <s v="USD"/>
    <n v="1407474000"/>
    <x v="719"/>
    <n v="1408078800"/>
    <d v="2014-08-15T05:00:00"/>
    <b v="0"/>
    <b v="1"/>
    <s v="games/mobile games"/>
    <x v="6"/>
  </r>
  <r>
    <x v="1"/>
    <s v="US"/>
    <s v="USD"/>
    <n v="1546149600"/>
    <x v="720"/>
    <n v="1548136800"/>
    <d v="2019-01-22T06:00:00"/>
    <b v="0"/>
    <b v="0"/>
    <s v="technology/web"/>
    <x v="2"/>
  </r>
  <r>
    <x v="1"/>
    <s v="US"/>
    <s v="USD"/>
    <n v="1338440400"/>
    <x v="721"/>
    <n v="1340859600"/>
    <d v="2012-06-28T05:00:00"/>
    <b v="0"/>
    <b v="1"/>
    <s v="theater/plays"/>
    <x v="3"/>
  </r>
  <r>
    <x v="0"/>
    <s v="GB"/>
    <s v="GBP"/>
    <n v="1454133600"/>
    <x v="722"/>
    <n v="1454479200"/>
    <d v="2016-02-03T06:00:00"/>
    <b v="0"/>
    <b v="0"/>
    <s v="theater/plays"/>
    <x v="3"/>
  </r>
  <r>
    <x v="0"/>
    <s v="CH"/>
    <s v="CHF"/>
    <n v="1434085200"/>
    <x v="139"/>
    <n v="1434430800"/>
    <d v="2015-06-16T05:00:00"/>
    <b v="0"/>
    <b v="0"/>
    <s v="music/rock"/>
    <x v="1"/>
  </r>
  <r>
    <x v="1"/>
    <s v="US"/>
    <s v="USD"/>
    <n v="1577772000"/>
    <x v="723"/>
    <n v="1579672800"/>
    <d v="2020-01-22T06:00:00"/>
    <b v="0"/>
    <b v="1"/>
    <s v="photography/photography books"/>
    <x v="7"/>
  </r>
  <r>
    <x v="1"/>
    <s v="US"/>
    <s v="USD"/>
    <n v="1562216400"/>
    <x v="704"/>
    <n v="1562389200"/>
    <d v="2019-07-06T05:00:00"/>
    <b v="0"/>
    <b v="0"/>
    <s v="photography/photography books"/>
    <x v="7"/>
  </r>
  <r>
    <x v="1"/>
    <s v="US"/>
    <s v="USD"/>
    <n v="1548568800"/>
    <x v="724"/>
    <n v="1551506400"/>
    <d v="2019-03-02T06:00:00"/>
    <b v="0"/>
    <b v="0"/>
    <s v="theater/plays"/>
    <x v="3"/>
  </r>
  <r>
    <x v="1"/>
    <s v="US"/>
    <s v="USD"/>
    <n v="1514872800"/>
    <x v="725"/>
    <n v="1516600800"/>
    <d v="2018-01-22T06:00:00"/>
    <b v="0"/>
    <b v="0"/>
    <s v="music/rock"/>
    <x v="1"/>
  </r>
  <r>
    <x v="0"/>
    <s v="AU"/>
    <s v="AUD"/>
    <n v="1416031200"/>
    <x v="660"/>
    <n v="1420437600"/>
    <d v="2015-01-05T06:00:00"/>
    <b v="0"/>
    <b v="0"/>
    <s v="film &amp; video/documentary"/>
    <x v="4"/>
  </r>
  <r>
    <x v="1"/>
    <s v="US"/>
    <s v="USD"/>
    <n v="1330927200"/>
    <x v="726"/>
    <n v="1332997200"/>
    <d v="2012-03-29T05:00:00"/>
    <b v="0"/>
    <b v="1"/>
    <s v="film &amp; video/drama"/>
    <x v="4"/>
  </r>
  <r>
    <x v="1"/>
    <s v="US"/>
    <s v="USD"/>
    <n v="1571115600"/>
    <x v="727"/>
    <n v="1574920800"/>
    <d v="2019-11-28T06:00:00"/>
    <b v="0"/>
    <b v="1"/>
    <s v="theater/plays"/>
    <x v="3"/>
  </r>
  <r>
    <x v="0"/>
    <s v="US"/>
    <s v="USD"/>
    <n v="1463461200"/>
    <x v="728"/>
    <n v="1464930000"/>
    <d v="2016-06-03T05:00:00"/>
    <b v="0"/>
    <b v="0"/>
    <s v="food/food trucks"/>
    <x v="0"/>
  </r>
  <r>
    <x v="0"/>
    <s v="CH"/>
    <s v="CHF"/>
    <n v="1344920400"/>
    <x v="729"/>
    <n v="1345006800"/>
    <d v="2012-08-15T05:00:00"/>
    <b v="0"/>
    <b v="0"/>
    <s v="film &amp; video/documentary"/>
    <x v="4"/>
  </r>
  <r>
    <x v="1"/>
    <s v="US"/>
    <s v="USD"/>
    <n v="1511848800"/>
    <x v="730"/>
    <n v="1512712800"/>
    <d v="2017-12-08T06:00:00"/>
    <b v="0"/>
    <b v="1"/>
    <s v="theater/plays"/>
    <x v="3"/>
  </r>
  <r>
    <x v="0"/>
    <s v="US"/>
    <s v="USD"/>
    <n v="1452319200"/>
    <x v="731"/>
    <n v="1452492000"/>
    <d v="2016-01-11T06:00:00"/>
    <b v="0"/>
    <b v="1"/>
    <s v="games/video games"/>
    <x v="6"/>
  </r>
  <r>
    <x v="1"/>
    <s v="CA"/>
    <s v="CAD"/>
    <n v="1523854800"/>
    <x v="78"/>
    <n v="1524286800"/>
    <d v="2018-04-21T05:00:00"/>
    <b v="0"/>
    <b v="0"/>
    <s v="publishing/nonfiction"/>
    <x v="5"/>
  </r>
  <r>
    <x v="1"/>
    <s v="US"/>
    <s v="USD"/>
    <n v="1346043600"/>
    <x v="732"/>
    <n v="1346907600"/>
    <d v="2012-09-06T05:00:00"/>
    <b v="0"/>
    <b v="0"/>
    <s v="games/video games"/>
    <x v="6"/>
  </r>
  <r>
    <x v="0"/>
    <s v="DK"/>
    <s v="DKK"/>
    <n v="1464325200"/>
    <x v="733"/>
    <n v="1464498000"/>
    <d v="2016-05-29T05:00:00"/>
    <b v="0"/>
    <b v="1"/>
    <s v="music/rock"/>
    <x v="1"/>
  </r>
  <r>
    <x v="1"/>
    <s v="CA"/>
    <s v="CAD"/>
    <n v="1511935200"/>
    <x v="734"/>
    <n v="1514181600"/>
    <d v="2017-12-25T06:00:00"/>
    <b v="0"/>
    <b v="0"/>
    <s v="music/rock"/>
    <x v="1"/>
  </r>
  <r>
    <x v="1"/>
    <s v="US"/>
    <s v="USD"/>
    <n v="1392012000"/>
    <x v="406"/>
    <n v="1392184800"/>
    <d v="2014-02-12T06:00:00"/>
    <b v="1"/>
    <b v="1"/>
    <s v="theater/plays"/>
    <x v="3"/>
  </r>
  <r>
    <x v="1"/>
    <s v="IT"/>
    <s v="EUR"/>
    <n v="1556946000"/>
    <x v="735"/>
    <n v="1559365200"/>
    <d v="2019-06-01T05:00:00"/>
    <b v="0"/>
    <b v="1"/>
    <s v="publishing/nonfiction"/>
    <x v="5"/>
  </r>
  <r>
    <x v="1"/>
    <s v="US"/>
    <s v="USD"/>
    <n v="1548050400"/>
    <x v="736"/>
    <n v="1549173600"/>
    <d v="2019-02-03T06:00:00"/>
    <b v="0"/>
    <b v="1"/>
    <s v="theater/plays"/>
    <x v="3"/>
  </r>
  <r>
    <x v="0"/>
    <s v="US"/>
    <s v="USD"/>
    <n v="1353736800"/>
    <x v="737"/>
    <n v="1355032800"/>
    <d v="2012-12-09T06:00:00"/>
    <b v="1"/>
    <b v="0"/>
    <s v="games/video games"/>
    <x v="6"/>
  </r>
  <r>
    <x v="1"/>
    <s v="GB"/>
    <s v="GBP"/>
    <n v="1532840400"/>
    <x v="192"/>
    <n v="1533963600"/>
    <d v="2018-08-11T05:00:00"/>
    <b v="0"/>
    <b v="1"/>
    <s v="music/rock"/>
    <x v="1"/>
  </r>
  <r>
    <x v="1"/>
    <s v="US"/>
    <s v="USD"/>
    <n v="1488261600"/>
    <x v="738"/>
    <n v="1489381200"/>
    <d v="2017-03-13T05:00:00"/>
    <b v="0"/>
    <b v="0"/>
    <s v="film &amp; video/documentary"/>
    <x v="4"/>
  </r>
  <r>
    <x v="1"/>
    <s v="US"/>
    <s v="USD"/>
    <n v="1393567200"/>
    <x v="739"/>
    <n v="1395032400"/>
    <d v="2014-03-17T05:00:00"/>
    <b v="0"/>
    <b v="0"/>
    <s v="music/rock"/>
    <x v="1"/>
  </r>
  <r>
    <x v="1"/>
    <s v="US"/>
    <s v="USD"/>
    <n v="1410325200"/>
    <x v="613"/>
    <n v="1412485200"/>
    <d v="2014-10-05T05:00:00"/>
    <b v="1"/>
    <b v="1"/>
    <s v="music/rock"/>
    <x v="1"/>
  </r>
  <r>
    <x v="1"/>
    <s v="US"/>
    <s v="USD"/>
    <n v="1276923600"/>
    <x v="740"/>
    <n v="1279688400"/>
    <d v="2010-07-21T05:00:00"/>
    <b v="0"/>
    <b v="1"/>
    <s v="publishing/nonfiction"/>
    <x v="5"/>
  </r>
  <r>
    <x v="1"/>
    <s v="GB"/>
    <s v="GBP"/>
    <n v="1500958800"/>
    <x v="145"/>
    <n v="1501995600"/>
    <d v="2017-08-06T05:00:00"/>
    <b v="0"/>
    <b v="0"/>
    <s v="film &amp; video/shorts"/>
    <x v="4"/>
  </r>
  <r>
    <x v="1"/>
    <s v="US"/>
    <s v="USD"/>
    <n v="1292220000"/>
    <x v="741"/>
    <n v="1294639200"/>
    <d v="2011-01-10T06:00:00"/>
    <b v="0"/>
    <b v="1"/>
    <s v="theater/plays"/>
    <x v="3"/>
  </r>
  <r>
    <x v="1"/>
    <s v="AU"/>
    <s v="AUD"/>
    <n v="1304398800"/>
    <x v="742"/>
    <n v="1305435600"/>
    <d v="2011-05-15T05:00:00"/>
    <b v="0"/>
    <b v="1"/>
    <s v="film &amp; video/drama"/>
    <x v="4"/>
  </r>
  <r>
    <x v="0"/>
    <s v="US"/>
    <s v="USD"/>
    <n v="1535432400"/>
    <x v="202"/>
    <n v="1537592400"/>
    <d v="2018-09-22T05:00:00"/>
    <b v="0"/>
    <b v="0"/>
    <s v="theater/plays"/>
    <x v="3"/>
  </r>
  <r>
    <x v="0"/>
    <s v="US"/>
    <s v="USD"/>
    <n v="1433826000"/>
    <x v="743"/>
    <n v="1435122000"/>
    <d v="2015-06-24T05:00:00"/>
    <b v="0"/>
    <b v="0"/>
    <s v="theater/plays"/>
    <x v="3"/>
  </r>
  <r>
    <x v="0"/>
    <s v="US"/>
    <s v="USD"/>
    <n v="1514959200"/>
    <x v="744"/>
    <n v="1520056800"/>
    <d v="2018-03-03T06:00:00"/>
    <b v="0"/>
    <b v="0"/>
    <s v="theater/plays"/>
    <x v="3"/>
  </r>
  <r>
    <x v="1"/>
    <s v="US"/>
    <s v="USD"/>
    <n v="1332738000"/>
    <x v="745"/>
    <n v="1335675600"/>
    <d v="2012-04-29T05:00:00"/>
    <b v="0"/>
    <b v="0"/>
    <s v="photography/photography books"/>
    <x v="7"/>
  </r>
  <r>
    <x v="1"/>
    <s v="DK"/>
    <s v="DKK"/>
    <n v="1445490000"/>
    <x v="746"/>
    <n v="1448431200"/>
    <d v="2015-11-25T06:00:00"/>
    <b v="1"/>
    <b v="0"/>
    <s v="publishing/translations"/>
    <x v="5"/>
  </r>
  <r>
    <x v="1"/>
    <s v="DK"/>
    <s v="DKK"/>
    <n v="1297663200"/>
    <x v="747"/>
    <n v="1298613600"/>
    <d v="2011-02-25T06:00:00"/>
    <b v="0"/>
    <b v="0"/>
    <s v="publishing/translations"/>
    <x v="5"/>
  </r>
  <r>
    <x v="1"/>
    <s v="US"/>
    <s v="USD"/>
    <n v="1371963600"/>
    <x v="362"/>
    <n v="1372482000"/>
    <d v="2013-06-29T05:00:00"/>
    <b v="0"/>
    <b v="0"/>
    <s v="theater/plays"/>
    <x v="3"/>
  </r>
  <r>
    <x v="0"/>
    <s v="US"/>
    <s v="USD"/>
    <n v="1425103200"/>
    <x v="748"/>
    <n v="1425621600"/>
    <d v="2015-03-06T06:00:00"/>
    <b v="0"/>
    <b v="0"/>
    <s v="technology/web"/>
    <x v="2"/>
  </r>
  <r>
    <x v="0"/>
    <s v="US"/>
    <s v="USD"/>
    <n v="1265349600"/>
    <x v="749"/>
    <n v="1266300000"/>
    <d v="2010-02-16T06:00:00"/>
    <b v="0"/>
    <b v="0"/>
    <s v="music/indie rock"/>
    <x v="1"/>
  </r>
  <r>
    <x v="1"/>
    <s v="US"/>
    <s v="USD"/>
    <n v="1301202000"/>
    <x v="643"/>
    <n v="1305867600"/>
    <d v="2011-05-20T05:00:00"/>
    <b v="0"/>
    <b v="0"/>
    <s v="music/jazz"/>
    <x v="1"/>
  </r>
  <r>
    <x v="1"/>
    <s v="US"/>
    <s v="USD"/>
    <n v="1538024400"/>
    <x v="750"/>
    <n v="1538802000"/>
    <d v="2018-10-06T05:00:00"/>
    <b v="0"/>
    <b v="0"/>
    <s v="theater/plays"/>
    <x v="3"/>
  </r>
  <r>
    <x v="1"/>
    <s v="US"/>
    <s v="USD"/>
    <n v="1395032400"/>
    <x v="751"/>
    <n v="1398920400"/>
    <d v="2014-05-01T05:00:00"/>
    <b v="0"/>
    <b v="1"/>
    <s v="film &amp; video/documentary"/>
    <x v="4"/>
  </r>
  <r>
    <x v="1"/>
    <s v="US"/>
    <s v="USD"/>
    <n v="1405486800"/>
    <x v="752"/>
    <n v="1405659600"/>
    <d v="2014-07-18T05:00:00"/>
    <b v="0"/>
    <b v="1"/>
    <s v="theater/plays"/>
    <x v="3"/>
  </r>
  <r>
    <x v="1"/>
    <s v="US"/>
    <s v="USD"/>
    <n v="1455861600"/>
    <x v="753"/>
    <n v="1457244000"/>
    <d v="2016-03-06T06:00:00"/>
    <b v="0"/>
    <b v="0"/>
    <s v="technology/web"/>
    <x v="2"/>
  </r>
  <r>
    <x v="1"/>
    <s v="IT"/>
    <s v="EUR"/>
    <n v="1529038800"/>
    <x v="754"/>
    <n v="1529298000"/>
    <d v="2018-06-18T05:00:00"/>
    <b v="0"/>
    <b v="0"/>
    <s v="technology/wearables"/>
    <x v="2"/>
  </r>
  <r>
    <x v="0"/>
    <s v="US"/>
    <s v="USD"/>
    <n v="1535259600"/>
    <x v="755"/>
    <n v="1535778000"/>
    <d v="2018-09-01T05:00:00"/>
    <b v="0"/>
    <b v="0"/>
    <s v="photography/photography books"/>
    <x v="7"/>
  </r>
  <r>
    <x v="3"/>
    <s v="US"/>
    <s v="USD"/>
    <n v="1327212000"/>
    <x v="756"/>
    <n v="1327471200"/>
    <d v="2012-01-25T06:00:00"/>
    <b v="0"/>
    <b v="0"/>
    <s v="film &amp; video/documentary"/>
    <x v="4"/>
  </r>
  <r>
    <x v="1"/>
    <s v="GB"/>
    <s v="GBP"/>
    <n v="1526360400"/>
    <x v="757"/>
    <n v="1529557200"/>
    <d v="2018-06-21T05:00:00"/>
    <b v="0"/>
    <b v="0"/>
    <s v="technology/web"/>
    <x v="2"/>
  </r>
  <r>
    <x v="1"/>
    <s v="US"/>
    <s v="USD"/>
    <n v="1532149200"/>
    <x v="758"/>
    <n v="1535259600"/>
    <d v="2018-08-26T05:00:00"/>
    <b v="1"/>
    <b v="1"/>
    <s v="technology/web"/>
    <x v="2"/>
  </r>
  <r>
    <x v="1"/>
    <s v="US"/>
    <s v="USD"/>
    <n v="1515304800"/>
    <x v="759"/>
    <n v="1515564000"/>
    <d v="2018-01-10T06:00:00"/>
    <b v="0"/>
    <b v="0"/>
    <s v="food/food trucks"/>
    <x v="0"/>
  </r>
  <r>
    <x v="1"/>
    <s v="US"/>
    <s v="USD"/>
    <n v="1276318800"/>
    <x v="760"/>
    <n v="1277096400"/>
    <d v="2010-06-21T05:00:00"/>
    <b v="0"/>
    <b v="0"/>
    <s v="film &amp; video/drama"/>
    <x v="4"/>
  </r>
  <r>
    <x v="1"/>
    <s v="US"/>
    <s v="USD"/>
    <n v="1328767200"/>
    <x v="761"/>
    <n v="1329026400"/>
    <d v="2012-02-12T06:00:00"/>
    <b v="0"/>
    <b v="1"/>
    <s v="music/indie rock"/>
    <x v="1"/>
  </r>
  <r>
    <x v="0"/>
    <s v="US"/>
    <s v="USD"/>
    <n v="1321682400"/>
    <x v="762"/>
    <n v="1322978400"/>
    <d v="2011-12-04T06:00:00"/>
    <b v="1"/>
    <b v="0"/>
    <s v="music/rock"/>
    <x v="1"/>
  </r>
  <r>
    <x v="1"/>
    <s v="US"/>
    <s v="USD"/>
    <n v="1335934800"/>
    <x v="444"/>
    <n v="1338786000"/>
    <d v="2012-06-04T05:00:00"/>
    <b v="0"/>
    <b v="0"/>
    <s v="music/electric music"/>
    <x v="1"/>
  </r>
  <r>
    <x v="0"/>
    <s v="US"/>
    <s v="USD"/>
    <n v="1310792400"/>
    <x v="763"/>
    <n v="1311656400"/>
    <d v="2011-07-26T05:00:00"/>
    <b v="0"/>
    <b v="1"/>
    <s v="games/video games"/>
    <x v="6"/>
  </r>
  <r>
    <x v="1"/>
    <s v="CA"/>
    <s v="CAD"/>
    <n v="1308546000"/>
    <x v="764"/>
    <n v="1308978000"/>
    <d v="2011-06-25T05:00:00"/>
    <b v="0"/>
    <b v="1"/>
    <s v="music/indie rock"/>
    <x v="1"/>
  </r>
  <r>
    <x v="1"/>
    <s v="CA"/>
    <s v="CAD"/>
    <n v="1574056800"/>
    <x v="765"/>
    <n v="1576389600"/>
    <d v="2019-12-15T06:00:00"/>
    <b v="0"/>
    <b v="0"/>
    <s v="publishing/fiction"/>
    <x v="5"/>
  </r>
  <r>
    <x v="1"/>
    <s v="AU"/>
    <s v="AUD"/>
    <n v="1308373200"/>
    <x v="766"/>
    <n v="1311051600"/>
    <d v="2011-07-19T05:00:00"/>
    <b v="0"/>
    <b v="0"/>
    <s v="theater/plays"/>
    <x v="3"/>
  </r>
  <r>
    <x v="1"/>
    <s v="US"/>
    <s v="USD"/>
    <n v="1335243600"/>
    <x v="767"/>
    <n v="1336712400"/>
    <d v="2012-05-11T05:00:00"/>
    <b v="0"/>
    <b v="0"/>
    <s v="food/food trucks"/>
    <x v="0"/>
  </r>
  <r>
    <x v="1"/>
    <s v="CH"/>
    <s v="CHF"/>
    <n v="1328421600"/>
    <x v="768"/>
    <n v="1330408800"/>
    <d v="2012-02-28T06:00:00"/>
    <b v="1"/>
    <b v="0"/>
    <s v="film &amp; video/shorts"/>
    <x v="4"/>
  </r>
  <r>
    <x v="0"/>
    <s v="US"/>
    <s v="USD"/>
    <n v="1524286800"/>
    <x v="769"/>
    <n v="1524891600"/>
    <d v="2018-04-28T05:00:00"/>
    <b v="1"/>
    <b v="0"/>
    <s v="food/food trucks"/>
    <x v="0"/>
  </r>
  <r>
    <x v="0"/>
    <s v="US"/>
    <s v="USD"/>
    <n v="1362117600"/>
    <x v="770"/>
    <n v="1363669200"/>
    <d v="2013-03-19T05:00:00"/>
    <b v="0"/>
    <b v="1"/>
    <s v="theater/plays"/>
    <x v="3"/>
  </r>
  <r>
    <x v="1"/>
    <s v="US"/>
    <s v="USD"/>
    <n v="1550556000"/>
    <x v="771"/>
    <n v="1551420000"/>
    <d v="2019-03-01T06:00:00"/>
    <b v="0"/>
    <b v="1"/>
    <s v="technology/wearables"/>
    <x v="2"/>
  </r>
  <r>
    <x v="1"/>
    <s v="US"/>
    <s v="USD"/>
    <n v="1269147600"/>
    <x v="772"/>
    <n v="1269838800"/>
    <d v="2010-03-29T05:00:00"/>
    <b v="0"/>
    <b v="0"/>
    <s v="theater/plays"/>
    <x v="3"/>
  </r>
  <r>
    <x v="1"/>
    <s v="US"/>
    <s v="USD"/>
    <n v="1312174800"/>
    <x v="773"/>
    <n v="1312520400"/>
    <d v="2011-08-05T05:00:00"/>
    <b v="0"/>
    <b v="0"/>
    <s v="theater/plays"/>
    <x v="3"/>
  </r>
  <r>
    <x v="1"/>
    <s v="US"/>
    <s v="USD"/>
    <n v="1434517200"/>
    <x v="774"/>
    <n v="1436504400"/>
    <d v="2015-07-10T05:00:00"/>
    <b v="0"/>
    <b v="1"/>
    <s v="film &amp; video/television"/>
    <x v="4"/>
  </r>
  <r>
    <x v="1"/>
    <s v="US"/>
    <s v="USD"/>
    <n v="1471582800"/>
    <x v="775"/>
    <n v="1472014800"/>
    <d v="2016-08-24T05:00:00"/>
    <b v="0"/>
    <b v="0"/>
    <s v="film &amp; video/shorts"/>
    <x v="4"/>
  </r>
  <r>
    <x v="1"/>
    <s v="US"/>
    <s v="USD"/>
    <n v="1410757200"/>
    <x v="776"/>
    <n v="1411534800"/>
    <d v="2014-09-24T05:00:00"/>
    <b v="0"/>
    <b v="0"/>
    <s v="theater/plays"/>
    <x v="3"/>
  </r>
  <r>
    <x v="3"/>
    <s v="US"/>
    <s v="USD"/>
    <n v="1304830800"/>
    <x v="777"/>
    <n v="1304917200"/>
    <d v="2011-05-09T05:00:00"/>
    <b v="0"/>
    <b v="0"/>
    <s v="photography/photography books"/>
    <x v="7"/>
  </r>
  <r>
    <x v="1"/>
    <s v="US"/>
    <s v="USD"/>
    <n v="1539061200"/>
    <x v="778"/>
    <n v="1539579600"/>
    <d v="2018-10-15T05:00:00"/>
    <b v="0"/>
    <b v="0"/>
    <s v="food/food trucks"/>
    <x v="0"/>
  </r>
  <r>
    <x v="1"/>
    <s v="US"/>
    <s v="USD"/>
    <n v="1381554000"/>
    <x v="779"/>
    <n v="1382504400"/>
    <d v="2013-10-23T05:00:00"/>
    <b v="0"/>
    <b v="0"/>
    <s v="theater/plays"/>
    <x v="3"/>
  </r>
  <r>
    <x v="0"/>
    <s v="US"/>
    <s v="USD"/>
    <n v="1277096400"/>
    <x v="780"/>
    <n v="1278306000"/>
    <d v="2010-07-05T05:00:00"/>
    <b v="0"/>
    <b v="0"/>
    <s v="film &amp; video/drama"/>
    <x v="4"/>
  </r>
  <r>
    <x v="0"/>
    <s v="US"/>
    <s v="USD"/>
    <n v="1440392400"/>
    <x v="335"/>
    <n v="1442552400"/>
    <d v="2015-09-18T05:00:00"/>
    <b v="0"/>
    <b v="0"/>
    <s v="theater/plays"/>
    <x v="3"/>
  </r>
  <r>
    <x v="1"/>
    <s v="US"/>
    <s v="USD"/>
    <n v="1509512400"/>
    <x v="535"/>
    <n v="1511071200"/>
    <d v="2017-11-19T06:00:00"/>
    <b v="0"/>
    <b v="1"/>
    <s v="theater/plays"/>
    <x v="3"/>
  </r>
  <r>
    <x v="1"/>
    <s v="AU"/>
    <s v="AUD"/>
    <n v="1535950800"/>
    <x v="270"/>
    <n v="1536382800"/>
    <d v="2018-09-08T05:00:00"/>
    <b v="0"/>
    <b v="0"/>
    <s v="film &amp; video/science fiction"/>
    <x v="4"/>
  </r>
  <r>
    <x v="1"/>
    <s v="US"/>
    <s v="USD"/>
    <n v="1389160800"/>
    <x v="781"/>
    <n v="1389592800"/>
    <d v="2014-01-13T06:00:00"/>
    <b v="0"/>
    <b v="0"/>
    <s v="photography/photography books"/>
    <x v="7"/>
  </r>
  <r>
    <x v="1"/>
    <s v="US"/>
    <s v="USD"/>
    <n v="1271998800"/>
    <x v="782"/>
    <n v="1275282000"/>
    <d v="2010-05-31T05:00:00"/>
    <b v="0"/>
    <b v="1"/>
    <s v="photography/photography books"/>
    <x v="7"/>
  </r>
  <r>
    <x v="0"/>
    <s v="US"/>
    <s v="USD"/>
    <n v="1294898400"/>
    <x v="783"/>
    <n v="1294984800"/>
    <d v="2011-01-14T06:00:00"/>
    <b v="0"/>
    <b v="0"/>
    <s v="music/rock"/>
    <x v="1"/>
  </r>
  <r>
    <x v="0"/>
    <s v="CA"/>
    <s v="CAD"/>
    <n v="1559970000"/>
    <x v="784"/>
    <n v="1562043600"/>
    <d v="2019-07-02T05:00:00"/>
    <b v="0"/>
    <b v="0"/>
    <s v="photography/photography books"/>
    <x v="7"/>
  </r>
  <r>
    <x v="0"/>
    <s v="US"/>
    <s v="USD"/>
    <n v="1469509200"/>
    <x v="785"/>
    <n v="1469595600"/>
    <d v="2016-07-27T05:00:00"/>
    <b v="0"/>
    <b v="0"/>
    <s v="food/food trucks"/>
    <x v="0"/>
  </r>
  <r>
    <x v="0"/>
    <s v="IT"/>
    <s v="EUR"/>
    <n v="1579068000"/>
    <x v="786"/>
    <n v="1581141600"/>
    <d v="2020-02-08T06:00:00"/>
    <b v="0"/>
    <b v="0"/>
    <s v="music/metal"/>
    <x v="1"/>
  </r>
  <r>
    <x v="1"/>
    <s v="US"/>
    <s v="USD"/>
    <n v="1487743200"/>
    <x v="787"/>
    <n v="1488520800"/>
    <d v="2017-03-03T06:00:00"/>
    <b v="0"/>
    <b v="0"/>
    <s v="publishing/nonfiction"/>
    <x v="5"/>
  </r>
  <r>
    <x v="1"/>
    <s v="US"/>
    <s v="USD"/>
    <n v="1563685200"/>
    <x v="788"/>
    <n v="1563858000"/>
    <d v="2019-07-23T05:00:00"/>
    <b v="0"/>
    <b v="0"/>
    <s v="music/electric music"/>
    <x v="1"/>
  </r>
  <r>
    <x v="0"/>
    <s v="US"/>
    <s v="USD"/>
    <n v="1436418000"/>
    <x v="330"/>
    <n v="1438923600"/>
    <d v="2015-08-07T05:00:00"/>
    <b v="0"/>
    <b v="1"/>
    <s v="theater/plays"/>
    <x v="3"/>
  </r>
  <r>
    <x v="1"/>
    <s v="US"/>
    <s v="USD"/>
    <n v="1421820000"/>
    <x v="789"/>
    <n v="1422165600"/>
    <d v="2015-01-25T06:00:00"/>
    <b v="0"/>
    <b v="0"/>
    <s v="theater/plays"/>
    <x v="3"/>
  </r>
  <r>
    <x v="1"/>
    <s v="US"/>
    <s v="USD"/>
    <n v="1274763600"/>
    <x v="790"/>
    <n v="1277874000"/>
    <d v="2010-06-30T05:00:00"/>
    <b v="0"/>
    <b v="0"/>
    <s v="film &amp; video/shorts"/>
    <x v="4"/>
  </r>
  <r>
    <x v="0"/>
    <s v="US"/>
    <s v="USD"/>
    <n v="1399179600"/>
    <x v="791"/>
    <n v="1399352400"/>
    <d v="2014-05-06T05:00:00"/>
    <b v="0"/>
    <b v="1"/>
    <s v="theater/plays"/>
    <x v="3"/>
  </r>
  <r>
    <x v="1"/>
    <s v="US"/>
    <s v="USD"/>
    <n v="1275800400"/>
    <x v="792"/>
    <n v="1279083600"/>
    <d v="2010-07-14T05:00:00"/>
    <b v="0"/>
    <b v="0"/>
    <s v="theater/plays"/>
    <x v="3"/>
  </r>
  <r>
    <x v="0"/>
    <s v="US"/>
    <s v="USD"/>
    <n v="1282798800"/>
    <x v="793"/>
    <n v="1284354000"/>
    <d v="2010-09-13T05:00:00"/>
    <b v="0"/>
    <b v="0"/>
    <s v="music/indie rock"/>
    <x v="1"/>
  </r>
  <r>
    <x v="0"/>
    <s v="US"/>
    <s v="USD"/>
    <n v="1437109200"/>
    <x v="794"/>
    <n v="1441170000"/>
    <d v="2015-09-02T05:00:00"/>
    <b v="0"/>
    <b v="1"/>
    <s v="theater/plays"/>
    <x v="3"/>
  </r>
  <r>
    <x v="1"/>
    <s v="US"/>
    <s v="USD"/>
    <n v="1491886800"/>
    <x v="795"/>
    <n v="1493528400"/>
    <d v="2017-04-30T05:00:00"/>
    <b v="0"/>
    <b v="0"/>
    <s v="theater/plays"/>
    <x v="3"/>
  </r>
  <r>
    <x v="1"/>
    <s v="US"/>
    <s v="USD"/>
    <n v="1394600400"/>
    <x v="796"/>
    <n v="1395205200"/>
    <d v="2014-03-19T05:00:00"/>
    <b v="0"/>
    <b v="1"/>
    <s v="music/electric music"/>
    <x v="1"/>
  </r>
  <r>
    <x v="1"/>
    <s v="US"/>
    <s v="USD"/>
    <n v="1561352400"/>
    <x v="797"/>
    <n v="1561438800"/>
    <d v="2019-06-25T05:00:00"/>
    <b v="0"/>
    <b v="0"/>
    <s v="music/indie rock"/>
    <x v="1"/>
  </r>
  <r>
    <x v="1"/>
    <s v="CA"/>
    <s v="CAD"/>
    <n v="1322892000"/>
    <x v="798"/>
    <n v="1326693600"/>
    <d v="2012-01-16T06:00:00"/>
    <b v="0"/>
    <b v="0"/>
    <s v="film &amp; video/documentary"/>
    <x v="4"/>
  </r>
  <r>
    <x v="1"/>
    <s v="US"/>
    <s v="USD"/>
    <n v="1274418000"/>
    <x v="799"/>
    <n v="1277960400"/>
    <d v="2010-07-01T05:00:00"/>
    <b v="0"/>
    <b v="0"/>
    <s v="publishing/translations"/>
    <x v="5"/>
  </r>
  <r>
    <x v="1"/>
    <s v="IT"/>
    <s v="EUR"/>
    <n v="1434344400"/>
    <x v="800"/>
    <n v="1434690000"/>
    <d v="2015-06-19T05:00:00"/>
    <b v="0"/>
    <b v="1"/>
    <s v="film &amp; video/documentary"/>
    <x v="4"/>
  </r>
  <r>
    <x v="1"/>
    <s v="GB"/>
    <s v="GBP"/>
    <n v="1373518800"/>
    <x v="801"/>
    <n v="1376110800"/>
    <d v="2013-08-10T05:00:00"/>
    <b v="0"/>
    <b v="1"/>
    <s v="film &amp; video/television"/>
    <x v="4"/>
  </r>
  <r>
    <x v="0"/>
    <s v="US"/>
    <s v="USD"/>
    <n v="1517637600"/>
    <x v="802"/>
    <n v="1518415200"/>
    <d v="2018-02-12T06:00:00"/>
    <b v="0"/>
    <b v="0"/>
    <s v="theater/plays"/>
    <x v="3"/>
  </r>
  <r>
    <x v="1"/>
    <s v="AU"/>
    <s v="AUD"/>
    <n v="1310619600"/>
    <x v="803"/>
    <n v="1310878800"/>
    <d v="2011-07-17T05:00:00"/>
    <b v="0"/>
    <b v="1"/>
    <s v="food/food trucks"/>
    <x v="0"/>
  </r>
  <r>
    <x v="0"/>
    <s v="US"/>
    <s v="USD"/>
    <n v="1556427600"/>
    <x v="212"/>
    <n v="1556600400"/>
    <d v="2019-04-30T05:00:00"/>
    <b v="0"/>
    <b v="0"/>
    <s v="theater/plays"/>
    <x v="3"/>
  </r>
  <r>
    <x v="0"/>
    <s v="US"/>
    <s v="USD"/>
    <n v="1576476000"/>
    <x v="804"/>
    <n v="1576994400"/>
    <d v="2019-12-22T06:00:00"/>
    <b v="0"/>
    <b v="0"/>
    <s v="film &amp; video/documentary"/>
    <x v="4"/>
  </r>
  <r>
    <x v="1"/>
    <s v="CH"/>
    <s v="CHF"/>
    <n v="1381122000"/>
    <x v="805"/>
    <n v="1382677200"/>
    <d v="2013-10-25T05:00:00"/>
    <b v="0"/>
    <b v="0"/>
    <s v="music/jazz"/>
    <x v="1"/>
  </r>
  <r>
    <x v="0"/>
    <s v="US"/>
    <s v="USD"/>
    <n v="1411102800"/>
    <x v="806"/>
    <n v="1411189200"/>
    <d v="2014-09-20T05:00:00"/>
    <b v="0"/>
    <b v="1"/>
    <s v="technology/web"/>
    <x v="2"/>
  </r>
  <r>
    <x v="1"/>
    <s v="US"/>
    <s v="USD"/>
    <n v="1531803600"/>
    <x v="807"/>
    <n v="1534654800"/>
    <d v="2018-08-19T05:00:00"/>
    <b v="0"/>
    <b v="1"/>
    <s v="music/rock"/>
    <x v="1"/>
  </r>
  <r>
    <x v="1"/>
    <s v="US"/>
    <s v="USD"/>
    <n v="1454133600"/>
    <x v="722"/>
    <n v="1457762400"/>
    <d v="2016-03-12T06:00:00"/>
    <b v="0"/>
    <b v="0"/>
    <s v="technology/web"/>
    <x v="2"/>
  </r>
  <r>
    <x v="2"/>
    <s v="US"/>
    <s v="USD"/>
    <n v="1336194000"/>
    <x v="477"/>
    <n v="1337490000"/>
    <d v="2012-05-20T05:00:00"/>
    <b v="0"/>
    <b v="1"/>
    <s v="publishing/nonfiction"/>
    <x v="5"/>
  </r>
  <r>
    <x v="0"/>
    <s v="US"/>
    <s v="USD"/>
    <n v="1349326800"/>
    <x v="259"/>
    <n v="1349672400"/>
    <d v="2012-10-08T05:00:00"/>
    <b v="0"/>
    <b v="0"/>
    <s v="publishing/radio &amp; podcasts"/>
    <x v="5"/>
  </r>
  <r>
    <x v="1"/>
    <s v="US"/>
    <s v="USD"/>
    <n v="1379566800"/>
    <x v="9"/>
    <n v="1379826000"/>
    <d v="2013-09-22T05:00:00"/>
    <b v="0"/>
    <b v="0"/>
    <s v="theater/plays"/>
    <x v="3"/>
  </r>
  <r>
    <x v="1"/>
    <s v="US"/>
    <s v="USD"/>
    <n v="1494651600"/>
    <x v="808"/>
    <n v="1497762000"/>
    <d v="2017-06-18T05:00:00"/>
    <b v="1"/>
    <b v="1"/>
    <s v="film &amp; video/documentary"/>
    <x v="4"/>
  </r>
  <r>
    <x v="0"/>
    <s v="US"/>
    <s v="USD"/>
    <n v="1303880400"/>
    <x v="809"/>
    <n v="1304485200"/>
    <d v="2011-05-04T05:00:00"/>
    <b v="0"/>
    <b v="0"/>
    <s v="theater/plays"/>
    <x v="3"/>
  </r>
  <r>
    <x v="1"/>
    <s v="US"/>
    <s v="USD"/>
    <n v="1335934800"/>
    <x v="444"/>
    <n v="1336885200"/>
    <d v="2012-05-13T05:00:00"/>
    <b v="0"/>
    <b v="0"/>
    <s v="games/video games"/>
    <x v="6"/>
  </r>
  <r>
    <x v="1"/>
    <s v="CA"/>
    <s v="CAD"/>
    <n v="1528088400"/>
    <x v="384"/>
    <n v="1530421200"/>
    <d v="2018-07-01T05:00:00"/>
    <b v="0"/>
    <b v="1"/>
    <s v="theater/plays"/>
    <x v="3"/>
  </r>
  <r>
    <x v="3"/>
    <s v="US"/>
    <s v="USD"/>
    <n v="1421906400"/>
    <x v="810"/>
    <n v="1421992800"/>
    <d v="2015-01-23T06:00:00"/>
    <b v="0"/>
    <b v="0"/>
    <s v="theater/plays"/>
    <x v="3"/>
  </r>
  <r>
    <x v="1"/>
    <s v="US"/>
    <s v="USD"/>
    <n v="1568005200"/>
    <x v="811"/>
    <n v="1568178000"/>
    <d v="2019-09-11T05:00:00"/>
    <b v="1"/>
    <b v="0"/>
    <s v="technology/web"/>
    <x v="2"/>
  </r>
  <r>
    <x v="1"/>
    <s v="US"/>
    <s v="USD"/>
    <n v="1346821200"/>
    <x v="812"/>
    <n v="1347944400"/>
    <d v="2012-09-18T05:00:00"/>
    <b v="1"/>
    <b v="0"/>
    <s v="film &amp; video/drama"/>
    <x v="4"/>
  </r>
  <r>
    <x v="0"/>
    <s v="AU"/>
    <s v="AUD"/>
    <n v="1557637200"/>
    <x v="813"/>
    <n v="1558760400"/>
    <d v="2019-05-25T05:00:00"/>
    <b v="0"/>
    <b v="0"/>
    <s v="film &amp; video/drama"/>
    <x v="4"/>
  </r>
  <r>
    <x v="0"/>
    <s v="GB"/>
    <s v="GBP"/>
    <n v="1375592400"/>
    <x v="814"/>
    <n v="1376629200"/>
    <d v="2013-08-16T05:00:00"/>
    <b v="0"/>
    <b v="0"/>
    <s v="theater/plays"/>
    <x v="3"/>
  </r>
  <r>
    <x v="1"/>
    <s v="GB"/>
    <s v="GBP"/>
    <n v="1503982800"/>
    <x v="80"/>
    <n v="1504760400"/>
    <d v="2017-09-07T05:00:00"/>
    <b v="0"/>
    <b v="0"/>
    <s v="film &amp; video/television"/>
    <x v="4"/>
  </r>
  <r>
    <x v="0"/>
    <s v="US"/>
    <s v="USD"/>
    <n v="1418882400"/>
    <x v="815"/>
    <n v="1419660000"/>
    <d v="2014-12-27T06:00:00"/>
    <b v="0"/>
    <b v="0"/>
    <s v="photography/photography books"/>
    <x v="7"/>
  </r>
  <r>
    <x v="2"/>
    <s v="GB"/>
    <s v="GBP"/>
    <n v="1309237200"/>
    <x v="816"/>
    <n v="1311310800"/>
    <d v="2011-07-22T05:00:00"/>
    <b v="0"/>
    <b v="1"/>
    <s v="film &amp; video/shorts"/>
    <x v="4"/>
  </r>
  <r>
    <x v="1"/>
    <s v="CH"/>
    <s v="CHF"/>
    <n v="1343365200"/>
    <x v="474"/>
    <n v="1344315600"/>
    <d v="2012-08-07T05:00:00"/>
    <b v="0"/>
    <b v="0"/>
    <s v="publishing/radio &amp; podcasts"/>
    <x v="5"/>
  </r>
  <r>
    <x v="0"/>
    <s v="AU"/>
    <s v="AUD"/>
    <n v="1507957200"/>
    <x v="817"/>
    <n v="1510725600"/>
    <d v="2017-11-15T06:00:00"/>
    <b v="0"/>
    <b v="1"/>
    <s v="theater/plays"/>
    <x v="3"/>
  </r>
  <r>
    <x v="1"/>
    <s v="US"/>
    <s v="USD"/>
    <n v="1549519200"/>
    <x v="818"/>
    <n v="1551247200"/>
    <d v="2019-02-27T06:00:00"/>
    <b v="1"/>
    <b v="0"/>
    <s v="film &amp; video/animation"/>
    <x v="4"/>
  </r>
  <r>
    <x v="0"/>
    <s v="US"/>
    <s v="USD"/>
    <n v="1329026400"/>
    <x v="819"/>
    <n v="1330236000"/>
    <d v="2012-02-26T06:00:00"/>
    <b v="0"/>
    <b v="0"/>
    <s v="technology/web"/>
    <x v="2"/>
  </r>
  <r>
    <x v="1"/>
    <s v="US"/>
    <s v="USD"/>
    <n v="1544335200"/>
    <x v="609"/>
    <n v="1545112800"/>
    <d v="2018-12-18T06:00:00"/>
    <b v="0"/>
    <b v="1"/>
    <s v="music/world music"/>
    <x v="1"/>
  </r>
  <r>
    <x v="1"/>
    <s v="US"/>
    <s v="USD"/>
    <n v="1279083600"/>
    <x v="547"/>
    <n v="1279170000"/>
    <d v="2010-07-15T05:00:00"/>
    <b v="0"/>
    <b v="0"/>
    <s v="theater/plays"/>
    <x v="3"/>
  </r>
  <r>
    <x v="1"/>
    <s v="IT"/>
    <s v="EUR"/>
    <n v="1572498000"/>
    <x v="820"/>
    <n v="1573452000"/>
    <d v="2019-11-11T06:00:00"/>
    <b v="0"/>
    <b v="0"/>
    <s v="theater/plays"/>
    <x v="3"/>
  </r>
  <r>
    <x v="1"/>
    <s v="US"/>
    <s v="USD"/>
    <n v="1506056400"/>
    <x v="821"/>
    <n v="1507093200"/>
    <d v="2017-10-04T05:00:00"/>
    <b v="0"/>
    <b v="0"/>
    <s v="theater/plays"/>
    <x v="3"/>
  </r>
  <r>
    <x v="0"/>
    <s v="US"/>
    <s v="USD"/>
    <n v="1463029200"/>
    <x v="151"/>
    <n v="1463374800"/>
    <d v="2016-05-16T05:00:00"/>
    <b v="0"/>
    <b v="0"/>
    <s v="food/food trucks"/>
    <x v="0"/>
  </r>
  <r>
    <x v="0"/>
    <s v="US"/>
    <s v="USD"/>
    <n v="1342069200"/>
    <x v="822"/>
    <n v="1344574800"/>
    <d v="2012-08-10T05:00:00"/>
    <b v="0"/>
    <b v="0"/>
    <s v="theater/plays"/>
    <x v="3"/>
  </r>
  <r>
    <x v="1"/>
    <s v="IT"/>
    <s v="EUR"/>
    <n v="1388296800"/>
    <x v="823"/>
    <n v="1389074400"/>
    <d v="2014-01-07T06:00:00"/>
    <b v="0"/>
    <b v="0"/>
    <s v="technology/web"/>
    <x v="2"/>
  </r>
  <r>
    <x v="1"/>
    <s v="GB"/>
    <s v="GBP"/>
    <n v="1493787600"/>
    <x v="824"/>
    <n v="1494997200"/>
    <d v="2017-05-17T05:00:00"/>
    <b v="0"/>
    <b v="0"/>
    <s v="theater/plays"/>
    <x v="3"/>
  </r>
  <r>
    <x v="1"/>
    <s v="US"/>
    <s v="USD"/>
    <n v="1424844000"/>
    <x v="825"/>
    <n v="1425448800"/>
    <d v="2015-03-04T06:00:00"/>
    <b v="0"/>
    <b v="1"/>
    <s v="theater/plays"/>
    <x v="3"/>
  </r>
  <r>
    <x v="0"/>
    <s v="US"/>
    <s v="USD"/>
    <n v="1403931600"/>
    <x v="826"/>
    <n v="1404104400"/>
    <d v="2014-06-30T05:00:00"/>
    <b v="0"/>
    <b v="1"/>
    <s v="theater/plays"/>
    <x v="3"/>
  </r>
  <r>
    <x v="1"/>
    <s v="US"/>
    <s v="USD"/>
    <n v="1394514000"/>
    <x v="827"/>
    <n v="1394773200"/>
    <d v="2014-03-14T05:00:00"/>
    <b v="0"/>
    <b v="0"/>
    <s v="music/rock"/>
    <x v="1"/>
  </r>
  <r>
    <x v="1"/>
    <s v="US"/>
    <s v="USD"/>
    <n v="1365397200"/>
    <x v="828"/>
    <n v="1366520400"/>
    <d v="2013-04-21T05:00:00"/>
    <b v="0"/>
    <b v="0"/>
    <s v="theater/plays"/>
    <x v="3"/>
  </r>
  <r>
    <x v="1"/>
    <s v="US"/>
    <s v="USD"/>
    <n v="1456120800"/>
    <x v="829"/>
    <n v="1456639200"/>
    <d v="2016-02-28T06:00:00"/>
    <b v="0"/>
    <b v="0"/>
    <s v="theater/plays"/>
    <x v="3"/>
  </r>
  <r>
    <x v="1"/>
    <s v="US"/>
    <s v="USD"/>
    <n v="1437714000"/>
    <x v="830"/>
    <n v="1438318800"/>
    <d v="2015-07-31T05:00:00"/>
    <b v="0"/>
    <b v="0"/>
    <s v="theater/plays"/>
    <x v="3"/>
  </r>
  <r>
    <x v="0"/>
    <s v="US"/>
    <s v="USD"/>
    <n v="1563771600"/>
    <x v="831"/>
    <n v="1564030800"/>
    <d v="2019-07-25T05:00:00"/>
    <b v="1"/>
    <b v="0"/>
    <s v="theater/plays"/>
    <x v="3"/>
  </r>
  <r>
    <x v="3"/>
    <s v="US"/>
    <s v="USD"/>
    <n v="1448517600"/>
    <x v="832"/>
    <n v="1449295200"/>
    <d v="2015-12-05T06:00:00"/>
    <b v="0"/>
    <b v="0"/>
    <s v="film &amp; video/documentary"/>
    <x v="4"/>
  </r>
  <r>
    <x v="1"/>
    <s v="US"/>
    <s v="USD"/>
    <n v="1528779600"/>
    <x v="833"/>
    <n v="1531890000"/>
    <d v="2018-07-18T05:00:00"/>
    <b v="0"/>
    <b v="1"/>
    <s v="publishing/fiction"/>
    <x v="5"/>
  </r>
  <r>
    <x v="0"/>
    <s v="US"/>
    <s v="USD"/>
    <n v="1304744400"/>
    <x v="834"/>
    <n v="1306213200"/>
    <d v="2011-05-24T05:00:00"/>
    <b v="0"/>
    <b v="1"/>
    <s v="games/video games"/>
    <x v="6"/>
  </r>
  <r>
    <x v="2"/>
    <s v="CA"/>
    <s v="CAD"/>
    <n v="1354341600"/>
    <x v="835"/>
    <n v="1356242400"/>
    <d v="2012-12-23T06:00:00"/>
    <b v="0"/>
    <b v="0"/>
    <s v="technology/web"/>
    <x v="2"/>
  </r>
  <r>
    <x v="0"/>
    <s v="US"/>
    <s v="USD"/>
    <n v="1294552800"/>
    <x v="836"/>
    <n v="1297576800"/>
    <d v="2011-02-13T06:00:00"/>
    <b v="1"/>
    <b v="0"/>
    <s v="theater/plays"/>
    <x v="3"/>
  </r>
  <r>
    <x v="0"/>
    <s v="AU"/>
    <s v="AUD"/>
    <n v="1295935200"/>
    <x v="837"/>
    <n v="1296194400"/>
    <d v="2011-01-28T06:00:00"/>
    <b v="0"/>
    <b v="0"/>
    <s v="theater/plays"/>
    <x v="3"/>
  </r>
  <r>
    <x v="1"/>
    <s v="US"/>
    <s v="USD"/>
    <n v="1411534800"/>
    <x v="219"/>
    <n v="1414558800"/>
    <d v="2014-10-29T05:00:00"/>
    <b v="0"/>
    <b v="0"/>
    <s v="food/food trucks"/>
    <x v="0"/>
  </r>
  <r>
    <x v="0"/>
    <s v="AU"/>
    <s v="AUD"/>
    <n v="1486706400"/>
    <x v="365"/>
    <n v="1488348000"/>
    <d v="2017-03-01T06:00:00"/>
    <b v="0"/>
    <b v="0"/>
    <s v="photography/photography books"/>
    <x v="7"/>
  </r>
  <r>
    <x v="0"/>
    <s v="US"/>
    <s v="USD"/>
    <n v="1333602000"/>
    <x v="838"/>
    <n v="1334898000"/>
    <d v="2012-04-20T05:00:00"/>
    <b v="1"/>
    <b v="0"/>
    <s v="photography/photography books"/>
    <x v="7"/>
  </r>
  <r>
    <x v="0"/>
    <s v="US"/>
    <s v="USD"/>
    <n v="1308200400"/>
    <x v="839"/>
    <n v="1308373200"/>
    <d v="2011-06-18T05:00:00"/>
    <b v="0"/>
    <b v="0"/>
    <s v="theater/plays"/>
    <x v="3"/>
  </r>
  <r>
    <x v="0"/>
    <s v="US"/>
    <s v="USD"/>
    <n v="1411707600"/>
    <x v="840"/>
    <n v="1412312400"/>
    <d v="2014-10-03T05:00:00"/>
    <b v="0"/>
    <b v="0"/>
    <s v="theater/plays"/>
    <x v="3"/>
  </r>
  <r>
    <x v="3"/>
    <s v="US"/>
    <s v="USD"/>
    <n v="1418364000"/>
    <x v="841"/>
    <n v="1419228000"/>
    <d v="2014-12-22T06:00:00"/>
    <b v="1"/>
    <b v="1"/>
    <s v="film &amp; video/documentary"/>
    <x v="4"/>
  </r>
  <r>
    <x v="1"/>
    <s v="US"/>
    <s v="USD"/>
    <n v="1429333200"/>
    <x v="842"/>
    <n v="1430974800"/>
    <d v="2015-05-07T05:00:00"/>
    <b v="0"/>
    <b v="0"/>
    <s v="technology/web"/>
    <x v="2"/>
  </r>
  <r>
    <x v="0"/>
    <s v="US"/>
    <s v="USD"/>
    <n v="1555390800"/>
    <x v="843"/>
    <n v="1555822800"/>
    <d v="2019-04-21T05:00:00"/>
    <b v="0"/>
    <b v="1"/>
    <s v="theater/plays"/>
    <x v="3"/>
  </r>
  <r>
    <x v="1"/>
    <s v="US"/>
    <s v="USD"/>
    <n v="1482732000"/>
    <x v="844"/>
    <n v="1482818400"/>
    <d v="2016-12-27T06:00:00"/>
    <b v="0"/>
    <b v="1"/>
    <s v="music/rock"/>
    <x v="1"/>
  </r>
  <r>
    <x v="3"/>
    <s v="US"/>
    <s v="USD"/>
    <n v="1470718800"/>
    <x v="845"/>
    <n v="1471928400"/>
    <d v="2016-08-23T05:00:00"/>
    <b v="0"/>
    <b v="0"/>
    <s v="film &amp; video/documentary"/>
    <x v="4"/>
  </r>
  <r>
    <x v="0"/>
    <s v="US"/>
    <s v="USD"/>
    <n v="1450591200"/>
    <x v="846"/>
    <n v="1453701600"/>
    <d v="2016-01-25T06:00:00"/>
    <b v="0"/>
    <b v="1"/>
    <s v="film &amp; video/science fiction"/>
    <x v="4"/>
  </r>
  <r>
    <x v="1"/>
    <s v="AU"/>
    <s v="AUD"/>
    <n v="1348290000"/>
    <x v="110"/>
    <n v="1350363600"/>
    <d v="2012-10-16T05:00:00"/>
    <b v="0"/>
    <b v="0"/>
    <s v="technology/web"/>
    <x v="2"/>
  </r>
  <r>
    <x v="1"/>
    <s v="US"/>
    <s v="USD"/>
    <n v="1353823200"/>
    <x v="847"/>
    <n v="1353996000"/>
    <d v="2012-11-27T06:00:00"/>
    <b v="0"/>
    <b v="0"/>
    <s v="theater/plays"/>
    <x v="3"/>
  </r>
  <r>
    <x v="0"/>
    <s v="US"/>
    <s v="USD"/>
    <n v="1450764000"/>
    <x v="848"/>
    <n v="1451109600"/>
    <d v="2015-12-26T06:00:00"/>
    <b v="0"/>
    <b v="0"/>
    <s v="film &amp; video/science fiction"/>
    <x v="4"/>
  </r>
  <r>
    <x v="1"/>
    <s v="US"/>
    <s v="USD"/>
    <n v="1329372000"/>
    <x v="849"/>
    <n v="1329631200"/>
    <d v="2012-02-19T06:00:00"/>
    <b v="0"/>
    <b v="0"/>
    <s v="theater/plays"/>
    <x v="3"/>
  </r>
  <r>
    <x v="1"/>
    <s v="US"/>
    <s v="USD"/>
    <n v="1277096400"/>
    <x v="780"/>
    <n v="1278997200"/>
    <d v="2010-07-13T05:00:00"/>
    <b v="0"/>
    <b v="0"/>
    <s v="film &amp; video/animation"/>
    <x v="4"/>
  </r>
  <r>
    <x v="0"/>
    <s v="US"/>
    <s v="USD"/>
    <n v="1277701200"/>
    <x v="140"/>
    <n v="1280120400"/>
    <d v="2010-07-26T05:00:00"/>
    <b v="0"/>
    <b v="0"/>
    <s v="publishing/translations"/>
    <x v="5"/>
  </r>
  <r>
    <x v="0"/>
    <s v="US"/>
    <s v="USD"/>
    <n v="1454911200"/>
    <x v="850"/>
    <n v="1458104400"/>
    <d v="2016-03-16T05:00:00"/>
    <b v="0"/>
    <b v="0"/>
    <s v="technology/web"/>
    <x v="2"/>
  </r>
  <r>
    <x v="1"/>
    <s v="US"/>
    <s v="USD"/>
    <n v="1297922400"/>
    <x v="851"/>
    <n v="1298268000"/>
    <d v="2011-02-21T06:00:00"/>
    <b v="0"/>
    <b v="0"/>
    <s v="publishing/translations"/>
    <x v="5"/>
  </r>
  <r>
    <x v="1"/>
    <s v="US"/>
    <s v="USD"/>
    <n v="1384408800"/>
    <x v="852"/>
    <n v="1386223200"/>
    <d v="2013-12-05T06:00:00"/>
    <b v="0"/>
    <b v="0"/>
    <s v="food/food trucks"/>
    <x v="0"/>
  </r>
  <r>
    <x v="0"/>
    <s v="IT"/>
    <s v="EUR"/>
    <n v="1299304800"/>
    <x v="853"/>
    <n v="1299823200"/>
    <d v="2011-03-11T06:00:00"/>
    <b v="0"/>
    <b v="1"/>
    <s v="photography/photography books"/>
    <x v="7"/>
  </r>
  <r>
    <x v="1"/>
    <s v="US"/>
    <s v="USD"/>
    <n v="1431320400"/>
    <x v="854"/>
    <n v="1431752400"/>
    <d v="2015-05-16T05:00:00"/>
    <b v="0"/>
    <b v="0"/>
    <s v="theater/plays"/>
    <x v="3"/>
  </r>
  <r>
    <x v="1"/>
    <s v="GB"/>
    <s v="GBP"/>
    <n v="1264399200"/>
    <x v="67"/>
    <n v="1267855200"/>
    <d v="2010-03-06T06:00:00"/>
    <b v="0"/>
    <b v="0"/>
    <s v="music/rock"/>
    <x v="1"/>
  </r>
  <r>
    <x v="1"/>
    <s v="US"/>
    <s v="USD"/>
    <n v="1497502800"/>
    <x v="855"/>
    <n v="1497675600"/>
    <d v="2017-06-17T05:00:00"/>
    <b v="0"/>
    <b v="0"/>
    <s v="theater/plays"/>
    <x v="3"/>
  </r>
  <r>
    <x v="1"/>
    <s v="US"/>
    <s v="USD"/>
    <n v="1333688400"/>
    <x v="107"/>
    <n v="1336885200"/>
    <d v="2012-05-13T05:00:00"/>
    <b v="0"/>
    <b v="0"/>
    <s v="music/world music"/>
    <x v="1"/>
  </r>
  <r>
    <x v="1"/>
    <s v="US"/>
    <s v="USD"/>
    <n v="1293861600"/>
    <x v="344"/>
    <n v="1295157600"/>
    <d v="2011-01-16T06:00:00"/>
    <b v="0"/>
    <b v="0"/>
    <s v="food/food trucks"/>
    <x v="0"/>
  </r>
  <r>
    <x v="1"/>
    <s v="US"/>
    <s v="USD"/>
    <n v="1576994400"/>
    <x v="856"/>
    <n v="1577599200"/>
    <d v="2019-12-29T06:00:00"/>
    <b v="0"/>
    <b v="0"/>
    <s v="theater/plays"/>
    <x v="3"/>
  </r>
  <r>
    <x v="0"/>
    <s v="US"/>
    <s v="USD"/>
    <n v="1304917200"/>
    <x v="857"/>
    <n v="1305003600"/>
    <d v="2011-05-10T05:00:00"/>
    <b v="0"/>
    <b v="0"/>
    <s v="theater/plays"/>
    <x v="3"/>
  </r>
  <r>
    <x v="0"/>
    <s v="US"/>
    <s v="USD"/>
    <n v="1381208400"/>
    <x v="858"/>
    <n v="1381726800"/>
    <d v="2013-10-14T05:00:00"/>
    <b v="0"/>
    <b v="0"/>
    <s v="film &amp; video/television"/>
    <x v="4"/>
  </r>
  <r>
    <x v="1"/>
    <s v="US"/>
    <s v="USD"/>
    <n v="1401685200"/>
    <x v="859"/>
    <n v="1402462800"/>
    <d v="2014-06-11T05:00:00"/>
    <b v="0"/>
    <b v="1"/>
    <s v="technology/web"/>
    <x v="2"/>
  </r>
  <r>
    <x v="0"/>
    <s v="US"/>
    <s v="USD"/>
    <n v="1291960800"/>
    <x v="860"/>
    <n v="1292133600"/>
    <d v="2010-12-12T06:00:00"/>
    <b v="0"/>
    <b v="1"/>
    <s v="theater/plays"/>
    <x v="3"/>
  </r>
  <r>
    <x v="1"/>
    <s v="US"/>
    <s v="USD"/>
    <n v="1368853200"/>
    <x v="170"/>
    <n v="1368939600"/>
    <d v="2013-05-19T05:00:00"/>
    <b v="0"/>
    <b v="0"/>
    <s v="music/indie rock"/>
    <x v="1"/>
  </r>
  <r>
    <x v="1"/>
    <s v="US"/>
    <s v="USD"/>
    <n v="1448776800"/>
    <x v="861"/>
    <n v="1452146400"/>
    <d v="2016-01-07T06:00:00"/>
    <b v="0"/>
    <b v="1"/>
    <s v="theater/plays"/>
    <x v="3"/>
  </r>
  <r>
    <x v="1"/>
    <s v="US"/>
    <s v="USD"/>
    <n v="1296194400"/>
    <x v="862"/>
    <n v="1296712800"/>
    <d v="2011-02-03T06:00:00"/>
    <b v="0"/>
    <b v="1"/>
    <s v="theater/plays"/>
    <x v="3"/>
  </r>
  <r>
    <x v="0"/>
    <s v="US"/>
    <s v="USD"/>
    <n v="1517983200"/>
    <x v="863"/>
    <n v="1520748000"/>
    <d v="2018-03-11T06:00:00"/>
    <b v="0"/>
    <b v="0"/>
    <s v="food/food trucks"/>
    <x v="0"/>
  </r>
  <r>
    <x v="1"/>
    <s v="US"/>
    <s v="USD"/>
    <n v="1478930400"/>
    <x v="864"/>
    <n v="1480831200"/>
    <d v="2016-12-04T06:00:00"/>
    <b v="0"/>
    <b v="0"/>
    <s v="games/video games"/>
    <x v="6"/>
  </r>
  <r>
    <x v="1"/>
    <s v="GB"/>
    <s v="GBP"/>
    <n v="1426395600"/>
    <x v="527"/>
    <n v="1426914000"/>
    <d v="2015-03-21T05:00:00"/>
    <b v="0"/>
    <b v="0"/>
    <s v="theater/plays"/>
    <x v="3"/>
  </r>
  <r>
    <x v="0"/>
    <s v="US"/>
    <s v="USD"/>
    <n v="1446181200"/>
    <x v="865"/>
    <n v="1446616800"/>
    <d v="2015-11-04T06:00:00"/>
    <b v="1"/>
    <b v="0"/>
    <s v="publishing/nonfiction"/>
    <x v="5"/>
  </r>
  <r>
    <x v="1"/>
    <s v="US"/>
    <s v="USD"/>
    <n v="1514181600"/>
    <x v="866"/>
    <n v="1517032800"/>
    <d v="2018-01-27T06:00:00"/>
    <b v="0"/>
    <b v="0"/>
    <s v="technology/web"/>
    <x v="2"/>
  </r>
  <r>
    <x v="0"/>
    <s v="US"/>
    <s v="USD"/>
    <n v="1311051600"/>
    <x v="867"/>
    <n v="1311224400"/>
    <d v="2011-07-21T05:00:00"/>
    <b v="0"/>
    <b v="1"/>
    <s v="film &amp; video/documentary"/>
    <x v="4"/>
  </r>
  <r>
    <x v="1"/>
    <s v="US"/>
    <s v="USD"/>
    <n v="1564894800"/>
    <x v="868"/>
    <n v="1566190800"/>
    <d v="2019-08-19T05:00:00"/>
    <b v="0"/>
    <b v="0"/>
    <s v="film &amp; video/documentary"/>
    <x v="4"/>
  </r>
  <r>
    <x v="1"/>
    <s v="US"/>
    <s v="USD"/>
    <n v="1567918800"/>
    <x v="105"/>
    <n v="1570165200"/>
    <d v="2019-10-04T05:00:00"/>
    <b v="0"/>
    <b v="0"/>
    <s v="theater/plays"/>
    <x v="3"/>
  </r>
  <r>
    <x v="0"/>
    <s v="US"/>
    <s v="USD"/>
    <n v="1386309600"/>
    <x v="481"/>
    <n v="1388556000"/>
    <d v="2014-01-01T06:00:00"/>
    <b v="0"/>
    <b v="1"/>
    <s v="music/rock"/>
    <x v="1"/>
  </r>
  <r>
    <x v="0"/>
    <s v="US"/>
    <s v="USD"/>
    <n v="1301979600"/>
    <x v="253"/>
    <n v="1303189200"/>
    <d v="2011-04-19T05:00:00"/>
    <b v="0"/>
    <b v="0"/>
    <s v="music/rock"/>
    <x v="1"/>
  </r>
  <r>
    <x v="1"/>
    <s v="US"/>
    <s v="USD"/>
    <n v="1493269200"/>
    <x v="869"/>
    <n v="1494478800"/>
    <d v="2017-05-11T05:00:00"/>
    <b v="0"/>
    <b v="0"/>
    <s v="film &amp; video/documentary"/>
    <x v="4"/>
  </r>
  <r>
    <x v="0"/>
    <s v="US"/>
    <s v="USD"/>
    <n v="1478930400"/>
    <x v="864"/>
    <n v="1480744800"/>
    <d v="2016-12-03T06:00:00"/>
    <b v="0"/>
    <b v="0"/>
    <s v="publishing/radio &amp; podcasts"/>
    <x v="5"/>
  </r>
  <r>
    <x v="1"/>
    <s v="US"/>
    <s v="USD"/>
    <n v="1555390800"/>
    <x v="843"/>
    <n v="1555822800"/>
    <d v="2019-04-21T05:00:00"/>
    <b v="0"/>
    <b v="0"/>
    <s v="publishing/translations"/>
    <x v="5"/>
  </r>
  <r>
    <x v="0"/>
    <s v="US"/>
    <s v="USD"/>
    <n v="1456984800"/>
    <x v="289"/>
    <n v="1458882000"/>
    <d v="2016-03-25T05:00:00"/>
    <b v="0"/>
    <b v="1"/>
    <s v="film &amp; video/drama"/>
    <x v="4"/>
  </r>
  <r>
    <x v="1"/>
    <s v="US"/>
    <s v="USD"/>
    <n v="1411621200"/>
    <x v="870"/>
    <n v="1411966800"/>
    <d v="2014-09-29T05:00:00"/>
    <b v="0"/>
    <b v="1"/>
    <s v="music/rock"/>
    <x v="1"/>
  </r>
  <r>
    <x v="1"/>
    <s v="US"/>
    <s v="USD"/>
    <n v="1525669200"/>
    <x v="871"/>
    <n v="1526878800"/>
    <d v="2018-05-21T05:00:00"/>
    <b v="0"/>
    <b v="1"/>
    <s v="film &amp; video/drama"/>
    <x v="4"/>
  </r>
  <r>
    <x v="3"/>
    <s v="IT"/>
    <s v="EUR"/>
    <n v="1450936800"/>
    <x v="872"/>
    <n v="1452405600"/>
    <d v="2016-01-10T06:00:00"/>
    <b v="0"/>
    <b v="1"/>
    <s v="photography/photography books"/>
    <x v="7"/>
  </r>
  <r>
    <x v="0"/>
    <s v="US"/>
    <s v="USD"/>
    <n v="1413522000"/>
    <x v="873"/>
    <n v="1414040400"/>
    <d v="2014-10-23T05:00:00"/>
    <b v="0"/>
    <b v="1"/>
    <s v="publishing/translations"/>
    <x v="5"/>
  </r>
  <r>
    <x v="1"/>
    <s v="US"/>
    <s v="USD"/>
    <n v="1541307600"/>
    <x v="874"/>
    <n v="1543816800"/>
    <d v="2018-12-03T06:00:00"/>
    <b v="0"/>
    <b v="1"/>
    <s v="food/food trucks"/>
    <x v="0"/>
  </r>
  <r>
    <x v="0"/>
    <s v="US"/>
    <s v="USD"/>
    <n v="1357106400"/>
    <x v="875"/>
    <n v="1359698400"/>
    <d v="2013-02-01T06:00:00"/>
    <b v="0"/>
    <b v="0"/>
    <s v="theater/plays"/>
    <x v="3"/>
  </r>
  <r>
    <x v="3"/>
    <s v="IT"/>
    <s v="EUR"/>
    <n v="1390197600"/>
    <x v="876"/>
    <n v="1390629600"/>
    <d v="2014-01-25T06:00:00"/>
    <b v="0"/>
    <b v="0"/>
    <s v="theater/plays"/>
    <x v="3"/>
  </r>
  <r>
    <x v="0"/>
    <s v="US"/>
    <s v="USD"/>
    <n v="1265868000"/>
    <x v="877"/>
    <n v="1267077600"/>
    <d v="2010-02-25T06:00:00"/>
    <b v="0"/>
    <b v="1"/>
    <s v="music/indie rock"/>
    <x v="1"/>
  </r>
  <r>
    <x v="3"/>
    <s v="US"/>
    <s v="USD"/>
    <n v="1467176400"/>
    <x v="878"/>
    <n v="1467781200"/>
    <d v="2016-07-06T05:00:00"/>
    <b v="0"/>
    <b v="0"/>
    <s v="food/food trucks"/>
    <x v="0"/>
  </r>
  <r>
    <x v="4"/>
    <m/>
    <m/>
    <m/>
    <x v="87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90407-9558-493C-9BF1-1929966D1C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8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EBB8E-6614-4536-ADAC-D9872C9CF98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8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CAA3C-0848-4CD6-8CA5-0CA6773E4E2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E19" firstHeaderRow="1" firstDataRow="2" firstDataCol="1" rowPageCount="2" colPageCount="1"/>
  <pivotFields count="14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numFmtId="14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0" hier="-1"/>
    <pageField fld="13" hier="-1"/>
  </pageFields>
  <dataFields count="1">
    <dataField name="Count of outcome" fld="0" subtotal="count" baseField="0" baseItem="0"/>
  </dataFields>
  <chartFormats count="8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1" sqref="I1:I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3" bestFit="1" customWidth="1"/>
    <col min="7" max="7" width="16.625" style="4" bestFit="1" customWidth="1"/>
    <col min="8" max="8" width="14.75" bestFit="1" customWidth="1"/>
    <col min="12" max="12" width="11.125" bestFit="1" customWidth="1"/>
    <col min="13" max="13" width="23" bestFit="1" customWidth="1"/>
    <col min="14" max="14" width="11.125" bestFit="1" customWidth="1"/>
    <col min="15" max="15" width="21.875" bestFit="1" customWidth="1"/>
    <col min="18" max="18" width="27.625" bestFit="1" customWidth="1"/>
    <col min="19" max="19" width="15.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5</v>
      </c>
      <c r="G1" s="6" t="s">
        <v>2030</v>
      </c>
      <c r="H1" s="1" t="s">
        <v>2029</v>
      </c>
      <c r="I1" s="1" t="s">
        <v>4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s="4">
        <v>0</v>
      </c>
      <c r="H2" s="5">
        <f t="shared" ref="H2:H65" si="0">(E2/D2)*100</f>
        <v>0</v>
      </c>
      <c r="I2" t="s">
        <v>14</v>
      </c>
      <c r="J2" t="s">
        <v>15</v>
      </c>
      <c r="K2" t="s">
        <v>16</v>
      </c>
      <c r="L2">
        <v>1448690400</v>
      </c>
      <c r="M2" s="9">
        <f t="shared" ref="M2:M65" si="1"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v>158</v>
      </c>
      <c r="G3" s="4">
        <f>AVERAGE(E3/F3)</f>
        <v>92.151898734177209</v>
      </c>
      <c r="H3" s="5">
        <f t="shared" si="0"/>
        <v>1040</v>
      </c>
      <c r="I3" t="s">
        <v>20</v>
      </c>
      <c r="J3" t="s">
        <v>21</v>
      </c>
      <c r="K3" t="s">
        <v>22</v>
      </c>
      <c r="L3">
        <v>1408424400</v>
      </c>
      <c r="M3" s="9">
        <f t="shared" si="1"/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v>1425</v>
      </c>
      <c r="G4" s="4">
        <f t="shared" ref="G4:G67" si="3">AVERAGE(E4/F4)</f>
        <v>100.01614035087719</v>
      </c>
      <c r="H4" s="5">
        <f t="shared" si="0"/>
        <v>131.4787822878229</v>
      </c>
      <c r="I4" t="s">
        <v>20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v>24</v>
      </c>
      <c r="G5" s="4">
        <f t="shared" si="3"/>
        <v>103.20833333333333</v>
      </c>
      <c r="H5" s="5">
        <f t="shared" si="0"/>
        <v>58.976190476190467</v>
      </c>
      <c r="I5" t="s">
        <v>14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v>53</v>
      </c>
      <c r="G6" s="4">
        <f t="shared" si="3"/>
        <v>99.339622641509436</v>
      </c>
      <c r="H6" s="5">
        <f t="shared" si="0"/>
        <v>69.276315789473685</v>
      </c>
      <c r="I6" t="s">
        <v>14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v>174</v>
      </c>
      <c r="G7" s="4">
        <f t="shared" si="3"/>
        <v>75.833333333333329</v>
      </c>
      <c r="H7" s="5">
        <f t="shared" si="0"/>
        <v>173.61842105263159</v>
      </c>
      <c r="I7" t="s">
        <v>20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v>18</v>
      </c>
      <c r="G8" s="4">
        <f t="shared" si="3"/>
        <v>60.555555555555557</v>
      </c>
      <c r="H8" s="5">
        <f t="shared" si="0"/>
        <v>20.961538461538463</v>
      </c>
      <c r="I8" t="s">
        <v>14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v>227</v>
      </c>
      <c r="G9" s="4">
        <f t="shared" si="3"/>
        <v>64.93832599118943</v>
      </c>
      <c r="H9" s="5">
        <f t="shared" si="0"/>
        <v>327.57777777777778</v>
      </c>
      <c r="I9" t="s">
        <v>20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v>708</v>
      </c>
      <c r="G10" s="4">
        <f t="shared" si="3"/>
        <v>30.997175141242938</v>
      </c>
      <c r="H10" s="5">
        <f t="shared" si="0"/>
        <v>19.932788374205266</v>
      </c>
      <c r="I10" t="s">
        <v>47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v>44</v>
      </c>
      <c r="G11" s="4">
        <f t="shared" si="3"/>
        <v>72.909090909090907</v>
      </c>
      <c r="H11" s="5">
        <f t="shared" si="0"/>
        <v>51.741935483870968</v>
      </c>
      <c r="I11" t="s">
        <v>14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v>220</v>
      </c>
      <c r="G12" s="4">
        <f t="shared" si="3"/>
        <v>62.9</v>
      </c>
      <c r="H12" s="5">
        <f t="shared" si="0"/>
        <v>266.11538461538464</v>
      </c>
      <c r="I12" t="s">
        <v>20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v>27</v>
      </c>
      <c r="G13" s="4">
        <f t="shared" si="3"/>
        <v>112.22222222222223</v>
      </c>
      <c r="H13" s="5">
        <f t="shared" si="0"/>
        <v>48.095238095238095</v>
      </c>
      <c r="I13" t="s">
        <v>14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v>55</v>
      </c>
      <c r="G14" s="4">
        <f t="shared" si="3"/>
        <v>102.34545454545454</v>
      </c>
      <c r="H14" s="5">
        <f t="shared" si="0"/>
        <v>89.349206349206341</v>
      </c>
      <c r="I14" t="s">
        <v>14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v>98</v>
      </c>
      <c r="G15" s="4">
        <f t="shared" si="3"/>
        <v>105.05102040816327</v>
      </c>
      <c r="H15" s="5">
        <f t="shared" si="0"/>
        <v>245.11904761904765</v>
      </c>
      <c r="I15" t="s">
        <v>20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v>200</v>
      </c>
      <c r="G16" s="4">
        <f t="shared" si="3"/>
        <v>94.144999999999996</v>
      </c>
      <c r="H16" s="5">
        <f t="shared" si="0"/>
        <v>66.769503546099301</v>
      </c>
      <c r="I16" t="s">
        <v>14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v>452</v>
      </c>
      <c r="G17" s="4">
        <f t="shared" si="3"/>
        <v>84.986725663716811</v>
      </c>
      <c r="H17" s="5">
        <f t="shared" si="0"/>
        <v>47.307881773399011</v>
      </c>
      <c r="I17" t="s">
        <v>14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v>100</v>
      </c>
      <c r="G18" s="4">
        <f t="shared" si="3"/>
        <v>110.41</v>
      </c>
      <c r="H18" s="5">
        <f t="shared" si="0"/>
        <v>649.47058823529414</v>
      </c>
      <c r="I18" t="s">
        <v>20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v>1249</v>
      </c>
      <c r="G19" s="4">
        <f t="shared" si="3"/>
        <v>107.96236989591674</v>
      </c>
      <c r="H19" s="5">
        <f t="shared" si="0"/>
        <v>159.39125295508273</v>
      </c>
      <c r="I19" t="s">
        <v>20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v>135</v>
      </c>
      <c r="G20" s="4">
        <f t="shared" si="3"/>
        <v>45.103703703703701</v>
      </c>
      <c r="H20" s="5">
        <f t="shared" si="0"/>
        <v>66.912087912087912</v>
      </c>
      <c r="I20" t="s">
        <v>74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v>674</v>
      </c>
      <c r="G21" s="4">
        <f t="shared" si="3"/>
        <v>45.001483679525222</v>
      </c>
      <c r="H21" s="5">
        <f t="shared" si="0"/>
        <v>48.529600000000002</v>
      </c>
      <c r="I21" t="s">
        <v>14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v>1396</v>
      </c>
      <c r="G22" s="4">
        <f t="shared" si="3"/>
        <v>105.97134670487107</v>
      </c>
      <c r="H22" s="5">
        <f t="shared" si="0"/>
        <v>112.24279210925646</v>
      </c>
      <c r="I22" t="s">
        <v>20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v>558</v>
      </c>
      <c r="G23" s="4">
        <f t="shared" si="3"/>
        <v>69.055555555555557</v>
      </c>
      <c r="H23" s="5">
        <f t="shared" si="0"/>
        <v>40.992553191489364</v>
      </c>
      <c r="I23" t="s">
        <v>14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v>890</v>
      </c>
      <c r="G24" s="4">
        <f t="shared" si="3"/>
        <v>85.044943820224717</v>
      </c>
      <c r="H24" s="5">
        <f t="shared" si="0"/>
        <v>128.07106598984771</v>
      </c>
      <c r="I24" t="s">
        <v>20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v>142</v>
      </c>
      <c r="G25" s="4">
        <f t="shared" si="3"/>
        <v>105.22535211267606</v>
      </c>
      <c r="H25" s="5">
        <f t="shared" si="0"/>
        <v>332.04444444444448</v>
      </c>
      <c r="I25" t="s">
        <v>20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v>2673</v>
      </c>
      <c r="G26" s="4">
        <f t="shared" si="3"/>
        <v>39.003741114852225</v>
      </c>
      <c r="H26" s="5">
        <f t="shared" si="0"/>
        <v>112.83225108225108</v>
      </c>
      <c r="I26" t="s">
        <v>20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v>163</v>
      </c>
      <c r="G27" s="4">
        <f t="shared" si="3"/>
        <v>73.030674846625772</v>
      </c>
      <c r="H27" s="5">
        <f t="shared" si="0"/>
        <v>216.43636363636364</v>
      </c>
      <c r="I27" t="s">
        <v>20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v>1480</v>
      </c>
      <c r="G28" s="4">
        <f t="shared" si="3"/>
        <v>35.009459459459457</v>
      </c>
      <c r="H28" s="5">
        <f t="shared" si="0"/>
        <v>48.199069767441863</v>
      </c>
      <c r="I28" t="s">
        <v>74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v>15</v>
      </c>
      <c r="G29" s="4">
        <f t="shared" si="3"/>
        <v>106.6</v>
      </c>
      <c r="H29" s="5">
        <f t="shared" si="0"/>
        <v>79.95</v>
      </c>
      <c r="I29" t="s">
        <v>14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v>2220</v>
      </c>
      <c r="G30" s="4">
        <f t="shared" si="3"/>
        <v>61.997747747747745</v>
      </c>
      <c r="H30" s="5">
        <f t="shared" si="0"/>
        <v>105.22553516819573</v>
      </c>
      <c r="I30" t="s">
        <v>20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v>1606</v>
      </c>
      <c r="G31" s="4">
        <f t="shared" si="3"/>
        <v>94.000622665006233</v>
      </c>
      <c r="H31" s="5">
        <f t="shared" si="0"/>
        <v>328.89978213507629</v>
      </c>
      <c r="I31" t="s">
        <v>20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v>129</v>
      </c>
      <c r="G32" s="4">
        <f t="shared" si="3"/>
        <v>112.05426356589147</v>
      </c>
      <c r="H32" s="5">
        <f t="shared" si="0"/>
        <v>160.61111111111111</v>
      </c>
      <c r="I32" t="s">
        <v>20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v>226</v>
      </c>
      <c r="G33" s="4">
        <f t="shared" si="3"/>
        <v>48.008849557522126</v>
      </c>
      <c r="H33" s="5">
        <f t="shared" si="0"/>
        <v>310</v>
      </c>
      <c r="I33" t="s">
        <v>20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v>2307</v>
      </c>
      <c r="G34" s="4">
        <f t="shared" si="3"/>
        <v>38.004334633723452</v>
      </c>
      <c r="H34" s="5">
        <f t="shared" si="0"/>
        <v>86.807920792079202</v>
      </c>
      <c r="I34" t="s">
        <v>14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v>5419</v>
      </c>
      <c r="G35" s="4">
        <f t="shared" si="3"/>
        <v>35.000184535892231</v>
      </c>
      <c r="H35" s="5">
        <f t="shared" si="0"/>
        <v>377.82071713147411</v>
      </c>
      <c r="I35" t="s">
        <v>20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v>165</v>
      </c>
      <c r="G36" s="4">
        <f t="shared" si="3"/>
        <v>85</v>
      </c>
      <c r="H36" s="5">
        <f t="shared" si="0"/>
        <v>150.80645161290323</v>
      </c>
      <c r="I36" t="s">
        <v>20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v>1965</v>
      </c>
      <c r="G37" s="4">
        <f t="shared" si="3"/>
        <v>95.993893129770996</v>
      </c>
      <c r="H37" s="5">
        <f t="shared" si="0"/>
        <v>150.30119521912351</v>
      </c>
      <c r="I37" t="s">
        <v>20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v>16</v>
      </c>
      <c r="G38" s="4">
        <f t="shared" si="3"/>
        <v>68.8125</v>
      </c>
      <c r="H38" s="5">
        <f t="shared" si="0"/>
        <v>157.28571428571431</v>
      </c>
      <c r="I38" t="s">
        <v>20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v>107</v>
      </c>
      <c r="G39" s="4">
        <f t="shared" si="3"/>
        <v>105.97196261682242</v>
      </c>
      <c r="H39" s="5">
        <f t="shared" si="0"/>
        <v>139.98765432098764</v>
      </c>
      <c r="I39" t="s">
        <v>20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v>134</v>
      </c>
      <c r="G40" s="4">
        <f t="shared" si="3"/>
        <v>75.261194029850742</v>
      </c>
      <c r="H40" s="5">
        <f t="shared" si="0"/>
        <v>325.32258064516128</v>
      </c>
      <c r="I40" t="s">
        <v>20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v>88</v>
      </c>
      <c r="G41" s="4">
        <f t="shared" si="3"/>
        <v>57.125</v>
      </c>
      <c r="H41" s="5">
        <f t="shared" si="0"/>
        <v>50.777777777777779</v>
      </c>
      <c r="I41" t="s">
        <v>14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v>198</v>
      </c>
      <c r="G42" s="4">
        <f t="shared" si="3"/>
        <v>75.141414141414145</v>
      </c>
      <c r="H42" s="5">
        <f t="shared" si="0"/>
        <v>169.06818181818181</v>
      </c>
      <c r="I42" t="s">
        <v>20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v>111</v>
      </c>
      <c r="G43" s="4">
        <f t="shared" si="3"/>
        <v>107.42342342342343</v>
      </c>
      <c r="H43" s="5">
        <f t="shared" si="0"/>
        <v>212.92857142857144</v>
      </c>
      <c r="I43" t="s">
        <v>20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v>222</v>
      </c>
      <c r="G44" s="4">
        <f t="shared" si="3"/>
        <v>35.995495495495497</v>
      </c>
      <c r="H44" s="5">
        <f t="shared" si="0"/>
        <v>443.94444444444446</v>
      </c>
      <c r="I44" t="s">
        <v>20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v>6212</v>
      </c>
      <c r="G45" s="4">
        <f t="shared" si="3"/>
        <v>26.998873148744366</v>
      </c>
      <c r="H45" s="5">
        <f t="shared" si="0"/>
        <v>185.9390243902439</v>
      </c>
      <c r="I45" t="s">
        <v>20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v>98</v>
      </c>
      <c r="G46" s="4">
        <f t="shared" si="3"/>
        <v>107.56122448979592</v>
      </c>
      <c r="H46" s="5">
        <f t="shared" si="0"/>
        <v>658.8125</v>
      </c>
      <c r="I46" t="s">
        <v>20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v>48</v>
      </c>
      <c r="G47" s="4">
        <f t="shared" si="3"/>
        <v>94.375</v>
      </c>
      <c r="H47" s="5">
        <f t="shared" si="0"/>
        <v>47.684210526315788</v>
      </c>
      <c r="I47" t="s">
        <v>14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v>92</v>
      </c>
      <c r="G48" s="4">
        <f t="shared" si="3"/>
        <v>46.163043478260867</v>
      </c>
      <c r="H48" s="5">
        <f t="shared" si="0"/>
        <v>114.78378378378378</v>
      </c>
      <c r="I48" t="s">
        <v>20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v>149</v>
      </c>
      <c r="G49" s="4">
        <f t="shared" si="3"/>
        <v>47.845637583892618</v>
      </c>
      <c r="H49" s="5">
        <f t="shared" si="0"/>
        <v>475.26666666666665</v>
      </c>
      <c r="I49" t="s">
        <v>20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v>2431</v>
      </c>
      <c r="G50" s="4">
        <f t="shared" si="3"/>
        <v>53.007815713698065</v>
      </c>
      <c r="H50" s="5">
        <f t="shared" si="0"/>
        <v>386.97297297297297</v>
      </c>
      <c r="I50" t="s">
        <v>20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v>303</v>
      </c>
      <c r="G51" s="4">
        <f t="shared" si="3"/>
        <v>45.059405940594061</v>
      </c>
      <c r="H51" s="5">
        <f t="shared" si="0"/>
        <v>189.625</v>
      </c>
      <c r="I51" t="s">
        <v>20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v>1</v>
      </c>
      <c r="G52" s="4">
        <f t="shared" si="3"/>
        <v>2</v>
      </c>
      <c r="H52" s="5">
        <f t="shared" si="0"/>
        <v>2</v>
      </c>
      <c r="I52" t="s">
        <v>14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v>1467</v>
      </c>
      <c r="G53" s="4">
        <f t="shared" si="3"/>
        <v>99.006816632583508</v>
      </c>
      <c r="H53" s="5">
        <f t="shared" si="0"/>
        <v>91.867805186590772</v>
      </c>
      <c r="I53" t="s">
        <v>14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v>75</v>
      </c>
      <c r="G54" s="4">
        <f t="shared" si="3"/>
        <v>32.786666666666669</v>
      </c>
      <c r="H54" s="5">
        <f t="shared" si="0"/>
        <v>34.152777777777779</v>
      </c>
      <c r="I54" t="s">
        <v>14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v>209</v>
      </c>
      <c r="G55" s="4">
        <f t="shared" si="3"/>
        <v>59.119617224880386</v>
      </c>
      <c r="H55" s="5">
        <f t="shared" si="0"/>
        <v>140.40909090909091</v>
      </c>
      <c r="I55" t="s">
        <v>20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v>120</v>
      </c>
      <c r="G56" s="4">
        <f t="shared" si="3"/>
        <v>44.93333333333333</v>
      </c>
      <c r="H56" s="5">
        <f t="shared" si="0"/>
        <v>89.86666666666666</v>
      </c>
      <c r="I56" t="s">
        <v>14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v>131</v>
      </c>
      <c r="G57" s="4">
        <f t="shared" si="3"/>
        <v>89.664122137404576</v>
      </c>
      <c r="H57" s="5">
        <f t="shared" si="0"/>
        <v>177.96969696969697</v>
      </c>
      <c r="I57" t="s">
        <v>20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v>164</v>
      </c>
      <c r="G58" s="4">
        <f t="shared" si="3"/>
        <v>70.079268292682926</v>
      </c>
      <c r="H58" s="5">
        <f t="shared" si="0"/>
        <v>143.66249999999999</v>
      </c>
      <c r="I58" t="s">
        <v>20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v>201</v>
      </c>
      <c r="G59" s="4">
        <f t="shared" si="3"/>
        <v>31.059701492537314</v>
      </c>
      <c r="H59" s="5">
        <f t="shared" si="0"/>
        <v>215.27586206896552</v>
      </c>
      <c r="I59" t="s">
        <v>20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v>211</v>
      </c>
      <c r="G60" s="4">
        <f t="shared" si="3"/>
        <v>29.061611374407583</v>
      </c>
      <c r="H60" s="5">
        <f t="shared" si="0"/>
        <v>227.11111111111114</v>
      </c>
      <c r="I60" t="s">
        <v>20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v>128</v>
      </c>
      <c r="G61" s="4">
        <f t="shared" si="3"/>
        <v>30.0859375</v>
      </c>
      <c r="H61" s="5">
        <f t="shared" si="0"/>
        <v>275.07142857142861</v>
      </c>
      <c r="I61" t="s">
        <v>20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v>1600</v>
      </c>
      <c r="G62" s="4">
        <f t="shared" si="3"/>
        <v>84.998125000000002</v>
      </c>
      <c r="H62" s="5">
        <f t="shared" si="0"/>
        <v>144.37048832271762</v>
      </c>
      <c r="I62" t="s">
        <v>20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v>2253</v>
      </c>
      <c r="G63" s="4">
        <f t="shared" si="3"/>
        <v>82.001775410563695</v>
      </c>
      <c r="H63" s="5">
        <f t="shared" si="0"/>
        <v>92.74598393574297</v>
      </c>
      <c r="I63" t="s">
        <v>14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v>249</v>
      </c>
      <c r="G64" s="4">
        <f t="shared" si="3"/>
        <v>58.040160642570278</v>
      </c>
      <c r="H64" s="5">
        <f t="shared" si="0"/>
        <v>722.6</v>
      </c>
      <c r="I64" t="s">
        <v>20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v>5</v>
      </c>
      <c r="G65" s="4">
        <f t="shared" si="3"/>
        <v>111.4</v>
      </c>
      <c r="H65" s="5">
        <f t="shared" si="0"/>
        <v>11.851063829787234</v>
      </c>
      <c r="I65" t="s">
        <v>14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v>38</v>
      </c>
      <c r="G66" s="4">
        <f t="shared" si="3"/>
        <v>71.94736842105263</v>
      </c>
      <c r="H66" s="5">
        <f t="shared" ref="H66:H129" si="4">(E66/D66)*100</f>
        <v>97.642857142857139</v>
      </c>
      <c r="I66" t="s">
        <v>14</v>
      </c>
      <c r="J66" t="s">
        <v>21</v>
      </c>
      <c r="K66" t="s">
        <v>22</v>
      </c>
      <c r="L66">
        <v>1530507600</v>
      </c>
      <c r="M66" s="9">
        <f t="shared" ref="M66:M129" si="5">(((L66/60)/60)/24)+DATE(1970,1,1)</f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v>236</v>
      </c>
      <c r="G67" s="4">
        <f t="shared" si="3"/>
        <v>61.038135593220339</v>
      </c>
      <c r="H67" s="5">
        <f t="shared" si="4"/>
        <v>236.14754098360655</v>
      </c>
      <c r="I67" t="s">
        <v>20</v>
      </c>
      <c r="J67" t="s">
        <v>21</v>
      </c>
      <c r="K67" t="s">
        <v>22</v>
      </c>
      <c r="L67">
        <v>1296108000</v>
      </c>
      <c r="M67" s="9">
        <f t="shared" si="5"/>
        <v>40570.25</v>
      </c>
      <c r="N67">
        <v>1296712800</v>
      </c>
      <c r="O67" s="9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v>12</v>
      </c>
      <c r="G68" s="4">
        <f t="shared" ref="G68:G131" si="7">AVERAGE(E68/F68)</f>
        <v>108.91666666666667</v>
      </c>
      <c r="H68" s="5">
        <f t="shared" si="4"/>
        <v>45.068965517241381</v>
      </c>
      <c r="I68" t="s">
        <v>14</v>
      </c>
      <c r="J68" t="s">
        <v>21</v>
      </c>
      <c r="K68" t="s">
        <v>22</v>
      </c>
      <c r="L68">
        <v>1428469200</v>
      </c>
      <c r="M68" s="9">
        <f t="shared" si="5"/>
        <v>42102.208333333328</v>
      </c>
      <c r="N68">
        <v>1428901200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v>4065</v>
      </c>
      <c r="G69" s="4">
        <f t="shared" si="7"/>
        <v>29.001722017220171</v>
      </c>
      <c r="H69" s="5">
        <f t="shared" si="4"/>
        <v>162.38567493112947</v>
      </c>
      <c r="I69" t="s">
        <v>20</v>
      </c>
      <c r="J69" t="s">
        <v>40</v>
      </c>
      <c r="K69" t="s">
        <v>41</v>
      </c>
      <c r="L69">
        <v>1264399200</v>
      </c>
      <c r="M69" s="9">
        <f t="shared" si="5"/>
        <v>40203.25</v>
      </c>
      <c r="N69">
        <v>1264831200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v>246</v>
      </c>
      <c r="G70" s="4">
        <f t="shared" si="7"/>
        <v>58.975609756097562</v>
      </c>
      <c r="H70" s="5">
        <f t="shared" si="4"/>
        <v>254.52631578947367</v>
      </c>
      <c r="I70" t="s">
        <v>20</v>
      </c>
      <c r="J70" t="s">
        <v>107</v>
      </c>
      <c r="K70" t="s">
        <v>108</v>
      </c>
      <c r="L70">
        <v>1501131600</v>
      </c>
      <c r="M70" s="9">
        <f t="shared" si="5"/>
        <v>42943.208333333328</v>
      </c>
      <c r="N70">
        <v>1505192400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v>17</v>
      </c>
      <c r="G71" s="4">
        <f t="shared" si="7"/>
        <v>111.82352941176471</v>
      </c>
      <c r="H71" s="5">
        <f t="shared" si="4"/>
        <v>24.063291139240505</v>
      </c>
      <c r="I71" t="s">
        <v>74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v>2475</v>
      </c>
      <c r="G72" s="4">
        <f t="shared" si="7"/>
        <v>63.995555555555555</v>
      </c>
      <c r="H72" s="5">
        <f t="shared" si="4"/>
        <v>123.74140625000001</v>
      </c>
      <c r="I72" t="s">
        <v>20</v>
      </c>
      <c r="J72" t="s">
        <v>107</v>
      </c>
      <c r="K72" t="s">
        <v>108</v>
      </c>
      <c r="L72">
        <v>1288674000</v>
      </c>
      <c r="M72" s="9">
        <f t="shared" si="5"/>
        <v>40484.208333333336</v>
      </c>
      <c r="N72">
        <v>1292911200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v>76</v>
      </c>
      <c r="G73" s="4">
        <f t="shared" si="7"/>
        <v>85.315789473684205</v>
      </c>
      <c r="H73" s="5">
        <f t="shared" si="4"/>
        <v>108.06666666666666</v>
      </c>
      <c r="I73" t="s">
        <v>20</v>
      </c>
      <c r="J73" t="s">
        <v>21</v>
      </c>
      <c r="K73" t="s">
        <v>22</v>
      </c>
      <c r="L73">
        <v>1575093600</v>
      </c>
      <c r="M73" s="9">
        <f t="shared" si="5"/>
        <v>43799.25</v>
      </c>
      <c r="N73">
        <v>1575439200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v>54</v>
      </c>
      <c r="G74" s="4">
        <f t="shared" si="7"/>
        <v>74.481481481481481</v>
      </c>
      <c r="H74" s="5">
        <f t="shared" si="4"/>
        <v>670.33333333333326</v>
      </c>
      <c r="I74" t="s">
        <v>20</v>
      </c>
      <c r="J74" t="s">
        <v>21</v>
      </c>
      <c r="K74" t="s">
        <v>22</v>
      </c>
      <c r="L74">
        <v>1435726800</v>
      </c>
      <c r="M74" s="9">
        <f t="shared" si="5"/>
        <v>42186.208333333328</v>
      </c>
      <c r="N74">
        <v>1438837200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v>88</v>
      </c>
      <c r="G75" s="4">
        <f t="shared" si="7"/>
        <v>105.14772727272727</v>
      </c>
      <c r="H75" s="5">
        <f t="shared" si="4"/>
        <v>660.92857142857144</v>
      </c>
      <c r="I75" t="s">
        <v>20</v>
      </c>
      <c r="J75" t="s">
        <v>21</v>
      </c>
      <c r="K75" t="s">
        <v>22</v>
      </c>
      <c r="L75">
        <v>1480226400</v>
      </c>
      <c r="M75" s="9">
        <f t="shared" si="5"/>
        <v>42701.25</v>
      </c>
      <c r="N75">
        <v>1480485600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v>85</v>
      </c>
      <c r="G76" s="4">
        <f t="shared" si="7"/>
        <v>56.188235294117646</v>
      </c>
      <c r="H76" s="5">
        <f t="shared" si="4"/>
        <v>122.46153846153847</v>
      </c>
      <c r="I76" t="s">
        <v>20</v>
      </c>
      <c r="J76" t="s">
        <v>40</v>
      </c>
      <c r="K76" t="s">
        <v>41</v>
      </c>
      <c r="L76">
        <v>1459054800</v>
      </c>
      <c r="M76" s="9">
        <f t="shared" si="5"/>
        <v>42456.208333333328</v>
      </c>
      <c r="N76">
        <v>1459141200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v>170</v>
      </c>
      <c r="G77" s="4">
        <f t="shared" si="7"/>
        <v>85.917647058823533</v>
      </c>
      <c r="H77" s="5">
        <f t="shared" si="4"/>
        <v>150.57731958762886</v>
      </c>
      <c r="I77" t="s">
        <v>20</v>
      </c>
      <c r="J77" t="s">
        <v>21</v>
      </c>
      <c r="K77" t="s">
        <v>22</v>
      </c>
      <c r="L77">
        <v>1531630800</v>
      </c>
      <c r="M77" s="9">
        <f t="shared" si="5"/>
        <v>43296.208333333328</v>
      </c>
      <c r="N77">
        <v>1532322000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v>1684</v>
      </c>
      <c r="G78" s="4">
        <f t="shared" si="7"/>
        <v>57.00296912114014</v>
      </c>
      <c r="H78" s="5">
        <f t="shared" si="4"/>
        <v>78.106590724165997</v>
      </c>
      <c r="I78" t="s">
        <v>14</v>
      </c>
      <c r="J78" t="s">
        <v>21</v>
      </c>
      <c r="K78" t="s">
        <v>22</v>
      </c>
      <c r="L78">
        <v>1421992800</v>
      </c>
      <c r="M78" s="9">
        <f t="shared" si="5"/>
        <v>42027.25</v>
      </c>
      <c r="N78">
        <v>1426222800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v>56</v>
      </c>
      <c r="G79" s="4">
        <f t="shared" si="7"/>
        <v>79.642857142857139</v>
      </c>
      <c r="H79" s="5">
        <f t="shared" si="4"/>
        <v>46.94736842105263</v>
      </c>
      <c r="I79" t="s">
        <v>14</v>
      </c>
      <c r="J79" t="s">
        <v>21</v>
      </c>
      <c r="K79" t="s">
        <v>22</v>
      </c>
      <c r="L79">
        <v>1285563600</v>
      </c>
      <c r="M79" s="9">
        <f t="shared" si="5"/>
        <v>40448.208333333336</v>
      </c>
      <c r="N79">
        <v>1286773200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v>330</v>
      </c>
      <c r="G80" s="4">
        <f t="shared" si="7"/>
        <v>41.018181818181816</v>
      </c>
      <c r="H80" s="5">
        <f t="shared" si="4"/>
        <v>300.8</v>
      </c>
      <c r="I80" t="s">
        <v>20</v>
      </c>
      <c r="J80" t="s">
        <v>21</v>
      </c>
      <c r="K80" t="s">
        <v>22</v>
      </c>
      <c r="L80">
        <v>1523854800</v>
      </c>
      <c r="M80" s="9">
        <f t="shared" si="5"/>
        <v>43206.208333333328</v>
      </c>
      <c r="N80">
        <v>1523941200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v>838</v>
      </c>
      <c r="G81" s="4">
        <f t="shared" si="7"/>
        <v>48.004773269689736</v>
      </c>
      <c r="H81" s="5">
        <f t="shared" si="4"/>
        <v>69.598615916955026</v>
      </c>
      <c r="I81" t="s">
        <v>14</v>
      </c>
      <c r="J81" t="s">
        <v>21</v>
      </c>
      <c r="K81" t="s">
        <v>22</v>
      </c>
      <c r="L81">
        <v>1529125200</v>
      </c>
      <c r="M81" s="9">
        <f t="shared" si="5"/>
        <v>43267.208333333328</v>
      </c>
      <c r="N81">
        <v>1529557200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v>127</v>
      </c>
      <c r="G82" s="4">
        <f t="shared" si="7"/>
        <v>55.212598425196852</v>
      </c>
      <c r="H82" s="5">
        <f t="shared" si="4"/>
        <v>637.4545454545455</v>
      </c>
      <c r="I82" t="s">
        <v>20</v>
      </c>
      <c r="J82" t="s">
        <v>21</v>
      </c>
      <c r="K82" t="s">
        <v>22</v>
      </c>
      <c r="L82">
        <v>1503982800</v>
      </c>
      <c r="M82" s="9">
        <f t="shared" si="5"/>
        <v>42976.208333333328</v>
      </c>
      <c r="N82">
        <v>1506574800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v>411</v>
      </c>
      <c r="G83" s="4">
        <f t="shared" si="7"/>
        <v>92.109489051094897</v>
      </c>
      <c r="H83" s="5">
        <f t="shared" si="4"/>
        <v>225.33928571428569</v>
      </c>
      <c r="I83" t="s">
        <v>20</v>
      </c>
      <c r="J83" t="s">
        <v>21</v>
      </c>
      <c r="K83" t="s">
        <v>22</v>
      </c>
      <c r="L83">
        <v>1511416800</v>
      </c>
      <c r="M83" s="9">
        <f t="shared" si="5"/>
        <v>43062.25</v>
      </c>
      <c r="N83">
        <v>1513576800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v>180</v>
      </c>
      <c r="G84" s="4">
        <f t="shared" si="7"/>
        <v>83.183333333333337</v>
      </c>
      <c r="H84" s="5">
        <f t="shared" si="4"/>
        <v>1497.3000000000002</v>
      </c>
      <c r="I84" t="s">
        <v>20</v>
      </c>
      <c r="J84" t="s">
        <v>40</v>
      </c>
      <c r="K84" t="s">
        <v>41</v>
      </c>
      <c r="L84">
        <v>1547704800</v>
      </c>
      <c r="M84" s="9">
        <f t="shared" si="5"/>
        <v>43482.25</v>
      </c>
      <c r="N84">
        <v>1548309600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v>1000</v>
      </c>
      <c r="G85" s="4">
        <f t="shared" si="7"/>
        <v>39.996000000000002</v>
      </c>
      <c r="H85" s="5">
        <f t="shared" si="4"/>
        <v>37.590225563909776</v>
      </c>
      <c r="I85" t="s">
        <v>14</v>
      </c>
      <c r="J85" t="s">
        <v>21</v>
      </c>
      <c r="K85" t="s">
        <v>22</v>
      </c>
      <c r="L85">
        <v>1469682000</v>
      </c>
      <c r="M85" s="9">
        <f t="shared" si="5"/>
        <v>42579.208333333328</v>
      </c>
      <c r="N85">
        <v>1471582800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v>374</v>
      </c>
      <c r="G86" s="4">
        <f t="shared" si="7"/>
        <v>111.1336898395722</v>
      </c>
      <c r="H86" s="5">
        <f t="shared" si="4"/>
        <v>132.36942675159236</v>
      </c>
      <c r="I86" t="s">
        <v>20</v>
      </c>
      <c r="J86" t="s">
        <v>21</v>
      </c>
      <c r="K86" t="s">
        <v>22</v>
      </c>
      <c r="L86">
        <v>1343451600</v>
      </c>
      <c r="M86" s="9">
        <f t="shared" si="5"/>
        <v>41118.208333333336</v>
      </c>
      <c r="N86">
        <v>1344315600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v>71</v>
      </c>
      <c r="G87" s="4">
        <f t="shared" si="7"/>
        <v>90.563380281690144</v>
      </c>
      <c r="H87" s="5">
        <f t="shared" si="4"/>
        <v>131.22448979591837</v>
      </c>
      <c r="I87" t="s">
        <v>20</v>
      </c>
      <c r="J87" t="s">
        <v>26</v>
      </c>
      <c r="K87" t="s">
        <v>27</v>
      </c>
      <c r="L87">
        <v>1315717200</v>
      </c>
      <c r="M87" s="9">
        <f t="shared" si="5"/>
        <v>40797.208333333336</v>
      </c>
      <c r="N87">
        <v>1316408400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v>203</v>
      </c>
      <c r="G88" s="4">
        <f t="shared" si="7"/>
        <v>61.108374384236456</v>
      </c>
      <c r="H88" s="5">
        <f t="shared" si="4"/>
        <v>167.63513513513513</v>
      </c>
      <c r="I88" t="s">
        <v>20</v>
      </c>
      <c r="J88" t="s">
        <v>21</v>
      </c>
      <c r="K88" t="s">
        <v>22</v>
      </c>
      <c r="L88">
        <v>1430715600</v>
      </c>
      <c r="M88" s="9">
        <f t="shared" si="5"/>
        <v>42128.208333333328</v>
      </c>
      <c r="N88">
        <v>1431838800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v>1482</v>
      </c>
      <c r="G89" s="4">
        <f t="shared" si="7"/>
        <v>83.022941970310384</v>
      </c>
      <c r="H89" s="5">
        <f t="shared" si="4"/>
        <v>61.984886649874063</v>
      </c>
      <c r="I89" t="s">
        <v>14</v>
      </c>
      <c r="J89" t="s">
        <v>26</v>
      </c>
      <c r="K89" t="s">
        <v>27</v>
      </c>
      <c r="L89">
        <v>1299564000</v>
      </c>
      <c r="M89" s="9">
        <f t="shared" si="5"/>
        <v>40610.25</v>
      </c>
      <c r="N89">
        <v>1300510800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v>113</v>
      </c>
      <c r="G90" s="4">
        <f t="shared" si="7"/>
        <v>110.76106194690266</v>
      </c>
      <c r="H90" s="5">
        <f t="shared" si="4"/>
        <v>260.75</v>
      </c>
      <c r="I90" t="s">
        <v>20</v>
      </c>
      <c r="J90" t="s">
        <v>21</v>
      </c>
      <c r="K90" t="s">
        <v>22</v>
      </c>
      <c r="L90">
        <v>1429160400</v>
      </c>
      <c r="M90" s="9">
        <f t="shared" si="5"/>
        <v>42110.208333333328</v>
      </c>
      <c r="N90">
        <v>1431061200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v>96</v>
      </c>
      <c r="G91" s="4">
        <f t="shared" si="7"/>
        <v>89.458333333333329</v>
      </c>
      <c r="H91" s="5">
        <f t="shared" si="4"/>
        <v>252.58823529411765</v>
      </c>
      <c r="I91" t="s">
        <v>20</v>
      </c>
      <c r="J91" t="s">
        <v>21</v>
      </c>
      <c r="K91" t="s">
        <v>22</v>
      </c>
      <c r="L91">
        <v>1271307600</v>
      </c>
      <c r="M91" s="9">
        <f t="shared" si="5"/>
        <v>40283.208333333336</v>
      </c>
      <c r="N91">
        <v>1271480400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v>106</v>
      </c>
      <c r="G92" s="4">
        <f t="shared" si="7"/>
        <v>57.849056603773583</v>
      </c>
      <c r="H92" s="5">
        <f t="shared" si="4"/>
        <v>78.615384615384613</v>
      </c>
      <c r="I92" t="s">
        <v>14</v>
      </c>
      <c r="J92" t="s">
        <v>21</v>
      </c>
      <c r="K92" t="s">
        <v>22</v>
      </c>
      <c r="L92">
        <v>1456380000</v>
      </c>
      <c r="M92" s="9">
        <f t="shared" si="5"/>
        <v>42425.25</v>
      </c>
      <c r="N92">
        <v>1456380000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v>679</v>
      </c>
      <c r="G93" s="4">
        <f t="shared" si="7"/>
        <v>109.99705449189985</v>
      </c>
      <c r="H93" s="5">
        <f t="shared" si="4"/>
        <v>48.404406999351913</v>
      </c>
      <c r="I93" t="s">
        <v>14</v>
      </c>
      <c r="J93" t="s">
        <v>107</v>
      </c>
      <c r="K93" t="s">
        <v>108</v>
      </c>
      <c r="L93">
        <v>1470459600</v>
      </c>
      <c r="M93" s="9">
        <f t="shared" si="5"/>
        <v>42588.208333333328</v>
      </c>
      <c r="N93">
        <v>1472878800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v>498</v>
      </c>
      <c r="G94" s="4">
        <f t="shared" si="7"/>
        <v>103.96586345381526</v>
      </c>
      <c r="H94" s="5">
        <f t="shared" si="4"/>
        <v>258.875</v>
      </c>
      <c r="I94" t="s">
        <v>20</v>
      </c>
      <c r="J94" t="s">
        <v>98</v>
      </c>
      <c r="K94" t="s">
        <v>99</v>
      </c>
      <c r="L94">
        <v>1277269200</v>
      </c>
      <c r="M94" s="9">
        <f t="shared" si="5"/>
        <v>40352.208333333336</v>
      </c>
      <c r="N94">
        <v>1277355600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v>610</v>
      </c>
      <c r="G95" s="4">
        <f t="shared" si="7"/>
        <v>107.99508196721311</v>
      </c>
      <c r="H95" s="5">
        <f t="shared" si="4"/>
        <v>60.548713235294116</v>
      </c>
      <c r="I95" t="s">
        <v>74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v>180</v>
      </c>
      <c r="G96" s="4">
        <f t="shared" si="7"/>
        <v>48.927777777777777</v>
      </c>
      <c r="H96" s="5">
        <f t="shared" si="4"/>
        <v>303.68965517241378</v>
      </c>
      <c r="I96" t="s">
        <v>20</v>
      </c>
      <c r="J96" t="s">
        <v>40</v>
      </c>
      <c r="K96" t="s">
        <v>41</v>
      </c>
      <c r="L96">
        <v>1554613200</v>
      </c>
      <c r="M96" s="9">
        <f t="shared" si="5"/>
        <v>43562.208333333328</v>
      </c>
      <c r="N96">
        <v>1555563600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v>27</v>
      </c>
      <c r="G97" s="4">
        <f t="shared" si="7"/>
        <v>37.666666666666664</v>
      </c>
      <c r="H97" s="5">
        <f t="shared" si="4"/>
        <v>112.99999999999999</v>
      </c>
      <c r="I97" t="s">
        <v>20</v>
      </c>
      <c r="J97" t="s">
        <v>21</v>
      </c>
      <c r="K97" t="s">
        <v>22</v>
      </c>
      <c r="L97">
        <v>1571029200</v>
      </c>
      <c r="M97" s="9">
        <f t="shared" si="5"/>
        <v>43752.208333333328</v>
      </c>
      <c r="N97">
        <v>1571634000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v>2331</v>
      </c>
      <c r="G98" s="4">
        <f t="shared" si="7"/>
        <v>64.999141999141997</v>
      </c>
      <c r="H98" s="5">
        <f t="shared" si="4"/>
        <v>217.37876614060258</v>
      </c>
      <c r="I98" t="s">
        <v>20</v>
      </c>
      <c r="J98" t="s">
        <v>21</v>
      </c>
      <c r="K98" t="s">
        <v>22</v>
      </c>
      <c r="L98">
        <v>1299736800</v>
      </c>
      <c r="M98" s="9">
        <f t="shared" si="5"/>
        <v>40612.25</v>
      </c>
      <c r="N98">
        <v>1300856400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v>113</v>
      </c>
      <c r="G99" s="4">
        <f t="shared" si="7"/>
        <v>106.61061946902655</v>
      </c>
      <c r="H99" s="5">
        <f t="shared" si="4"/>
        <v>926.69230769230762</v>
      </c>
      <c r="I99" t="s">
        <v>20</v>
      </c>
      <c r="J99" t="s">
        <v>21</v>
      </c>
      <c r="K99" t="s">
        <v>22</v>
      </c>
      <c r="L99">
        <v>1435208400</v>
      </c>
      <c r="M99" s="9">
        <f t="shared" si="5"/>
        <v>42180.208333333328</v>
      </c>
      <c r="N99">
        <v>1439874000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v>1220</v>
      </c>
      <c r="G100" s="4">
        <f t="shared" si="7"/>
        <v>27.009016393442622</v>
      </c>
      <c r="H100" s="5">
        <f t="shared" si="4"/>
        <v>33.692229038854805</v>
      </c>
      <c r="I100" t="s">
        <v>14</v>
      </c>
      <c r="J100" t="s">
        <v>26</v>
      </c>
      <c r="K100" t="s">
        <v>27</v>
      </c>
      <c r="L100">
        <v>1437973200</v>
      </c>
      <c r="M100" s="9">
        <f t="shared" si="5"/>
        <v>42212.208333333328</v>
      </c>
      <c r="N100">
        <v>1438318800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v>164</v>
      </c>
      <c r="G101" s="4">
        <f t="shared" si="7"/>
        <v>91.16463414634147</v>
      </c>
      <c r="H101" s="5">
        <f t="shared" si="4"/>
        <v>196.7236842105263</v>
      </c>
      <c r="I101" t="s">
        <v>20</v>
      </c>
      <c r="J101" t="s">
        <v>21</v>
      </c>
      <c r="K101" t="s">
        <v>22</v>
      </c>
      <c r="L101">
        <v>1416895200</v>
      </c>
      <c r="M101" s="9">
        <f t="shared" si="5"/>
        <v>41968.25</v>
      </c>
      <c r="N101">
        <v>1419400800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v>1</v>
      </c>
      <c r="G102" s="4">
        <f t="shared" si="7"/>
        <v>1</v>
      </c>
      <c r="H102" s="5">
        <f t="shared" si="4"/>
        <v>1</v>
      </c>
      <c r="I102" t="s">
        <v>14</v>
      </c>
      <c r="J102" t="s">
        <v>21</v>
      </c>
      <c r="K102" t="s">
        <v>22</v>
      </c>
      <c r="L102">
        <v>1319000400</v>
      </c>
      <c r="M102" s="9">
        <f t="shared" si="5"/>
        <v>40835.208333333336</v>
      </c>
      <c r="N102">
        <v>1320555600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v>164</v>
      </c>
      <c r="G103" s="4">
        <f t="shared" si="7"/>
        <v>56.054878048780488</v>
      </c>
      <c r="H103" s="5">
        <f t="shared" si="4"/>
        <v>1021.4444444444445</v>
      </c>
      <c r="I103" t="s">
        <v>20</v>
      </c>
      <c r="J103" t="s">
        <v>21</v>
      </c>
      <c r="K103" t="s">
        <v>22</v>
      </c>
      <c r="L103">
        <v>1424498400</v>
      </c>
      <c r="M103" s="9">
        <f t="shared" si="5"/>
        <v>42056.25</v>
      </c>
      <c r="N103">
        <v>1425103200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v>336</v>
      </c>
      <c r="G104" s="4">
        <f t="shared" si="7"/>
        <v>31.017857142857142</v>
      </c>
      <c r="H104" s="5">
        <f t="shared" si="4"/>
        <v>281.67567567567568</v>
      </c>
      <c r="I104" t="s">
        <v>20</v>
      </c>
      <c r="J104" t="s">
        <v>21</v>
      </c>
      <c r="K104" t="s">
        <v>22</v>
      </c>
      <c r="L104">
        <v>1526274000</v>
      </c>
      <c r="M104" s="9">
        <f t="shared" si="5"/>
        <v>43234.208333333328</v>
      </c>
      <c r="N104">
        <v>1526878800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v>37</v>
      </c>
      <c r="G105" s="4">
        <f t="shared" si="7"/>
        <v>66.513513513513516</v>
      </c>
      <c r="H105" s="5">
        <f t="shared" si="4"/>
        <v>24.610000000000003</v>
      </c>
      <c r="I105" t="s">
        <v>14</v>
      </c>
      <c r="J105" t="s">
        <v>107</v>
      </c>
      <c r="K105" t="s">
        <v>108</v>
      </c>
      <c r="L105">
        <v>1287896400</v>
      </c>
      <c r="M105" s="9">
        <f t="shared" si="5"/>
        <v>40475.208333333336</v>
      </c>
      <c r="N105">
        <v>1288674000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v>1917</v>
      </c>
      <c r="G106" s="4">
        <f t="shared" si="7"/>
        <v>89.005216484089729</v>
      </c>
      <c r="H106" s="5">
        <f t="shared" si="4"/>
        <v>143.14010067114094</v>
      </c>
      <c r="I106" t="s">
        <v>20</v>
      </c>
      <c r="J106" t="s">
        <v>21</v>
      </c>
      <c r="K106" t="s">
        <v>22</v>
      </c>
      <c r="L106">
        <v>1495515600</v>
      </c>
      <c r="M106" s="9">
        <f t="shared" si="5"/>
        <v>42878.208333333328</v>
      </c>
      <c r="N106">
        <v>1495602000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v>95</v>
      </c>
      <c r="G107" s="4">
        <f t="shared" si="7"/>
        <v>103.46315789473684</v>
      </c>
      <c r="H107" s="5">
        <f t="shared" si="4"/>
        <v>144.54411764705884</v>
      </c>
      <c r="I107" t="s">
        <v>20</v>
      </c>
      <c r="J107" t="s">
        <v>21</v>
      </c>
      <c r="K107" t="s">
        <v>22</v>
      </c>
      <c r="L107">
        <v>1364878800</v>
      </c>
      <c r="M107" s="9">
        <f t="shared" si="5"/>
        <v>41366.208333333336</v>
      </c>
      <c r="N107">
        <v>1366434000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v>147</v>
      </c>
      <c r="G108" s="4">
        <f t="shared" si="7"/>
        <v>95.278911564625844</v>
      </c>
      <c r="H108" s="5">
        <f t="shared" si="4"/>
        <v>359.12820512820514</v>
      </c>
      <c r="I108" t="s">
        <v>20</v>
      </c>
      <c r="J108" t="s">
        <v>21</v>
      </c>
      <c r="K108" t="s">
        <v>22</v>
      </c>
      <c r="L108">
        <v>1567918800</v>
      </c>
      <c r="M108" s="9">
        <f t="shared" si="5"/>
        <v>43716.208333333328</v>
      </c>
      <c r="N108">
        <v>1568350800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v>86</v>
      </c>
      <c r="G109" s="4">
        <f t="shared" si="7"/>
        <v>75.895348837209298</v>
      </c>
      <c r="H109" s="5">
        <f t="shared" si="4"/>
        <v>186.48571428571427</v>
      </c>
      <c r="I109" t="s">
        <v>20</v>
      </c>
      <c r="J109" t="s">
        <v>21</v>
      </c>
      <c r="K109" t="s">
        <v>22</v>
      </c>
      <c r="L109">
        <v>1524459600</v>
      </c>
      <c r="M109" s="9">
        <f t="shared" si="5"/>
        <v>43213.208333333328</v>
      </c>
      <c r="N109">
        <v>1525928400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v>83</v>
      </c>
      <c r="G110" s="4">
        <f t="shared" si="7"/>
        <v>107.57831325301204</v>
      </c>
      <c r="H110" s="5">
        <f t="shared" si="4"/>
        <v>595.26666666666665</v>
      </c>
      <c r="I110" t="s">
        <v>20</v>
      </c>
      <c r="J110" t="s">
        <v>21</v>
      </c>
      <c r="K110" t="s">
        <v>22</v>
      </c>
      <c r="L110">
        <v>1333688400</v>
      </c>
      <c r="M110" s="9">
        <f t="shared" si="5"/>
        <v>41005.208333333336</v>
      </c>
      <c r="N110">
        <v>1336885200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v>60</v>
      </c>
      <c r="G111" s="4">
        <f t="shared" si="7"/>
        <v>51.31666666666667</v>
      </c>
      <c r="H111" s="5">
        <f t="shared" si="4"/>
        <v>59.21153846153846</v>
      </c>
      <c r="I111" t="s">
        <v>14</v>
      </c>
      <c r="J111" t="s">
        <v>21</v>
      </c>
      <c r="K111" t="s">
        <v>22</v>
      </c>
      <c r="L111">
        <v>1389506400</v>
      </c>
      <c r="M111" s="9">
        <f t="shared" si="5"/>
        <v>41651.25</v>
      </c>
      <c r="N111">
        <v>1389679200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v>296</v>
      </c>
      <c r="G112" s="4">
        <f t="shared" si="7"/>
        <v>71.983108108108112</v>
      </c>
      <c r="H112" s="5">
        <f t="shared" si="4"/>
        <v>14.962780898876405</v>
      </c>
      <c r="I112" t="s">
        <v>14</v>
      </c>
      <c r="J112" t="s">
        <v>21</v>
      </c>
      <c r="K112" t="s">
        <v>22</v>
      </c>
      <c r="L112">
        <v>1536642000</v>
      </c>
      <c r="M112" s="9">
        <f t="shared" si="5"/>
        <v>43354.208333333328</v>
      </c>
      <c r="N112">
        <v>1538283600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v>676</v>
      </c>
      <c r="G113" s="4">
        <f t="shared" si="7"/>
        <v>108.95414201183432</v>
      </c>
      <c r="H113" s="5">
        <f t="shared" si="4"/>
        <v>119.95602605863192</v>
      </c>
      <c r="I113" t="s">
        <v>20</v>
      </c>
      <c r="J113" t="s">
        <v>21</v>
      </c>
      <c r="K113" t="s">
        <v>22</v>
      </c>
      <c r="L113">
        <v>1348290000</v>
      </c>
      <c r="M113" s="9">
        <f t="shared" si="5"/>
        <v>41174.208333333336</v>
      </c>
      <c r="N113">
        <v>1348808400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v>361</v>
      </c>
      <c r="G114" s="4">
        <f t="shared" si="7"/>
        <v>35</v>
      </c>
      <c r="H114" s="5">
        <f t="shared" si="4"/>
        <v>268.82978723404256</v>
      </c>
      <c r="I114" t="s">
        <v>20</v>
      </c>
      <c r="J114" t="s">
        <v>26</v>
      </c>
      <c r="K114" t="s">
        <v>27</v>
      </c>
      <c r="L114">
        <v>1408856400</v>
      </c>
      <c r="M114" s="9">
        <f t="shared" si="5"/>
        <v>41875.208333333336</v>
      </c>
      <c r="N114">
        <v>1410152400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v>131</v>
      </c>
      <c r="G115" s="4">
        <f t="shared" si="7"/>
        <v>94.938931297709928</v>
      </c>
      <c r="H115" s="5">
        <f t="shared" si="4"/>
        <v>376.87878787878788</v>
      </c>
      <c r="I115" t="s">
        <v>20</v>
      </c>
      <c r="J115" t="s">
        <v>21</v>
      </c>
      <c r="K115" t="s">
        <v>22</v>
      </c>
      <c r="L115">
        <v>1505192400</v>
      </c>
      <c r="M115" s="9">
        <f t="shared" si="5"/>
        <v>42990.208333333328</v>
      </c>
      <c r="N115">
        <v>1505797200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v>126</v>
      </c>
      <c r="G116" s="4">
        <f t="shared" si="7"/>
        <v>109.65079365079364</v>
      </c>
      <c r="H116" s="5">
        <f t="shared" si="4"/>
        <v>727.15789473684208</v>
      </c>
      <c r="I116" t="s">
        <v>20</v>
      </c>
      <c r="J116" t="s">
        <v>21</v>
      </c>
      <c r="K116" t="s">
        <v>22</v>
      </c>
      <c r="L116">
        <v>1554786000</v>
      </c>
      <c r="M116" s="9">
        <f t="shared" si="5"/>
        <v>43564.208333333328</v>
      </c>
      <c r="N116">
        <v>1554872400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v>3304</v>
      </c>
      <c r="G117" s="4">
        <f t="shared" si="7"/>
        <v>44.001815980629537</v>
      </c>
      <c r="H117" s="5">
        <f t="shared" si="4"/>
        <v>87.211757648470297</v>
      </c>
      <c r="I117" t="s">
        <v>14</v>
      </c>
      <c r="J117" t="s">
        <v>107</v>
      </c>
      <c r="K117" t="s">
        <v>108</v>
      </c>
      <c r="L117">
        <v>1510898400</v>
      </c>
      <c r="M117" s="9">
        <f t="shared" si="5"/>
        <v>43056.25</v>
      </c>
      <c r="N117">
        <v>1513922400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v>73</v>
      </c>
      <c r="G118" s="4">
        <f t="shared" si="7"/>
        <v>86.794520547945211</v>
      </c>
      <c r="H118" s="5">
        <f t="shared" si="4"/>
        <v>88</v>
      </c>
      <c r="I118" t="s">
        <v>14</v>
      </c>
      <c r="J118" t="s">
        <v>21</v>
      </c>
      <c r="K118" t="s">
        <v>22</v>
      </c>
      <c r="L118">
        <v>1442552400</v>
      </c>
      <c r="M118" s="9">
        <f t="shared" si="5"/>
        <v>42265.208333333328</v>
      </c>
      <c r="N118">
        <v>1442638800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v>275</v>
      </c>
      <c r="G119" s="4">
        <f t="shared" si="7"/>
        <v>30.992727272727272</v>
      </c>
      <c r="H119" s="5">
        <f t="shared" si="4"/>
        <v>173.9387755102041</v>
      </c>
      <c r="I119" t="s">
        <v>20</v>
      </c>
      <c r="J119" t="s">
        <v>21</v>
      </c>
      <c r="K119" t="s">
        <v>22</v>
      </c>
      <c r="L119">
        <v>1316667600</v>
      </c>
      <c r="M119" s="9">
        <f t="shared" si="5"/>
        <v>40808.208333333336</v>
      </c>
      <c r="N119">
        <v>1317186000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v>67</v>
      </c>
      <c r="G120" s="4">
        <f t="shared" si="7"/>
        <v>94.791044776119406</v>
      </c>
      <c r="H120" s="5">
        <f t="shared" si="4"/>
        <v>117.61111111111111</v>
      </c>
      <c r="I120" t="s">
        <v>20</v>
      </c>
      <c r="J120" t="s">
        <v>21</v>
      </c>
      <c r="K120" t="s">
        <v>22</v>
      </c>
      <c r="L120">
        <v>1390716000</v>
      </c>
      <c r="M120" s="9">
        <f t="shared" si="5"/>
        <v>41665.25</v>
      </c>
      <c r="N120">
        <v>1391234400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v>154</v>
      </c>
      <c r="G121" s="4">
        <f t="shared" si="7"/>
        <v>69.79220779220779</v>
      </c>
      <c r="H121" s="5">
        <f t="shared" si="4"/>
        <v>214.96</v>
      </c>
      <c r="I121" t="s">
        <v>20</v>
      </c>
      <c r="J121" t="s">
        <v>21</v>
      </c>
      <c r="K121" t="s">
        <v>22</v>
      </c>
      <c r="L121">
        <v>1402894800</v>
      </c>
      <c r="M121" s="9">
        <f t="shared" si="5"/>
        <v>41806.208333333336</v>
      </c>
      <c r="N121">
        <v>1404363600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v>1782</v>
      </c>
      <c r="G122" s="4">
        <f t="shared" si="7"/>
        <v>63.003367003367003</v>
      </c>
      <c r="H122" s="5">
        <f t="shared" si="4"/>
        <v>149.49667110519306</v>
      </c>
      <c r="I122" t="s">
        <v>20</v>
      </c>
      <c r="J122" t="s">
        <v>21</v>
      </c>
      <c r="K122" t="s">
        <v>22</v>
      </c>
      <c r="L122">
        <v>1429246800</v>
      </c>
      <c r="M122" s="9">
        <f t="shared" si="5"/>
        <v>42111.208333333328</v>
      </c>
      <c r="N122">
        <v>1429592400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v>903</v>
      </c>
      <c r="G123" s="4">
        <f t="shared" si="7"/>
        <v>110.0343300110742</v>
      </c>
      <c r="H123" s="5">
        <f t="shared" si="4"/>
        <v>219.33995584988963</v>
      </c>
      <c r="I123" t="s">
        <v>20</v>
      </c>
      <c r="J123" t="s">
        <v>21</v>
      </c>
      <c r="K123" t="s">
        <v>22</v>
      </c>
      <c r="L123">
        <v>1412485200</v>
      </c>
      <c r="M123" s="9">
        <f t="shared" si="5"/>
        <v>41917.208333333336</v>
      </c>
      <c r="N123">
        <v>1413608400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v>3387</v>
      </c>
      <c r="G124" s="4">
        <f t="shared" si="7"/>
        <v>25.997933274284026</v>
      </c>
      <c r="H124" s="5">
        <f t="shared" si="4"/>
        <v>64.367690058479525</v>
      </c>
      <c r="I124" t="s">
        <v>14</v>
      </c>
      <c r="J124" t="s">
        <v>21</v>
      </c>
      <c r="K124" t="s">
        <v>22</v>
      </c>
      <c r="L124">
        <v>1417068000</v>
      </c>
      <c r="M124" s="9">
        <f t="shared" si="5"/>
        <v>41970.25</v>
      </c>
      <c r="N124">
        <v>1419400800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v>662</v>
      </c>
      <c r="G125" s="4">
        <f t="shared" si="7"/>
        <v>49.987915407854985</v>
      </c>
      <c r="H125" s="5">
        <f t="shared" si="4"/>
        <v>18.622397298818232</v>
      </c>
      <c r="I125" t="s">
        <v>14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>
        <v>1448604000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v>94</v>
      </c>
      <c r="G126" s="4">
        <f t="shared" si="7"/>
        <v>101.72340425531915</v>
      </c>
      <c r="H126" s="5">
        <f t="shared" si="4"/>
        <v>367.76923076923077</v>
      </c>
      <c r="I126" t="s">
        <v>20</v>
      </c>
      <c r="J126" t="s">
        <v>107</v>
      </c>
      <c r="K126" t="s">
        <v>108</v>
      </c>
      <c r="L126">
        <v>1557723600</v>
      </c>
      <c r="M126" s="9">
        <f t="shared" si="5"/>
        <v>43598.208333333328</v>
      </c>
      <c r="N126">
        <v>1562302800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v>180</v>
      </c>
      <c r="G127" s="4">
        <f t="shared" si="7"/>
        <v>47.083333333333336</v>
      </c>
      <c r="H127" s="5">
        <f t="shared" si="4"/>
        <v>159.90566037735849</v>
      </c>
      <c r="I127" t="s">
        <v>20</v>
      </c>
      <c r="J127" t="s">
        <v>21</v>
      </c>
      <c r="K127" t="s">
        <v>22</v>
      </c>
      <c r="L127">
        <v>1537333200</v>
      </c>
      <c r="M127" s="9">
        <f t="shared" si="5"/>
        <v>43362.208333333328</v>
      </c>
      <c r="N127">
        <v>1537678800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v>774</v>
      </c>
      <c r="G128" s="4">
        <f t="shared" si="7"/>
        <v>89.944444444444443</v>
      </c>
      <c r="H128" s="5">
        <f t="shared" si="4"/>
        <v>38.633185349611544</v>
      </c>
      <c r="I128" t="s">
        <v>14</v>
      </c>
      <c r="J128" t="s">
        <v>21</v>
      </c>
      <c r="K128" t="s">
        <v>22</v>
      </c>
      <c r="L128">
        <v>1471150800</v>
      </c>
      <c r="M128" s="9">
        <f t="shared" si="5"/>
        <v>42596.208333333328</v>
      </c>
      <c r="N128">
        <v>1473570000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v>672</v>
      </c>
      <c r="G129" s="4">
        <f t="shared" si="7"/>
        <v>78.96875</v>
      </c>
      <c r="H129" s="5">
        <f t="shared" si="4"/>
        <v>51.42151162790698</v>
      </c>
      <c r="I129" t="s">
        <v>14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>
        <v>1273899600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v>532</v>
      </c>
      <c r="G130" s="4">
        <f t="shared" si="7"/>
        <v>80.067669172932327</v>
      </c>
      <c r="H130" s="5">
        <f t="shared" ref="H130:H193" si="8">(E130/D130)*100</f>
        <v>60.334277620396605</v>
      </c>
      <c r="I130" t="s">
        <v>74</v>
      </c>
      <c r="J130" t="s">
        <v>21</v>
      </c>
      <c r="K130" t="s">
        <v>22</v>
      </c>
      <c r="L130">
        <v>1282885200</v>
      </c>
      <c r="M130" s="9">
        <f t="shared" ref="M130:M193" si="9">(((L130/60)/60)/24)+DATE(1970,1,1)</f>
        <v>40417.208333333336</v>
      </c>
      <c r="N130">
        <v>1284008400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v>55</v>
      </c>
      <c r="G131" s="4">
        <f t="shared" si="7"/>
        <v>86.472727272727269</v>
      </c>
      <c r="H131" s="5">
        <f t="shared" si="8"/>
        <v>3.202693602693603</v>
      </c>
      <c r="I131" t="s">
        <v>74</v>
      </c>
      <c r="J131" t="s">
        <v>26</v>
      </c>
      <c r="K131" t="s">
        <v>27</v>
      </c>
      <c r="L131">
        <v>1422943200</v>
      </c>
      <c r="M131" s="9">
        <f t="shared" si="9"/>
        <v>42038.25</v>
      </c>
      <c r="N131">
        <v>1425103200</v>
      </c>
      <c r="O131" s="9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v>533</v>
      </c>
      <c r="G132" s="4">
        <f t="shared" ref="G132:G195" si="11">AVERAGE(E132/F132)</f>
        <v>28.001876172607879</v>
      </c>
      <c r="H132" s="5">
        <f t="shared" si="8"/>
        <v>155.46875</v>
      </c>
      <c r="I132" t="s">
        <v>20</v>
      </c>
      <c r="J132" t="s">
        <v>36</v>
      </c>
      <c r="K132" t="s">
        <v>37</v>
      </c>
      <c r="L132">
        <v>1319605200</v>
      </c>
      <c r="M132" s="9">
        <f t="shared" si="9"/>
        <v>40842.208333333336</v>
      </c>
      <c r="N132">
        <v>1320991200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v>2443</v>
      </c>
      <c r="G133" s="4">
        <f t="shared" si="11"/>
        <v>67.996725337699544</v>
      </c>
      <c r="H133" s="5">
        <f t="shared" si="8"/>
        <v>100.85974499089254</v>
      </c>
      <c r="I133" t="s">
        <v>20</v>
      </c>
      <c r="J133" t="s">
        <v>40</v>
      </c>
      <c r="K133" t="s">
        <v>41</v>
      </c>
      <c r="L133">
        <v>1385704800</v>
      </c>
      <c r="M133" s="9">
        <f t="shared" si="9"/>
        <v>41607.25</v>
      </c>
      <c r="N133">
        <v>1386828000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v>89</v>
      </c>
      <c r="G134" s="4">
        <f t="shared" si="11"/>
        <v>43.078651685393261</v>
      </c>
      <c r="H134" s="5">
        <f t="shared" si="8"/>
        <v>116.18181818181819</v>
      </c>
      <c r="I134" t="s">
        <v>20</v>
      </c>
      <c r="J134" t="s">
        <v>21</v>
      </c>
      <c r="K134" t="s">
        <v>22</v>
      </c>
      <c r="L134">
        <v>1515736800</v>
      </c>
      <c r="M134" s="9">
        <f t="shared" si="9"/>
        <v>43112.25</v>
      </c>
      <c r="N134">
        <v>1517119200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v>159</v>
      </c>
      <c r="G135" s="4">
        <f t="shared" si="11"/>
        <v>87.95597484276729</v>
      </c>
      <c r="H135" s="5">
        <f t="shared" si="8"/>
        <v>310.77777777777777</v>
      </c>
      <c r="I135" t="s">
        <v>20</v>
      </c>
      <c r="J135" t="s">
        <v>21</v>
      </c>
      <c r="K135" t="s">
        <v>22</v>
      </c>
      <c r="L135">
        <v>1313125200</v>
      </c>
      <c r="M135" s="9">
        <f t="shared" si="9"/>
        <v>40767.208333333336</v>
      </c>
      <c r="N135">
        <v>1315026000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v>940</v>
      </c>
      <c r="G136" s="4">
        <f t="shared" si="11"/>
        <v>94.987234042553197</v>
      </c>
      <c r="H136" s="5">
        <f t="shared" si="8"/>
        <v>89.73668341708543</v>
      </c>
      <c r="I136" t="s">
        <v>14</v>
      </c>
      <c r="J136" t="s">
        <v>98</v>
      </c>
      <c r="K136" t="s">
        <v>99</v>
      </c>
      <c r="L136">
        <v>1308459600</v>
      </c>
      <c r="M136" s="9">
        <f t="shared" si="9"/>
        <v>40713.208333333336</v>
      </c>
      <c r="N136">
        <v>1312693200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v>117</v>
      </c>
      <c r="G137" s="4">
        <f t="shared" si="11"/>
        <v>46.905982905982903</v>
      </c>
      <c r="H137" s="5">
        <f t="shared" si="8"/>
        <v>71.27272727272728</v>
      </c>
      <c r="I137" t="s">
        <v>14</v>
      </c>
      <c r="J137" t="s">
        <v>21</v>
      </c>
      <c r="K137" t="s">
        <v>22</v>
      </c>
      <c r="L137">
        <v>1362636000</v>
      </c>
      <c r="M137" s="9">
        <f t="shared" si="9"/>
        <v>41340.25</v>
      </c>
      <c r="N137">
        <v>1363064400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v>58</v>
      </c>
      <c r="G138" s="4">
        <f t="shared" si="11"/>
        <v>46.913793103448278</v>
      </c>
      <c r="H138" s="5">
        <f t="shared" si="8"/>
        <v>3.2862318840579712</v>
      </c>
      <c r="I138" t="s">
        <v>74</v>
      </c>
      <c r="J138" t="s">
        <v>21</v>
      </c>
      <c r="K138" t="s">
        <v>22</v>
      </c>
      <c r="L138">
        <v>1402117200</v>
      </c>
      <c r="M138" s="9">
        <f t="shared" si="9"/>
        <v>41797.208333333336</v>
      </c>
      <c r="N138">
        <v>1403154000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v>50</v>
      </c>
      <c r="G139" s="4">
        <f t="shared" si="11"/>
        <v>94.24</v>
      </c>
      <c r="H139" s="5">
        <f t="shared" si="8"/>
        <v>261.77777777777777</v>
      </c>
      <c r="I139" t="s">
        <v>20</v>
      </c>
      <c r="J139" t="s">
        <v>21</v>
      </c>
      <c r="K139" t="s">
        <v>22</v>
      </c>
      <c r="L139">
        <v>1286341200</v>
      </c>
      <c r="M139" s="9">
        <f t="shared" si="9"/>
        <v>40457.208333333336</v>
      </c>
      <c r="N139">
        <v>1286859600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v>115</v>
      </c>
      <c r="G140" s="4">
        <f t="shared" si="11"/>
        <v>80.139130434782615</v>
      </c>
      <c r="H140" s="5">
        <f t="shared" si="8"/>
        <v>96</v>
      </c>
      <c r="I140" t="s">
        <v>14</v>
      </c>
      <c r="J140" t="s">
        <v>21</v>
      </c>
      <c r="K140" t="s">
        <v>22</v>
      </c>
      <c r="L140">
        <v>1348808400</v>
      </c>
      <c r="M140" s="9">
        <f t="shared" si="9"/>
        <v>41180.208333333336</v>
      </c>
      <c r="N140">
        <v>1349326800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v>326</v>
      </c>
      <c r="G141" s="4">
        <f t="shared" si="11"/>
        <v>59.036809815950917</v>
      </c>
      <c r="H141" s="5">
        <f t="shared" si="8"/>
        <v>20.896851248642779</v>
      </c>
      <c r="I141" t="s">
        <v>14</v>
      </c>
      <c r="J141" t="s">
        <v>21</v>
      </c>
      <c r="K141" t="s">
        <v>22</v>
      </c>
      <c r="L141">
        <v>1429592400</v>
      </c>
      <c r="M141" s="9">
        <f t="shared" si="9"/>
        <v>42115.208333333328</v>
      </c>
      <c r="N141">
        <v>1430974800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v>186</v>
      </c>
      <c r="G142" s="4">
        <f t="shared" si="11"/>
        <v>65.989247311827953</v>
      </c>
      <c r="H142" s="5">
        <f t="shared" si="8"/>
        <v>223.16363636363636</v>
      </c>
      <c r="I142" t="s">
        <v>20</v>
      </c>
      <c r="J142" t="s">
        <v>21</v>
      </c>
      <c r="K142" t="s">
        <v>22</v>
      </c>
      <c r="L142">
        <v>1519538400</v>
      </c>
      <c r="M142" s="9">
        <f t="shared" si="9"/>
        <v>43156.25</v>
      </c>
      <c r="N142">
        <v>1519970400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v>1071</v>
      </c>
      <c r="G143" s="4">
        <f t="shared" si="11"/>
        <v>60.992530345471522</v>
      </c>
      <c r="H143" s="5">
        <f t="shared" si="8"/>
        <v>101.59097978227061</v>
      </c>
      <c r="I143" t="s">
        <v>20</v>
      </c>
      <c r="J143" t="s">
        <v>21</v>
      </c>
      <c r="K143" t="s">
        <v>22</v>
      </c>
      <c r="L143">
        <v>1434085200</v>
      </c>
      <c r="M143" s="9">
        <f t="shared" si="9"/>
        <v>42167.208333333328</v>
      </c>
      <c r="N143">
        <v>1434603600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v>117</v>
      </c>
      <c r="G144" s="4">
        <f t="shared" si="11"/>
        <v>98.307692307692307</v>
      </c>
      <c r="H144" s="5">
        <f t="shared" si="8"/>
        <v>230.03999999999996</v>
      </c>
      <c r="I144" t="s">
        <v>20</v>
      </c>
      <c r="J144" t="s">
        <v>21</v>
      </c>
      <c r="K144" t="s">
        <v>22</v>
      </c>
      <c r="L144">
        <v>1333688400</v>
      </c>
      <c r="M144" s="9">
        <f t="shared" si="9"/>
        <v>41005.208333333336</v>
      </c>
      <c r="N144">
        <v>1337230800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v>70</v>
      </c>
      <c r="G145" s="4">
        <f t="shared" si="11"/>
        <v>104.6</v>
      </c>
      <c r="H145" s="5">
        <f t="shared" si="8"/>
        <v>135.59259259259261</v>
      </c>
      <c r="I145" t="s">
        <v>20</v>
      </c>
      <c r="J145" t="s">
        <v>21</v>
      </c>
      <c r="K145" t="s">
        <v>22</v>
      </c>
      <c r="L145">
        <v>1277701200</v>
      </c>
      <c r="M145" s="9">
        <f t="shared" si="9"/>
        <v>40357.208333333336</v>
      </c>
      <c r="N145">
        <v>1279429200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v>135</v>
      </c>
      <c r="G146" s="4">
        <f t="shared" si="11"/>
        <v>86.066666666666663</v>
      </c>
      <c r="H146" s="5">
        <f t="shared" si="8"/>
        <v>129.1</v>
      </c>
      <c r="I146" t="s">
        <v>20</v>
      </c>
      <c r="J146" t="s">
        <v>21</v>
      </c>
      <c r="K146" t="s">
        <v>22</v>
      </c>
      <c r="L146">
        <v>1560747600</v>
      </c>
      <c r="M146" s="9">
        <f t="shared" si="9"/>
        <v>43633.208333333328</v>
      </c>
      <c r="N146">
        <v>1561438800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v>768</v>
      </c>
      <c r="G147" s="4">
        <f t="shared" si="11"/>
        <v>76.989583333333329</v>
      </c>
      <c r="H147" s="5">
        <f t="shared" si="8"/>
        <v>236.512</v>
      </c>
      <c r="I147" t="s">
        <v>20</v>
      </c>
      <c r="J147" t="s">
        <v>98</v>
      </c>
      <c r="K147" t="s">
        <v>99</v>
      </c>
      <c r="L147">
        <v>1410066000</v>
      </c>
      <c r="M147" s="9">
        <f t="shared" si="9"/>
        <v>41889.208333333336</v>
      </c>
      <c r="N147">
        <v>1410498000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v>51</v>
      </c>
      <c r="G148" s="4">
        <f t="shared" si="11"/>
        <v>29.764705882352942</v>
      </c>
      <c r="H148" s="5">
        <f t="shared" si="8"/>
        <v>17.25</v>
      </c>
      <c r="I148" t="s">
        <v>74</v>
      </c>
      <c r="J148" t="s">
        <v>21</v>
      </c>
      <c r="K148" t="s">
        <v>22</v>
      </c>
      <c r="L148">
        <v>1320732000</v>
      </c>
      <c r="M148" s="9">
        <f t="shared" si="9"/>
        <v>40855.25</v>
      </c>
      <c r="N148">
        <v>1322460000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v>199</v>
      </c>
      <c r="G149" s="4">
        <f t="shared" si="11"/>
        <v>46.91959798994975</v>
      </c>
      <c r="H149" s="5">
        <f t="shared" si="8"/>
        <v>112.49397590361446</v>
      </c>
      <c r="I149" t="s">
        <v>20</v>
      </c>
      <c r="J149" t="s">
        <v>21</v>
      </c>
      <c r="K149" t="s">
        <v>22</v>
      </c>
      <c r="L149">
        <v>1465794000</v>
      </c>
      <c r="M149" s="9">
        <f t="shared" si="9"/>
        <v>42534.208333333328</v>
      </c>
      <c r="N149">
        <v>1466312400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v>107</v>
      </c>
      <c r="G150" s="4">
        <f t="shared" si="11"/>
        <v>105.18691588785046</v>
      </c>
      <c r="H150" s="5">
        <f t="shared" si="8"/>
        <v>121.02150537634408</v>
      </c>
      <c r="I150" t="s">
        <v>20</v>
      </c>
      <c r="J150" t="s">
        <v>21</v>
      </c>
      <c r="K150" t="s">
        <v>22</v>
      </c>
      <c r="L150">
        <v>1500958800</v>
      </c>
      <c r="M150" s="9">
        <f t="shared" si="9"/>
        <v>42941.208333333328</v>
      </c>
      <c r="N150">
        <v>1501736400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v>195</v>
      </c>
      <c r="G151" s="4">
        <f t="shared" si="11"/>
        <v>69.907692307692301</v>
      </c>
      <c r="H151" s="5">
        <f t="shared" si="8"/>
        <v>219.87096774193549</v>
      </c>
      <c r="I151" t="s">
        <v>20</v>
      </c>
      <c r="J151" t="s">
        <v>21</v>
      </c>
      <c r="K151" t="s">
        <v>22</v>
      </c>
      <c r="L151">
        <v>1357020000</v>
      </c>
      <c r="M151" s="9">
        <f t="shared" si="9"/>
        <v>41275.25</v>
      </c>
      <c r="N151">
        <v>1361512800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v>1</v>
      </c>
      <c r="G152" s="4">
        <f t="shared" si="11"/>
        <v>1</v>
      </c>
      <c r="H152" s="5">
        <f t="shared" si="8"/>
        <v>1</v>
      </c>
      <c r="I152" t="s">
        <v>14</v>
      </c>
      <c r="J152" t="s">
        <v>21</v>
      </c>
      <c r="K152" t="s">
        <v>22</v>
      </c>
      <c r="L152">
        <v>1544940000</v>
      </c>
      <c r="M152" s="9">
        <f t="shared" si="9"/>
        <v>43450.25</v>
      </c>
      <c r="N152">
        <v>1545026400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v>1467</v>
      </c>
      <c r="G153" s="4">
        <f t="shared" si="11"/>
        <v>60.011588275391958</v>
      </c>
      <c r="H153" s="5">
        <f t="shared" si="8"/>
        <v>64.166909620991248</v>
      </c>
      <c r="I153" t="s">
        <v>14</v>
      </c>
      <c r="J153" t="s">
        <v>21</v>
      </c>
      <c r="K153" t="s">
        <v>22</v>
      </c>
      <c r="L153">
        <v>1402290000</v>
      </c>
      <c r="M153" s="9">
        <f t="shared" si="9"/>
        <v>41799.208333333336</v>
      </c>
      <c r="N153">
        <v>1406696400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v>3376</v>
      </c>
      <c r="G154" s="4">
        <f t="shared" si="11"/>
        <v>52.006220379146917</v>
      </c>
      <c r="H154" s="5">
        <f t="shared" si="8"/>
        <v>423.06746987951806</v>
      </c>
      <c r="I154" t="s">
        <v>20</v>
      </c>
      <c r="J154" t="s">
        <v>21</v>
      </c>
      <c r="K154" t="s">
        <v>22</v>
      </c>
      <c r="L154">
        <v>1487311200</v>
      </c>
      <c r="M154" s="9">
        <f t="shared" si="9"/>
        <v>42783.25</v>
      </c>
      <c r="N154">
        <v>1487916000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v>5681</v>
      </c>
      <c r="G155" s="4">
        <f t="shared" si="11"/>
        <v>31.000176025347649</v>
      </c>
      <c r="H155" s="5">
        <f t="shared" si="8"/>
        <v>92.984160506863773</v>
      </c>
      <c r="I155" t="s">
        <v>14</v>
      </c>
      <c r="J155" t="s">
        <v>21</v>
      </c>
      <c r="K155" t="s">
        <v>22</v>
      </c>
      <c r="L155">
        <v>1350622800</v>
      </c>
      <c r="M155" s="9">
        <f t="shared" si="9"/>
        <v>41201.208333333336</v>
      </c>
      <c r="N155">
        <v>1351141200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v>1059</v>
      </c>
      <c r="G156" s="4">
        <f t="shared" si="11"/>
        <v>95.042492917847028</v>
      </c>
      <c r="H156" s="5">
        <f t="shared" si="8"/>
        <v>58.756567425569173</v>
      </c>
      <c r="I156" t="s">
        <v>14</v>
      </c>
      <c r="J156" t="s">
        <v>21</v>
      </c>
      <c r="K156" t="s">
        <v>22</v>
      </c>
      <c r="L156">
        <v>1463029200</v>
      </c>
      <c r="M156" s="9">
        <f t="shared" si="9"/>
        <v>42502.208333333328</v>
      </c>
      <c r="N156">
        <v>1465016400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v>1194</v>
      </c>
      <c r="G157" s="4">
        <f t="shared" si="11"/>
        <v>75.968174204355108</v>
      </c>
      <c r="H157" s="5">
        <f t="shared" si="8"/>
        <v>65.022222222222226</v>
      </c>
      <c r="I157" t="s">
        <v>14</v>
      </c>
      <c r="J157" t="s">
        <v>21</v>
      </c>
      <c r="K157" t="s">
        <v>22</v>
      </c>
      <c r="L157">
        <v>1269493200</v>
      </c>
      <c r="M157" s="9">
        <f t="shared" si="9"/>
        <v>40262.208333333336</v>
      </c>
      <c r="N157">
        <v>1270789200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v>379</v>
      </c>
      <c r="G158" s="4">
        <f t="shared" si="11"/>
        <v>71.013192612137203</v>
      </c>
      <c r="H158" s="5">
        <f t="shared" si="8"/>
        <v>73.939560439560438</v>
      </c>
      <c r="I158" t="s">
        <v>74</v>
      </c>
      <c r="J158" t="s">
        <v>26</v>
      </c>
      <c r="K158" t="s">
        <v>27</v>
      </c>
      <c r="L158">
        <v>1570251600</v>
      </c>
      <c r="M158" s="9">
        <f t="shared" si="9"/>
        <v>43743.208333333328</v>
      </c>
      <c r="N158">
        <v>1572325200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v>30</v>
      </c>
      <c r="G159" s="4">
        <f t="shared" si="11"/>
        <v>73.733333333333334</v>
      </c>
      <c r="H159" s="5">
        <f t="shared" si="8"/>
        <v>52.666666666666664</v>
      </c>
      <c r="I159" t="s">
        <v>14</v>
      </c>
      <c r="J159" t="s">
        <v>26</v>
      </c>
      <c r="K159" t="s">
        <v>27</v>
      </c>
      <c r="L159">
        <v>1388383200</v>
      </c>
      <c r="M159" s="9">
        <f t="shared" si="9"/>
        <v>41638.25</v>
      </c>
      <c r="N159">
        <v>1389420000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v>41</v>
      </c>
      <c r="G160" s="4">
        <f t="shared" si="11"/>
        <v>113.17073170731707</v>
      </c>
      <c r="H160" s="5">
        <f t="shared" si="8"/>
        <v>220.95238095238096</v>
      </c>
      <c r="I160" t="s">
        <v>20</v>
      </c>
      <c r="J160" t="s">
        <v>21</v>
      </c>
      <c r="K160" t="s">
        <v>22</v>
      </c>
      <c r="L160">
        <v>1449554400</v>
      </c>
      <c r="M160" s="9">
        <f t="shared" si="9"/>
        <v>42346.25</v>
      </c>
      <c r="N160">
        <v>1449640800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v>1821</v>
      </c>
      <c r="G161" s="4">
        <f t="shared" si="11"/>
        <v>105.00933552992861</v>
      </c>
      <c r="H161" s="5">
        <f t="shared" si="8"/>
        <v>100.01150627615063</v>
      </c>
      <c r="I161" t="s">
        <v>20</v>
      </c>
      <c r="J161" t="s">
        <v>21</v>
      </c>
      <c r="K161" t="s">
        <v>22</v>
      </c>
      <c r="L161">
        <v>1553662800</v>
      </c>
      <c r="M161" s="9">
        <f t="shared" si="9"/>
        <v>43551.208333333328</v>
      </c>
      <c r="N161">
        <v>1555218000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v>164</v>
      </c>
      <c r="G162" s="4">
        <f t="shared" si="11"/>
        <v>79.176829268292678</v>
      </c>
      <c r="H162" s="5">
        <f t="shared" si="8"/>
        <v>162.3125</v>
      </c>
      <c r="I162" t="s">
        <v>20</v>
      </c>
      <c r="J162" t="s">
        <v>21</v>
      </c>
      <c r="K162" t="s">
        <v>22</v>
      </c>
      <c r="L162">
        <v>1556341200</v>
      </c>
      <c r="M162" s="9">
        <f t="shared" si="9"/>
        <v>43582.208333333328</v>
      </c>
      <c r="N162">
        <v>1557723600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v>75</v>
      </c>
      <c r="G163" s="4">
        <f t="shared" si="11"/>
        <v>57.333333333333336</v>
      </c>
      <c r="H163" s="5">
        <f t="shared" si="8"/>
        <v>78.181818181818187</v>
      </c>
      <c r="I163" t="s">
        <v>14</v>
      </c>
      <c r="J163" t="s">
        <v>21</v>
      </c>
      <c r="K163" t="s">
        <v>22</v>
      </c>
      <c r="L163">
        <v>1442984400</v>
      </c>
      <c r="M163" s="9">
        <f t="shared" si="9"/>
        <v>42270.208333333328</v>
      </c>
      <c r="N163">
        <v>1443502800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v>157</v>
      </c>
      <c r="G164" s="4">
        <f t="shared" si="11"/>
        <v>58.178343949044589</v>
      </c>
      <c r="H164" s="5">
        <f t="shared" si="8"/>
        <v>149.73770491803279</v>
      </c>
      <c r="I164" t="s">
        <v>20</v>
      </c>
      <c r="J164" t="s">
        <v>98</v>
      </c>
      <c r="K164" t="s">
        <v>99</v>
      </c>
      <c r="L164">
        <v>1544248800</v>
      </c>
      <c r="M164" s="9">
        <f t="shared" si="9"/>
        <v>43442.25</v>
      </c>
      <c r="N164">
        <v>1546840800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v>246</v>
      </c>
      <c r="G165" s="4">
        <f t="shared" si="11"/>
        <v>36.032520325203251</v>
      </c>
      <c r="H165" s="5">
        <f t="shared" si="8"/>
        <v>253.25714285714284</v>
      </c>
      <c r="I165" t="s">
        <v>20</v>
      </c>
      <c r="J165" t="s">
        <v>21</v>
      </c>
      <c r="K165" t="s">
        <v>22</v>
      </c>
      <c r="L165">
        <v>1508475600</v>
      </c>
      <c r="M165" s="9">
        <f t="shared" si="9"/>
        <v>43028.208333333328</v>
      </c>
      <c r="N165">
        <v>1512712800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v>1396</v>
      </c>
      <c r="G166" s="4">
        <f t="shared" si="11"/>
        <v>107.99068767908309</v>
      </c>
      <c r="H166" s="5">
        <f t="shared" si="8"/>
        <v>100.16943521594683</v>
      </c>
      <c r="I166" t="s">
        <v>20</v>
      </c>
      <c r="J166" t="s">
        <v>21</v>
      </c>
      <c r="K166" t="s">
        <v>22</v>
      </c>
      <c r="L166">
        <v>1507438800</v>
      </c>
      <c r="M166" s="9">
        <f t="shared" si="9"/>
        <v>43016.208333333328</v>
      </c>
      <c r="N166">
        <v>1507525200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v>2506</v>
      </c>
      <c r="G167" s="4">
        <f t="shared" si="11"/>
        <v>44.005985634477256</v>
      </c>
      <c r="H167" s="5">
        <f t="shared" si="8"/>
        <v>121.99004424778761</v>
      </c>
      <c r="I167" t="s">
        <v>20</v>
      </c>
      <c r="J167" t="s">
        <v>21</v>
      </c>
      <c r="K167" t="s">
        <v>22</v>
      </c>
      <c r="L167">
        <v>1501563600</v>
      </c>
      <c r="M167" s="9">
        <f t="shared" si="9"/>
        <v>42948.208333333328</v>
      </c>
      <c r="N167">
        <v>1504328400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v>244</v>
      </c>
      <c r="G168" s="4">
        <f t="shared" si="11"/>
        <v>55.077868852459019</v>
      </c>
      <c r="H168" s="5">
        <f t="shared" si="8"/>
        <v>137.13265306122449</v>
      </c>
      <c r="I168" t="s">
        <v>20</v>
      </c>
      <c r="J168" t="s">
        <v>21</v>
      </c>
      <c r="K168" t="s">
        <v>22</v>
      </c>
      <c r="L168">
        <v>1292997600</v>
      </c>
      <c r="M168" s="9">
        <f t="shared" si="9"/>
        <v>40534.25</v>
      </c>
      <c r="N168">
        <v>1293343200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v>146</v>
      </c>
      <c r="G169" s="4">
        <f t="shared" si="11"/>
        <v>74</v>
      </c>
      <c r="H169" s="5">
        <f t="shared" si="8"/>
        <v>415.53846153846149</v>
      </c>
      <c r="I169" t="s">
        <v>20</v>
      </c>
      <c r="J169" t="s">
        <v>26</v>
      </c>
      <c r="K169" t="s">
        <v>27</v>
      </c>
      <c r="L169">
        <v>1370840400</v>
      </c>
      <c r="M169" s="9">
        <f t="shared" si="9"/>
        <v>41435.208333333336</v>
      </c>
      <c r="N169">
        <v>1371704400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v>955</v>
      </c>
      <c r="G170" s="4">
        <f t="shared" si="11"/>
        <v>41.996858638743454</v>
      </c>
      <c r="H170" s="5">
        <f t="shared" si="8"/>
        <v>31.30913348946136</v>
      </c>
      <c r="I170" t="s">
        <v>14</v>
      </c>
      <c r="J170" t="s">
        <v>36</v>
      </c>
      <c r="K170" t="s">
        <v>37</v>
      </c>
      <c r="L170">
        <v>1550815200</v>
      </c>
      <c r="M170" s="9">
        <f t="shared" si="9"/>
        <v>43518.25</v>
      </c>
      <c r="N170">
        <v>1552798800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v>1267</v>
      </c>
      <c r="G171" s="4">
        <f t="shared" si="11"/>
        <v>77.988161010260455</v>
      </c>
      <c r="H171" s="5">
        <f t="shared" si="8"/>
        <v>424.08154506437768</v>
      </c>
      <c r="I171" t="s">
        <v>20</v>
      </c>
      <c r="J171" t="s">
        <v>21</v>
      </c>
      <c r="K171" t="s">
        <v>22</v>
      </c>
      <c r="L171">
        <v>1339909200</v>
      </c>
      <c r="M171" s="9">
        <f t="shared" si="9"/>
        <v>41077.208333333336</v>
      </c>
      <c r="N171">
        <v>1342328400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v>67</v>
      </c>
      <c r="G172" s="4">
        <f t="shared" si="11"/>
        <v>82.507462686567166</v>
      </c>
      <c r="H172" s="5">
        <f t="shared" si="8"/>
        <v>2.93886230728336</v>
      </c>
      <c r="I172" t="s">
        <v>14</v>
      </c>
      <c r="J172" t="s">
        <v>21</v>
      </c>
      <c r="K172" t="s">
        <v>22</v>
      </c>
      <c r="L172">
        <v>1501736400</v>
      </c>
      <c r="M172" s="9">
        <f t="shared" si="9"/>
        <v>42950.208333333328</v>
      </c>
      <c r="N172">
        <v>1502341200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v>5</v>
      </c>
      <c r="G173" s="4">
        <f t="shared" si="11"/>
        <v>104.2</v>
      </c>
      <c r="H173" s="5">
        <f t="shared" si="8"/>
        <v>10.63265306122449</v>
      </c>
      <c r="I173" t="s">
        <v>14</v>
      </c>
      <c r="J173" t="s">
        <v>21</v>
      </c>
      <c r="K173" t="s">
        <v>22</v>
      </c>
      <c r="L173">
        <v>1395291600</v>
      </c>
      <c r="M173" s="9">
        <f t="shared" si="9"/>
        <v>41718.208333333336</v>
      </c>
      <c r="N173">
        <v>1397192400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v>26</v>
      </c>
      <c r="G174" s="4">
        <f t="shared" si="11"/>
        <v>25.5</v>
      </c>
      <c r="H174" s="5">
        <f t="shared" si="8"/>
        <v>82.875</v>
      </c>
      <c r="I174" t="s">
        <v>14</v>
      </c>
      <c r="J174" t="s">
        <v>21</v>
      </c>
      <c r="K174" t="s">
        <v>22</v>
      </c>
      <c r="L174">
        <v>1405746000</v>
      </c>
      <c r="M174" s="9">
        <f t="shared" si="9"/>
        <v>41839.208333333336</v>
      </c>
      <c r="N174">
        <v>1407042000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v>1561</v>
      </c>
      <c r="G175" s="4">
        <f t="shared" si="11"/>
        <v>100.98334401024984</v>
      </c>
      <c r="H175" s="5">
        <f t="shared" si="8"/>
        <v>163.01447776628748</v>
      </c>
      <c r="I175" t="s">
        <v>20</v>
      </c>
      <c r="J175" t="s">
        <v>21</v>
      </c>
      <c r="K175" t="s">
        <v>22</v>
      </c>
      <c r="L175">
        <v>1368853200</v>
      </c>
      <c r="M175" s="9">
        <f t="shared" si="9"/>
        <v>41412.208333333336</v>
      </c>
      <c r="N175">
        <v>1369371600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v>48</v>
      </c>
      <c r="G176" s="4">
        <f t="shared" si="11"/>
        <v>111.83333333333333</v>
      </c>
      <c r="H176" s="5">
        <f t="shared" si="8"/>
        <v>894.66666666666674</v>
      </c>
      <c r="I176" t="s">
        <v>20</v>
      </c>
      <c r="J176" t="s">
        <v>21</v>
      </c>
      <c r="K176" t="s">
        <v>22</v>
      </c>
      <c r="L176">
        <v>1444021200</v>
      </c>
      <c r="M176" s="9">
        <f t="shared" si="9"/>
        <v>42282.208333333328</v>
      </c>
      <c r="N176">
        <v>1444107600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v>1130</v>
      </c>
      <c r="G177" s="4">
        <f t="shared" si="11"/>
        <v>41.999115044247787</v>
      </c>
      <c r="H177" s="5">
        <f t="shared" si="8"/>
        <v>26.191501103752756</v>
      </c>
      <c r="I177" t="s">
        <v>14</v>
      </c>
      <c r="J177" t="s">
        <v>21</v>
      </c>
      <c r="K177" t="s">
        <v>22</v>
      </c>
      <c r="L177">
        <v>1472619600</v>
      </c>
      <c r="M177" s="9">
        <f t="shared" si="9"/>
        <v>42613.208333333328</v>
      </c>
      <c r="N177">
        <v>1474261200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v>782</v>
      </c>
      <c r="G178" s="4">
        <f t="shared" si="11"/>
        <v>110.05115089514067</v>
      </c>
      <c r="H178" s="5">
        <f t="shared" si="8"/>
        <v>74.834782608695647</v>
      </c>
      <c r="I178" t="s">
        <v>14</v>
      </c>
      <c r="J178" t="s">
        <v>21</v>
      </c>
      <c r="K178" t="s">
        <v>22</v>
      </c>
      <c r="L178">
        <v>1472878800</v>
      </c>
      <c r="M178" s="9">
        <f t="shared" si="9"/>
        <v>42616.208333333328</v>
      </c>
      <c r="N178">
        <v>1473656400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v>2739</v>
      </c>
      <c r="G179" s="4">
        <f t="shared" si="11"/>
        <v>58.997079225994888</v>
      </c>
      <c r="H179" s="5">
        <f t="shared" si="8"/>
        <v>416.47680412371136</v>
      </c>
      <c r="I179" t="s">
        <v>20</v>
      </c>
      <c r="J179" t="s">
        <v>21</v>
      </c>
      <c r="K179" t="s">
        <v>22</v>
      </c>
      <c r="L179">
        <v>1289800800</v>
      </c>
      <c r="M179" s="9">
        <f t="shared" si="9"/>
        <v>40497.25</v>
      </c>
      <c r="N179">
        <v>1291960800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v>210</v>
      </c>
      <c r="G180" s="4">
        <f t="shared" si="11"/>
        <v>32.985714285714288</v>
      </c>
      <c r="H180" s="5">
        <f t="shared" si="8"/>
        <v>96.208333333333329</v>
      </c>
      <c r="I180" t="s">
        <v>14</v>
      </c>
      <c r="J180" t="s">
        <v>21</v>
      </c>
      <c r="K180" t="s">
        <v>22</v>
      </c>
      <c r="L180">
        <v>1505970000</v>
      </c>
      <c r="M180" s="9">
        <f t="shared" si="9"/>
        <v>42999.208333333328</v>
      </c>
      <c r="N180">
        <v>1506747600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v>3537</v>
      </c>
      <c r="G181" s="4">
        <f t="shared" si="11"/>
        <v>45.005654509471306</v>
      </c>
      <c r="H181" s="5">
        <f t="shared" si="8"/>
        <v>357.71910112359546</v>
      </c>
      <c r="I181" t="s">
        <v>20</v>
      </c>
      <c r="J181" t="s">
        <v>15</v>
      </c>
      <c r="K181" t="s">
        <v>16</v>
      </c>
      <c r="L181">
        <v>1363496400</v>
      </c>
      <c r="M181" s="9">
        <f t="shared" si="9"/>
        <v>41350.208333333336</v>
      </c>
      <c r="N181">
        <v>1363582800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v>2107</v>
      </c>
      <c r="G182" s="4">
        <f t="shared" si="11"/>
        <v>81.98196487897485</v>
      </c>
      <c r="H182" s="5">
        <f t="shared" si="8"/>
        <v>308.45714285714286</v>
      </c>
      <c r="I182" t="s">
        <v>20</v>
      </c>
      <c r="J182" t="s">
        <v>26</v>
      </c>
      <c r="K182" t="s">
        <v>27</v>
      </c>
      <c r="L182">
        <v>1269234000</v>
      </c>
      <c r="M182" s="9">
        <f t="shared" si="9"/>
        <v>40259.208333333336</v>
      </c>
      <c r="N182">
        <v>1269666000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v>136</v>
      </c>
      <c r="G183" s="4">
        <f t="shared" si="11"/>
        <v>39.080882352941174</v>
      </c>
      <c r="H183" s="5">
        <f t="shared" si="8"/>
        <v>61.802325581395344</v>
      </c>
      <c r="I183" t="s">
        <v>14</v>
      </c>
      <c r="J183" t="s">
        <v>21</v>
      </c>
      <c r="K183" t="s">
        <v>22</v>
      </c>
      <c r="L183">
        <v>1507093200</v>
      </c>
      <c r="M183" s="9">
        <f t="shared" si="9"/>
        <v>43012.208333333328</v>
      </c>
      <c r="N183">
        <v>1508648400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v>3318</v>
      </c>
      <c r="G184" s="4">
        <f t="shared" si="11"/>
        <v>58.996383363471971</v>
      </c>
      <c r="H184" s="5">
        <f t="shared" si="8"/>
        <v>722.32472324723244</v>
      </c>
      <c r="I184" t="s">
        <v>20</v>
      </c>
      <c r="J184" t="s">
        <v>36</v>
      </c>
      <c r="K184" t="s">
        <v>37</v>
      </c>
      <c r="L184">
        <v>1560574800</v>
      </c>
      <c r="M184" s="9">
        <f t="shared" si="9"/>
        <v>43631.208333333328</v>
      </c>
      <c r="N184">
        <v>1561957200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v>86</v>
      </c>
      <c r="G185" s="4">
        <f t="shared" si="11"/>
        <v>40.988372093023258</v>
      </c>
      <c r="H185" s="5">
        <f t="shared" si="8"/>
        <v>69.117647058823522</v>
      </c>
      <c r="I185" t="s">
        <v>14</v>
      </c>
      <c r="J185" t="s">
        <v>15</v>
      </c>
      <c r="K185" t="s">
        <v>16</v>
      </c>
      <c r="L185">
        <v>1284008400</v>
      </c>
      <c r="M185" s="9">
        <f t="shared" si="9"/>
        <v>40430.208333333336</v>
      </c>
      <c r="N185">
        <v>1285131600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v>340</v>
      </c>
      <c r="G186" s="4">
        <f t="shared" si="11"/>
        <v>31.029411764705884</v>
      </c>
      <c r="H186" s="5">
        <f t="shared" si="8"/>
        <v>293.05555555555554</v>
      </c>
      <c r="I186" t="s">
        <v>20</v>
      </c>
      <c r="J186" t="s">
        <v>21</v>
      </c>
      <c r="K186" t="s">
        <v>22</v>
      </c>
      <c r="L186">
        <v>1556859600</v>
      </c>
      <c r="M186" s="9">
        <f t="shared" si="9"/>
        <v>43588.208333333328</v>
      </c>
      <c r="N186">
        <v>1556946000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v>19</v>
      </c>
      <c r="G187" s="4">
        <f t="shared" si="11"/>
        <v>37.789473684210527</v>
      </c>
      <c r="H187" s="5">
        <f t="shared" si="8"/>
        <v>71.8</v>
      </c>
      <c r="I187" t="s">
        <v>14</v>
      </c>
      <c r="J187" t="s">
        <v>21</v>
      </c>
      <c r="K187" t="s">
        <v>22</v>
      </c>
      <c r="L187">
        <v>1526187600</v>
      </c>
      <c r="M187" s="9">
        <f t="shared" si="9"/>
        <v>43233.208333333328</v>
      </c>
      <c r="N187">
        <v>1527138000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v>886</v>
      </c>
      <c r="G188" s="4">
        <f t="shared" si="11"/>
        <v>32.006772009029348</v>
      </c>
      <c r="H188" s="5">
        <f t="shared" si="8"/>
        <v>31.934684684684683</v>
      </c>
      <c r="I188" t="s">
        <v>14</v>
      </c>
      <c r="J188" t="s">
        <v>21</v>
      </c>
      <c r="K188" t="s">
        <v>22</v>
      </c>
      <c r="L188">
        <v>1400821200</v>
      </c>
      <c r="M188" s="9">
        <f t="shared" si="9"/>
        <v>41782.208333333336</v>
      </c>
      <c r="N188">
        <v>1402117200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v>1442</v>
      </c>
      <c r="G189" s="4">
        <f t="shared" si="11"/>
        <v>95.966712898751737</v>
      </c>
      <c r="H189" s="5">
        <f t="shared" si="8"/>
        <v>229.87375415282392</v>
      </c>
      <c r="I189" t="s">
        <v>20</v>
      </c>
      <c r="J189" t="s">
        <v>15</v>
      </c>
      <c r="K189" t="s">
        <v>16</v>
      </c>
      <c r="L189">
        <v>1361599200</v>
      </c>
      <c r="M189" s="9">
        <f t="shared" si="9"/>
        <v>41328.25</v>
      </c>
      <c r="N189">
        <v>1364014800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v>35</v>
      </c>
      <c r="G190" s="4">
        <f t="shared" si="11"/>
        <v>75</v>
      </c>
      <c r="H190" s="5">
        <f t="shared" si="8"/>
        <v>32.012195121951223</v>
      </c>
      <c r="I190" t="s">
        <v>14</v>
      </c>
      <c r="J190" t="s">
        <v>107</v>
      </c>
      <c r="K190" t="s">
        <v>108</v>
      </c>
      <c r="L190">
        <v>1417500000</v>
      </c>
      <c r="M190" s="9">
        <f t="shared" si="9"/>
        <v>41975.25</v>
      </c>
      <c r="N190">
        <v>1417586400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v>441</v>
      </c>
      <c r="G191" s="4">
        <f t="shared" si="11"/>
        <v>102.0498866213152</v>
      </c>
      <c r="H191" s="5">
        <f t="shared" si="8"/>
        <v>23.525352848928385</v>
      </c>
      <c r="I191" t="s">
        <v>74</v>
      </c>
      <c r="J191" t="s">
        <v>21</v>
      </c>
      <c r="K191" t="s">
        <v>22</v>
      </c>
      <c r="L191">
        <v>1457071200</v>
      </c>
      <c r="M191" s="9">
        <f t="shared" si="9"/>
        <v>42433.25</v>
      </c>
      <c r="N191">
        <v>1457071200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v>24</v>
      </c>
      <c r="G192" s="4">
        <f t="shared" si="11"/>
        <v>105.75</v>
      </c>
      <c r="H192" s="5">
        <f t="shared" si="8"/>
        <v>68.594594594594597</v>
      </c>
      <c r="I192" t="s">
        <v>14</v>
      </c>
      <c r="J192" t="s">
        <v>21</v>
      </c>
      <c r="K192" t="s">
        <v>22</v>
      </c>
      <c r="L192">
        <v>1370322000</v>
      </c>
      <c r="M192" s="9">
        <f t="shared" si="9"/>
        <v>41429.208333333336</v>
      </c>
      <c r="N192">
        <v>1370408400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v>86</v>
      </c>
      <c r="G193" s="4">
        <f t="shared" si="11"/>
        <v>37.069767441860463</v>
      </c>
      <c r="H193" s="5">
        <f t="shared" si="8"/>
        <v>37.952380952380956</v>
      </c>
      <c r="I193" t="s">
        <v>14</v>
      </c>
      <c r="J193" t="s">
        <v>107</v>
      </c>
      <c r="K193" t="s">
        <v>108</v>
      </c>
      <c r="L193">
        <v>1552366800</v>
      </c>
      <c r="M193" s="9">
        <f t="shared" si="9"/>
        <v>43536.208333333328</v>
      </c>
      <c r="N193">
        <v>1552626000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v>243</v>
      </c>
      <c r="G194" s="4">
        <f t="shared" si="11"/>
        <v>35.049382716049379</v>
      </c>
      <c r="H194" s="5">
        <f t="shared" ref="H194:H257" si="12">(E194/D194)*100</f>
        <v>19.992957746478872</v>
      </c>
      <c r="I194" t="s">
        <v>14</v>
      </c>
      <c r="J194" t="s">
        <v>21</v>
      </c>
      <c r="K194" t="s">
        <v>22</v>
      </c>
      <c r="L194">
        <v>1403845200</v>
      </c>
      <c r="M194" s="9">
        <f t="shared" ref="M194:M257" si="13">(((L194/60)/60)/24)+DATE(1970,1,1)</f>
        <v>41817.208333333336</v>
      </c>
      <c r="N194">
        <v>1404190800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v>65</v>
      </c>
      <c r="G195" s="4">
        <f t="shared" si="11"/>
        <v>46.338461538461537</v>
      </c>
      <c r="H195" s="5">
        <f t="shared" si="12"/>
        <v>45.636363636363633</v>
      </c>
      <c r="I195" t="s">
        <v>14</v>
      </c>
      <c r="J195" t="s">
        <v>21</v>
      </c>
      <c r="K195" t="s">
        <v>22</v>
      </c>
      <c r="L195">
        <v>1523163600</v>
      </c>
      <c r="M195" s="9">
        <f t="shared" si="13"/>
        <v>43198.208333333328</v>
      </c>
      <c r="N195">
        <v>1523509200</v>
      </c>
      <c r="O195" s="9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v>126</v>
      </c>
      <c r="G196" s="4">
        <f t="shared" ref="G196:G259" si="15">AVERAGE(E196/F196)</f>
        <v>69.174603174603178</v>
      </c>
      <c r="H196" s="5">
        <f t="shared" si="12"/>
        <v>122.7605633802817</v>
      </c>
      <c r="I196" t="s">
        <v>20</v>
      </c>
      <c r="J196" t="s">
        <v>21</v>
      </c>
      <c r="K196" t="s">
        <v>22</v>
      </c>
      <c r="L196">
        <v>1442206800</v>
      </c>
      <c r="M196" s="9">
        <f t="shared" si="13"/>
        <v>42261.208333333328</v>
      </c>
      <c r="N196">
        <v>1443589200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v>524</v>
      </c>
      <c r="G197" s="4">
        <f t="shared" si="15"/>
        <v>109.07824427480917</v>
      </c>
      <c r="H197" s="5">
        <f t="shared" si="12"/>
        <v>361.75316455696202</v>
      </c>
      <c r="I197" t="s">
        <v>20</v>
      </c>
      <c r="J197" t="s">
        <v>21</v>
      </c>
      <c r="K197" t="s">
        <v>22</v>
      </c>
      <c r="L197">
        <v>1532840400</v>
      </c>
      <c r="M197" s="9">
        <f t="shared" si="13"/>
        <v>43310.208333333328</v>
      </c>
      <c r="N197">
        <v>1533445200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v>100</v>
      </c>
      <c r="G198" s="4">
        <f t="shared" si="15"/>
        <v>51.78</v>
      </c>
      <c r="H198" s="5">
        <f t="shared" si="12"/>
        <v>63.146341463414636</v>
      </c>
      <c r="I198" t="s">
        <v>14</v>
      </c>
      <c r="J198" t="s">
        <v>36</v>
      </c>
      <c r="K198" t="s">
        <v>37</v>
      </c>
      <c r="L198">
        <v>1472878800</v>
      </c>
      <c r="M198" s="9">
        <f t="shared" si="13"/>
        <v>42616.208333333328</v>
      </c>
      <c r="N198">
        <v>1474520400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v>1989</v>
      </c>
      <c r="G199" s="4">
        <f t="shared" si="15"/>
        <v>82.010055304172951</v>
      </c>
      <c r="H199" s="5">
        <f t="shared" si="12"/>
        <v>298.20475319926874</v>
      </c>
      <c r="I199" t="s">
        <v>20</v>
      </c>
      <c r="J199" t="s">
        <v>21</v>
      </c>
      <c r="K199" t="s">
        <v>22</v>
      </c>
      <c r="L199">
        <v>1498194000</v>
      </c>
      <c r="M199" s="9">
        <f t="shared" si="13"/>
        <v>42909.208333333328</v>
      </c>
      <c r="N199">
        <v>1499403600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v>168</v>
      </c>
      <c r="G200" s="4">
        <f t="shared" si="15"/>
        <v>35.958333333333336</v>
      </c>
      <c r="H200" s="5">
        <f t="shared" si="12"/>
        <v>9.5585443037974684</v>
      </c>
      <c r="I200" t="s">
        <v>14</v>
      </c>
      <c r="J200" t="s">
        <v>21</v>
      </c>
      <c r="K200" t="s">
        <v>22</v>
      </c>
      <c r="L200">
        <v>1281070800</v>
      </c>
      <c r="M200" s="9">
        <f t="shared" si="13"/>
        <v>40396.208333333336</v>
      </c>
      <c r="N200">
        <v>1283576400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v>13</v>
      </c>
      <c r="G201" s="4">
        <f t="shared" si="15"/>
        <v>74.461538461538467</v>
      </c>
      <c r="H201" s="5">
        <f t="shared" si="12"/>
        <v>53.777777777777779</v>
      </c>
      <c r="I201" t="s">
        <v>14</v>
      </c>
      <c r="J201" t="s">
        <v>21</v>
      </c>
      <c r="K201" t="s">
        <v>22</v>
      </c>
      <c r="L201">
        <v>1436245200</v>
      </c>
      <c r="M201" s="9">
        <f t="shared" si="13"/>
        <v>42192.208333333328</v>
      </c>
      <c r="N201">
        <v>1436590800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v>1</v>
      </c>
      <c r="G202" s="4">
        <f t="shared" si="15"/>
        <v>2</v>
      </c>
      <c r="H202" s="5">
        <f t="shared" si="12"/>
        <v>2</v>
      </c>
      <c r="I202" t="s">
        <v>14</v>
      </c>
      <c r="J202" t="s">
        <v>15</v>
      </c>
      <c r="K202" t="s">
        <v>16</v>
      </c>
      <c r="L202">
        <v>1269493200</v>
      </c>
      <c r="M202" s="9">
        <f t="shared" si="13"/>
        <v>40262.208333333336</v>
      </c>
      <c r="N202">
        <v>1270443600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v>157</v>
      </c>
      <c r="G203" s="4">
        <f t="shared" si="15"/>
        <v>91.114649681528661</v>
      </c>
      <c r="H203" s="5">
        <f t="shared" si="12"/>
        <v>681.19047619047615</v>
      </c>
      <c r="I203" t="s">
        <v>20</v>
      </c>
      <c r="J203" t="s">
        <v>21</v>
      </c>
      <c r="K203" t="s">
        <v>22</v>
      </c>
      <c r="L203">
        <v>1406264400</v>
      </c>
      <c r="M203" s="9">
        <f t="shared" si="13"/>
        <v>41845.208333333336</v>
      </c>
      <c r="N203">
        <v>1407819600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v>82</v>
      </c>
      <c r="G204" s="4">
        <f t="shared" si="15"/>
        <v>79.792682926829272</v>
      </c>
      <c r="H204" s="5">
        <f t="shared" si="12"/>
        <v>78.831325301204828</v>
      </c>
      <c r="I204" t="s">
        <v>74</v>
      </c>
      <c r="J204" t="s">
        <v>21</v>
      </c>
      <c r="K204" t="s">
        <v>22</v>
      </c>
      <c r="L204">
        <v>1317531600</v>
      </c>
      <c r="M204" s="9">
        <f t="shared" si="13"/>
        <v>40818.208333333336</v>
      </c>
      <c r="N204">
        <v>1317877200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v>4498</v>
      </c>
      <c r="G205" s="4">
        <f t="shared" si="15"/>
        <v>42.999777678968428</v>
      </c>
      <c r="H205" s="5">
        <f t="shared" si="12"/>
        <v>134.40792216817235</v>
      </c>
      <c r="I205" t="s">
        <v>20</v>
      </c>
      <c r="J205" t="s">
        <v>26</v>
      </c>
      <c r="K205" t="s">
        <v>27</v>
      </c>
      <c r="L205">
        <v>1484632800</v>
      </c>
      <c r="M205" s="9">
        <f t="shared" si="13"/>
        <v>42752.25</v>
      </c>
      <c r="N205">
        <v>1484805600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v>40</v>
      </c>
      <c r="G206" s="4">
        <f t="shared" si="15"/>
        <v>63.225000000000001</v>
      </c>
      <c r="H206" s="5">
        <f t="shared" si="12"/>
        <v>3.3719999999999999</v>
      </c>
      <c r="I206" t="s">
        <v>14</v>
      </c>
      <c r="J206" t="s">
        <v>21</v>
      </c>
      <c r="K206" t="s">
        <v>22</v>
      </c>
      <c r="L206">
        <v>1301806800</v>
      </c>
      <c r="M206" s="9">
        <f t="shared" si="13"/>
        <v>40636.208333333336</v>
      </c>
      <c r="N206">
        <v>1302670800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v>80</v>
      </c>
      <c r="G207" s="4">
        <f t="shared" si="15"/>
        <v>70.174999999999997</v>
      </c>
      <c r="H207" s="5">
        <f t="shared" si="12"/>
        <v>431.84615384615387</v>
      </c>
      <c r="I207" t="s">
        <v>20</v>
      </c>
      <c r="J207" t="s">
        <v>21</v>
      </c>
      <c r="K207" t="s">
        <v>22</v>
      </c>
      <c r="L207">
        <v>1539752400</v>
      </c>
      <c r="M207" s="9">
        <f t="shared" si="13"/>
        <v>43390.208333333328</v>
      </c>
      <c r="N207">
        <v>1540789200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v>57</v>
      </c>
      <c r="G208" s="4">
        <f t="shared" si="15"/>
        <v>61.333333333333336</v>
      </c>
      <c r="H208" s="5">
        <f t="shared" si="12"/>
        <v>38.844444444444441</v>
      </c>
      <c r="I208" t="s">
        <v>74</v>
      </c>
      <c r="J208" t="s">
        <v>21</v>
      </c>
      <c r="K208" t="s">
        <v>22</v>
      </c>
      <c r="L208">
        <v>1267250400</v>
      </c>
      <c r="M208" s="9">
        <f t="shared" si="13"/>
        <v>40236.25</v>
      </c>
      <c r="N208">
        <v>1268028000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v>43</v>
      </c>
      <c r="G209" s="4">
        <f t="shared" si="15"/>
        <v>99</v>
      </c>
      <c r="H209" s="5">
        <f t="shared" si="12"/>
        <v>425.7</v>
      </c>
      <c r="I209" t="s">
        <v>20</v>
      </c>
      <c r="J209" t="s">
        <v>21</v>
      </c>
      <c r="K209" t="s">
        <v>22</v>
      </c>
      <c r="L209">
        <v>1535432400</v>
      </c>
      <c r="M209" s="9">
        <f t="shared" si="13"/>
        <v>43340.208333333328</v>
      </c>
      <c r="N209">
        <v>1537160400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v>2053</v>
      </c>
      <c r="G210" s="4">
        <f t="shared" si="15"/>
        <v>96.984900146127615</v>
      </c>
      <c r="H210" s="5">
        <f t="shared" si="12"/>
        <v>101.12239715591672</v>
      </c>
      <c r="I210" t="s">
        <v>20</v>
      </c>
      <c r="J210" t="s">
        <v>21</v>
      </c>
      <c r="K210" t="s">
        <v>22</v>
      </c>
      <c r="L210">
        <v>1510207200</v>
      </c>
      <c r="M210" s="9">
        <f t="shared" si="13"/>
        <v>43048.25</v>
      </c>
      <c r="N210">
        <v>1512280800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v>808</v>
      </c>
      <c r="G211" s="4">
        <f t="shared" si="15"/>
        <v>51.004950495049506</v>
      </c>
      <c r="H211" s="5">
        <f t="shared" si="12"/>
        <v>21.188688946015425</v>
      </c>
      <c r="I211" t="s">
        <v>47</v>
      </c>
      <c r="J211" t="s">
        <v>26</v>
      </c>
      <c r="K211" t="s">
        <v>27</v>
      </c>
      <c r="L211">
        <v>1462510800</v>
      </c>
      <c r="M211" s="9">
        <f t="shared" si="13"/>
        <v>42496.208333333328</v>
      </c>
      <c r="N211">
        <v>1463115600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v>226</v>
      </c>
      <c r="G212" s="4">
        <f t="shared" si="15"/>
        <v>28.044247787610619</v>
      </c>
      <c r="H212" s="5">
        <f t="shared" si="12"/>
        <v>67.425531914893625</v>
      </c>
      <c r="I212" t="s">
        <v>14</v>
      </c>
      <c r="J212" t="s">
        <v>36</v>
      </c>
      <c r="K212" t="s">
        <v>37</v>
      </c>
      <c r="L212">
        <v>1488520800</v>
      </c>
      <c r="M212" s="9">
        <f t="shared" si="13"/>
        <v>42797.25</v>
      </c>
      <c r="N212">
        <v>1490850000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v>1625</v>
      </c>
      <c r="G213" s="4">
        <f t="shared" si="15"/>
        <v>60.984615384615381</v>
      </c>
      <c r="H213" s="5">
        <f t="shared" si="12"/>
        <v>94.923371647509583</v>
      </c>
      <c r="I213" t="s">
        <v>14</v>
      </c>
      <c r="J213" t="s">
        <v>21</v>
      </c>
      <c r="K213" t="s">
        <v>22</v>
      </c>
      <c r="L213">
        <v>1377579600</v>
      </c>
      <c r="M213" s="9">
        <f t="shared" si="13"/>
        <v>41513.208333333336</v>
      </c>
      <c r="N213">
        <v>1379653200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v>168</v>
      </c>
      <c r="G214" s="4">
        <f t="shared" si="15"/>
        <v>73.214285714285708</v>
      </c>
      <c r="H214" s="5">
        <f t="shared" si="12"/>
        <v>151.85185185185185</v>
      </c>
      <c r="I214" t="s">
        <v>20</v>
      </c>
      <c r="J214" t="s">
        <v>21</v>
      </c>
      <c r="K214" t="s">
        <v>22</v>
      </c>
      <c r="L214">
        <v>1576389600</v>
      </c>
      <c r="M214" s="9">
        <f t="shared" si="13"/>
        <v>43814.25</v>
      </c>
      <c r="N214">
        <v>1580364000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v>4289</v>
      </c>
      <c r="G215" s="4">
        <f t="shared" si="15"/>
        <v>39.997435299603637</v>
      </c>
      <c r="H215" s="5">
        <f t="shared" si="12"/>
        <v>195.16382252559728</v>
      </c>
      <c r="I215" t="s">
        <v>20</v>
      </c>
      <c r="J215" t="s">
        <v>21</v>
      </c>
      <c r="K215" t="s">
        <v>22</v>
      </c>
      <c r="L215">
        <v>1289019600</v>
      </c>
      <c r="M215" s="9">
        <f t="shared" si="13"/>
        <v>40488.208333333336</v>
      </c>
      <c r="N215">
        <v>1289714400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v>165</v>
      </c>
      <c r="G216" s="4">
        <f t="shared" si="15"/>
        <v>86.812121212121212</v>
      </c>
      <c r="H216" s="5">
        <f t="shared" si="12"/>
        <v>1023.1428571428571</v>
      </c>
      <c r="I216" t="s">
        <v>20</v>
      </c>
      <c r="J216" t="s">
        <v>21</v>
      </c>
      <c r="K216" t="s">
        <v>22</v>
      </c>
      <c r="L216">
        <v>1282194000</v>
      </c>
      <c r="M216" s="9">
        <f t="shared" si="13"/>
        <v>40409.208333333336</v>
      </c>
      <c r="N216">
        <v>1282712400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v>143</v>
      </c>
      <c r="G217" s="4">
        <f t="shared" si="15"/>
        <v>42.125874125874127</v>
      </c>
      <c r="H217" s="5">
        <f t="shared" si="12"/>
        <v>3.841836734693878</v>
      </c>
      <c r="I217" t="s">
        <v>14</v>
      </c>
      <c r="J217" t="s">
        <v>21</v>
      </c>
      <c r="K217" t="s">
        <v>22</v>
      </c>
      <c r="L217">
        <v>1550037600</v>
      </c>
      <c r="M217" s="9">
        <f t="shared" si="13"/>
        <v>43509.25</v>
      </c>
      <c r="N217">
        <v>1550210400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v>1815</v>
      </c>
      <c r="G218" s="4">
        <f t="shared" si="15"/>
        <v>103.97851239669421</v>
      </c>
      <c r="H218" s="5">
        <f t="shared" si="12"/>
        <v>155.07066557107643</v>
      </c>
      <c r="I218" t="s">
        <v>20</v>
      </c>
      <c r="J218" t="s">
        <v>21</v>
      </c>
      <c r="K218" t="s">
        <v>22</v>
      </c>
      <c r="L218">
        <v>1321941600</v>
      </c>
      <c r="M218" s="9">
        <f t="shared" si="13"/>
        <v>40869.25</v>
      </c>
      <c r="N218">
        <v>1322114400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v>934</v>
      </c>
      <c r="G219" s="4">
        <f t="shared" si="15"/>
        <v>62.003211991434689</v>
      </c>
      <c r="H219" s="5">
        <f t="shared" si="12"/>
        <v>44.753477588871718</v>
      </c>
      <c r="I219" t="s">
        <v>14</v>
      </c>
      <c r="J219" t="s">
        <v>21</v>
      </c>
      <c r="K219" t="s">
        <v>22</v>
      </c>
      <c r="L219">
        <v>1556427600</v>
      </c>
      <c r="M219" s="9">
        <f t="shared" si="13"/>
        <v>43583.208333333328</v>
      </c>
      <c r="N219">
        <v>1557205200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v>397</v>
      </c>
      <c r="G220" s="4">
        <f t="shared" si="15"/>
        <v>31.005037783375315</v>
      </c>
      <c r="H220" s="5">
        <f t="shared" si="12"/>
        <v>215.94736842105263</v>
      </c>
      <c r="I220" t="s">
        <v>20</v>
      </c>
      <c r="J220" t="s">
        <v>40</v>
      </c>
      <c r="K220" t="s">
        <v>41</v>
      </c>
      <c r="L220">
        <v>1320991200</v>
      </c>
      <c r="M220" s="9">
        <f t="shared" si="13"/>
        <v>40858.25</v>
      </c>
      <c r="N220">
        <v>1323928800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v>1539</v>
      </c>
      <c r="G221" s="4">
        <f t="shared" si="15"/>
        <v>89.991552956465242</v>
      </c>
      <c r="H221" s="5">
        <f t="shared" si="12"/>
        <v>332.12709832134288</v>
      </c>
      <c r="I221" t="s">
        <v>20</v>
      </c>
      <c r="J221" t="s">
        <v>21</v>
      </c>
      <c r="K221" t="s">
        <v>22</v>
      </c>
      <c r="L221">
        <v>1345093200</v>
      </c>
      <c r="M221" s="9">
        <f t="shared" si="13"/>
        <v>41137.208333333336</v>
      </c>
      <c r="N221">
        <v>1346130000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v>17</v>
      </c>
      <c r="G222" s="4">
        <f t="shared" si="15"/>
        <v>39.235294117647058</v>
      </c>
      <c r="H222" s="5">
        <f t="shared" si="12"/>
        <v>8.4430379746835449</v>
      </c>
      <c r="I222" t="s">
        <v>14</v>
      </c>
      <c r="J222" t="s">
        <v>21</v>
      </c>
      <c r="K222" t="s">
        <v>22</v>
      </c>
      <c r="L222">
        <v>1309496400</v>
      </c>
      <c r="M222" s="9">
        <f t="shared" si="13"/>
        <v>40725.208333333336</v>
      </c>
      <c r="N222">
        <v>1311051600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v>2179</v>
      </c>
      <c r="G223" s="4">
        <f t="shared" si="15"/>
        <v>54.993116108306566</v>
      </c>
      <c r="H223" s="5">
        <f t="shared" si="12"/>
        <v>98.625514403292186</v>
      </c>
      <c r="I223" t="s">
        <v>14</v>
      </c>
      <c r="J223" t="s">
        <v>21</v>
      </c>
      <c r="K223" t="s">
        <v>22</v>
      </c>
      <c r="L223">
        <v>1340254800</v>
      </c>
      <c r="M223" s="9">
        <f t="shared" si="13"/>
        <v>41081.208333333336</v>
      </c>
      <c r="N223">
        <v>1340427600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v>138</v>
      </c>
      <c r="G224" s="4">
        <f t="shared" si="15"/>
        <v>47.992753623188406</v>
      </c>
      <c r="H224" s="5">
        <f t="shared" si="12"/>
        <v>137.97916666666669</v>
      </c>
      <c r="I224" t="s">
        <v>20</v>
      </c>
      <c r="J224" t="s">
        <v>21</v>
      </c>
      <c r="K224" t="s">
        <v>22</v>
      </c>
      <c r="L224">
        <v>1412226000</v>
      </c>
      <c r="M224" s="9">
        <f t="shared" si="13"/>
        <v>41914.208333333336</v>
      </c>
      <c r="N224">
        <v>1412312400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v>931</v>
      </c>
      <c r="G225" s="4">
        <f t="shared" si="15"/>
        <v>87.966702470461868</v>
      </c>
      <c r="H225" s="5">
        <f t="shared" si="12"/>
        <v>93.81099656357388</v>
      </c>
      <c r="I225" t="s">
        <v>14</v>
      </c>
      <c r="J225" t="s">
        <v>21</v>
      </c>
      <c r="K225" t="s">
        <v>22</v>
      </c>
      <c r="L225">
        <v>1458104400</v>
      </c>
      <c r="M225" s="9">
        <f t="shared" si="13"/>
        <v>42445.208333333328</v>
      </c>
      <c r="N225">
        <v>1459314000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v>3594</v>
      </c>
      <c r="G226" s="4">
        <f t="shared" si="15"/>
        <v>51.999165275459099</v>
      </c>
      <c r="H226" s="5">
        <f t="shared" si="12"/>
        <v>403.63930885529157</v>
      </c>
      <c r="I226" t="s">
        <v>20</v>
      </c>
      <c r="J226" t="s">
        <v>21</v>
      </c>
      <c r="K226" t="s">
        <v>22</v>
      </c>
      <c r="L226">
        <v>1411534800</v>
      </c>
      <c r="M226" s="9">
        <f t="shared" si="13"/>
        <v>41906.208333333336</v>
      </c>
      <c r="N226">
        <v>1415426400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v>5880</v>
      </c>
      <c r="G227" s="4">
        <f t="shared" si="15"/>
        <v>29.999659863945578</v>
      </c>
      <c r="H227" s="5">
        <f t="shared" si="12"/>
        <v>260.1740412979351</v>
      </c>
      <c r="I227" t="s">
        <v>20</v>
      </c>
      <c r="J227" t="s">
        <v>21</v>
      </c>
      <c r="K227" t="s">
        <v>22</v>
      </c>
      <c r="L227">
        <v>1399093200</v>
      </c>
      <c r="M227" s="9">
        <f t="shared" si="13"/>
        <v>41762.208333333336</v>
      </c>
      <c r="N227">
        <v>1399093200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v>112</v>
      </c>
      <c r="G228" s="4">
        <f t="shared" si="15"/>
        <v>98.205357142857139</v>
      </c>
      <c r="H228" s="5">
        <f t="shared" si="12"/>
        <v>366.63333333333333</v>
      </c>
      <c r="I228" t="s">
        <v>20</v>
      </c>
      <c r="J228" t="s">
        <v>21</v>
      </c>
      <c r="K228" t="s">
        <v>22</v>
      </c>
      <c r="L228">
        <v>1270702800</v>
      </c>
      <c r="M228" s="9">
        <f t="shared" si="13"/>
        <v>40276.208333333336</v>
      </c>
      <c r="N228">
        <v>1273899600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v>943</v>
      </c>
      <c r="G229" s="4">
        <f t="shared" si="15"/>
        <v>108.96182396606575</v>
      </c>
      <c r="H229" s="5">
        <f t="shared" si="12"/>
        <v>168.72085385878489</v>
      </c>
      <c r="I229" t="s">
        <v>20</v>
      </c>
      <c r="J229" t="s">
        <v>21</v>
      </c>
      <c r="K229" t="s">
        <v>22</v>
      </c>
      <c r="L229">
        <v>1431666000</v>
      </c>
      <c r="M229" s="9">
        <f t="shared" si="13"/>
        <v>42139.208333333328</v>
      </c>
      <c r="N229">
        <v>1432184400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v>2468</v>
      </c>
      <c r="G230" s="4">
        <f t="shared" si="15"/>
        <v>66.998379254457049</v>
      </c>
      <c r="H230" s="5">
        <f t="shared" si="12"/>
        <v>119.90717911530093</v>
      </c>
      <c r="I230" t="s">
        <v>20</v>
      </c>
      <c r="J230" t="s">
        <v>21</v>
      </c>
      <c r="K230" t="s">
        <v>22</v>
      </c>
      <c r="L230">
        <v>1472619600</v>
      </c>
      <c r="M230" s="9">
        <f t="shared" si="13"/>
        <v>42613.208333333328</v>
      </c>
      <c r="N230">
        <v>1474779600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v>2551</v>
      </c>
      <c r="G231" s="4">
        <f t="shared" si="15"/>
        <v>64.99333594668758</v>
      </c>
      <c r="H231" s="5">
        <f t="shared" si="12"/>
        <v>193.68925233644859</v>
      </c>
      <c r="I231" t="s">
        <v>20</v>
      </c>
      <c r="J231" t="s">
        <v>21</v>
      </c>
      <c r="K231" t="s">
        <v>22</v>
      </c>
      <c r="L231">
        <v>1496293200</v>
      </c>
      <c r="M231" s="9">
        <f t="shared" si="13"/>
        <v>42887.208333333328</v>
      </c>
      <c r="N231">
        <v>1500440400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v>101</v>
      </c>
      <c r="G232" s="4">
        <f t="shared" si="15"/>
        <v>99.841584158415841</v>
      </c>
      <c r="H232" s="5">
        <f t="shared" si="12"/>
        <v>420.16666666666669</v>
      </c>
      <c r="I232" t="s">
        <v>20</v>
      </c>
      <c r="J232" t="s">
        <v>21</v>
      </c>
      <c r="K232" t="s">
        <v>22</v>
      </c>
      <c r="L232">
        <v>1575612000</v>
      </c>
      <c r="M232" s="9">
        <f t="shared" si="13"/>
        <v>43805.25</v>
      </c>
      <c r="N232">
        <v>1575612000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v>67</v>
      </c>
      <c r="G233" s="4">
        <f t="shared" si="15"/>
        <v>82.432835820895519</v>
      </c>
      <c r="H233" s="5">
        <f t="shared" si="12"/>
        <v>76.708333333333329</v>
      </c>
      <c r="I233" t="s">
        <v>74</v>
      </c>
      <c r="J233" t="s">
        <v>21</v>
      </c>
      <c r="K233" t="s">
        <v>22</v>
      </c>
      <c r="L233">
        <v>1369112400</v>
      </c>
      <c r="M233" s="9">
        <f t="shared" si="13"/>
        <v>41415.208333333336</v>
      </c>
      <c r="N233">
        <v>1374123600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v>92</v>
      </c>
      <c r="G234" s="4">
        <f t="shared" si="15"/>
        <v>63.293478260869563</v>
      </c>
      <c r="H234" s="5">
        <f t="shared" si="12"/>
        <v>171.26470588235293</v>
      </c>
      <c r="I234" t="s">
        <v>20</v>
      </c>
      <c r="J234" t="s">
        <v>21</v>
      </c>
      <c r="K234" t="s">
        <v>22</v>
      </c>
      <c r="L234">
        <v>1469422800</v>
      </c>
      <c r="M234" s="9">
        <f t="shared" si="13"/>
        <v>42576.208333333328</v>
      </c>
      <c r="N234">
        <v>1469509200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v>62</v>
      </c>
      <c r="G235" s="4">
        <f t="shared" si="15"/>
        <v>96.774193548387103</v>
      </c>
      <c r="H235" s="5">
        <f t="shared" si="12"/>
        <v>157.89473684210526</v>
      </c>
      <c r="I235" t="s">
        <v>20</v>
      </c>
      <c r="J235" t="s">
        <v>21</v>
      </c>
      <c r="K235" t="s">
        <v>22</v>
      </c>
      <c r="L235">
        <v>1307854800</v>
      </c>
      <c r="M235" s="9">
        <f t="shared" si="13"/>
        <v>40706.208333333336</v>
      </c>
      <c r="N235">
        <v>1309237200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v>149</v>
      </c>
      <c r="G236" s="4">
        <f t="shared" si="15"/>
        <v>54.906040268456373</v>
      </c>
      <c r="H236" s="5">
        <f t="shared" si="12"/>
        <v>109.08</v>
      </c>
      <c r="I236" t="s">
        <v>20</v>
      </c>
      <c r="J236" t="s">
        <v>107</v>
      </c>
      <c r="K236" t="s">
        <v>108</v>
      </c>
      <c r="L236">
        <v>1503378000</v>
      </c>
      <c r="M236" s="9">
        <f t="shared" si="13"/>
        <v>42969.208333333328</v>
      </c>
      <c r="N236">
        <v>1503982800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v>92</v>
      </c>
      <c r="G237" s="4">
        <f t="shared" si="15"/>
        <v>39.010869565217391</v>
      </c>
      <c r="H237" s="5">
        <f t="shared" si="12"/>
        <v>41.732558139534881</v>
      </c>
      <c r="I237" t="s">
        <v>14</v>
      </c>
      <c r="J237" t="s">
        <v>21</v>
      </c>
      <c r="K237" t="s">
        <v>22</v>
      </c>
      <c r="L237">
        <v>1486965600</v>
      </c>
      <c r="M237" s="9">
        <f t="shared" si="13"/>
        <v>42779.25</v>
      </c>
      <c r="N237">
        <v>1487397600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v>57</v>
      </c>
      <c r="G238" s="4">
        <f t="shared" si="15"/>
        <v>75.84210526315789</v>
      </c>
      <c r="H238" s="5">
        <f t="shared" si="12"/>
        <v>10.944303797468354</v>
      </c>
      <c r="I238" t="s">
        <v>14</v>
      </c>
      <c r="J238" t="s">
        <v>26</v>
      </c>
      <c r="K238" t="s">
        <v>27</v>
      </c>
      <c r="L238">
        <v>1561438800</v>
      </c>
      <c r="M238" s="9">
        <f t="shared" si="13"/>
        <v>43641.208333333328</v>
      </c>
      <c r="N238">
        <v>1562043600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v>329</v>
      </c>
      <c r="G239" s="4">
        <f t="shared" si="15"/>
        <v>45.051671732522799</v>
      </c>
      <c r="H239" s="5">
        <f t="shared" si="12"/>
        <v>159.3763440860215</v>
      </c>
      <c r="I239" t="s">
        <v>20</v>
      </c>
      <c r="J239" t="s">
        <v>21</v>
      </c>
      <c r="K239" t="s">
        <v>22</v>
      </c>
      <c r="L239">
        <v>1398402000</v>
      </c>
      <c r="M239" s="9">
        <f t="shared" si="13"/>
        <v>41754.208333333336</v>
      </c>
      <c r="N239">
        <v>1398574800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v>97</v>
      </c>
      <c r="G240" s="4">
        <f t="shared" si="15"/>
        <v>104.51546391752578</v>
      </c>
      <c r="H240" s="5">
        <f t="shared" si="12"/>
        <v>422.41666666666669</v>
      </c>
      <c r="I240" t="s">
        <v>20</v>
      </c>
      <c r="J240" t="s">
        <v>36</v>
      </c>
      <c r="K240" t="s">
        <v>37</v>
      </c>
      <c r="L240">
        <v>1513231200</v>
      </c>
      <c r="M240" s="9">
        <f t="shared" si="13"/>
        <v>43083.25</v>
      </c>
      <c r="N240">
        <v>1515391200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v>41</v>
      </c>
      <c r="G241" s="4">
        <f t="shared" si="15"/>
        <v>76.268292682926827</v>
      </c>
      <c r="H241" s="5">
        <f t="shared" si="12"/>
        <v>97.71875</v>
      </c>
      <c r="I241" t="s">
        <v>14</v>
      </c>
      <c r="J241" t="s">
        <v>21</v>
      </c>
      <c r="K241" t="s">
        <v>22</v>
      </c>
      <c r="L241">
        <v>1440824400</v>
      </c>
      <c r="M241" s="9">
        <f t="shared" si="13"/>
        <v>42245.208333333328</v>
      </c>
      <c r="N241">
        <v>1441170000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v>1784</v>
      </c>
      <c r="G242" s="4">
        <f t="shared" si="15"/>
        <v>69.015695067264573</v>
      </c>
      <c r="H242" s="5">
        <f t="shared" si="12"/>
        <v>418.78911564625849</v>
      </c>
      <c r="I242" t="s">
        <v>20</v>
      </c>
      <c r="J242" t="s">
        <v>21</v>
      </c>
      <c r="K242" t="s">
        <v>22</v>
      </c>
      <c r="L242">
        <v>1281070800</v>
      </c>
      <c r="M242" s="9">
        <f t="shared" si="13"/>
        <v>40396.208333333336</v>
      </c>
      <c r="N242">
        <v>1281157200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v>1684</v>
      </c>
      <c r="G243" s="4">
        <f t="shared" si="15"/>
        <v>101.97684085510689</v>
      </c>
      <c r="H243" s="5">
        <f t="shared" si="12"/>
        <v>101.91632047477745</v>
      </c>
      <c r="I243" t="s">
        <v>20</v>
      </c>
      <c r="J243" t="s">
        <v>26</v>
      </c>
      <c r="K243" t="s">
        <v>27</v>
      </c>
      <c r="L243">
        <v>1397365200</v>
      </c>
      <c r="M243" s="9">
        <f t="shared" si="13"/>
        <v>41742.208333333336</v>
      </c>
      <c r="N243">
        <v>1398229200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v>250</v>
      </c>
      <c r="G244" s="4">
        <f t="shared" si="15"/>
        <v>42.915999999999997</v>
      </c>
      <c r="H244" s="5">
        <f t="shared" si="12"/>
        <v>127.72619047619047</v>
      </c>
      <c r="I244" t="s">
        <v>20</v>
      </c>
      <c r="J244" t="s">
        <v>21</v>
      </c>
      <c r="K244" t="s">
        <v>22</v>
      </c>
      <c r="L244">
        <v>1494392400</v>
      </c>
      <c r="M244" s="9">
        <f t="shared" si="13"/>
        <v>42865.208333333328</v>
      </c>
      <c r="N244">
        <v>1495256400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v>238</v>
      </c>
      <c r="G245" s="4">
        <f t="shared" si="15"/>
        <v>43.025210084033617</v>
      </c>
      <c r="H245" s="5">
        <f t="shared" si="12"/>
        <v>445.21739130434781</v>
      </c>
      <c r="I245" t="s">
        <v>20</v>
      </c>
      <c r="J245" t="s">
        <v>21</v>
      </c>
      <c r="K245" t="s">
        <v>22</v>
      </c>
      <c r="L245">
        <v>1520143200</v>
      </c>
      <c r="M245" s="9">
        <f t="shared" si="13"/>
        <v>43163.25</v>
      </c>
      <c r="N245">
        <v>1520402400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v>53</v>
      </c>
      <c r="G246" s="4">
        <f t="shared" si="15"/>
        <v>75.245283018867923</v>
      </c>
      <c r="H246" s="5">
        <f t="shared" si="12"/>
        <v>569.71428571428578</v>
      </c>
      <c r="I246" t="s">
        <v>20</v>
      </c>
      <c r="J246" t="s">
        <v>21</v>
      </c>
      <c r="K246" t="s">
        <v>22</v>
      </c>
      <c r="L246">
        <v>1405314000</v>
      </c>
      <c r="M246" s="9">
        <f t="shared" si="13"/>
        <v>41834.208333333336</v>
      </c>
      <c r="N246">
        <v>1409806800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v>214</v>
      </c>
      <c r="G247" s="4">
        <f t="shared" si="15"/>
        <v>69.023364485981304</v>
      </c>
      <c r="H247" s="5">
        <f t="shared" si="12"/>
        <v>509.34482758620686</v>
      </c>
      <c r="I247" t="s">
        <v>20</v>
      </c>
      <c r="J247" t="s">
        <v>21</v>
      </c>
      <c r="K247" t="s">
        <v>22</v>
      </c>
      <c r="L247">
        <v>1396846800</v>
      </c>
      <c r="M247" s="9">
        <f t="shared" si="13"/>
        <v>41736.208333333336</v>
      </c>
      <c r="N247">
        <v>1396933200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v>222</v>
      </c>
      <c r="G248" s="4">
        <f t="shared" si="15"/>
        <v>65.986486486486484</v>
      </c>
      <c r="H248" s="5">
        <f t="shared" si="12"/>
        <v>325.5333333333333</v>
      </c>
      <c r="I248" t="s">
        <v>20</v>
      </c>
      <c r="J248" t="s">
        <v>21</v>
      </c>
      <c r="K248" t="s">
        <v>22</v>
      </c>
      <c r="L248">
        <v>1375678800</v>
      </c>
      <c r="M248" s="9">
        <f t="shared" si="13"/>
        <v>41491.208333333336</v>
      </c>
      <c r="N248">
        <v>1376024400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v>1884</v>
      </c>
      <c r="G249" s="4">
        <f t="shared" si="15"/>
        <v>98.013800424628457</v>
      </c>
      <c r="H249" s="5">
        <f t="shared" si="12"/>
        <v>932.61616161616166</v>
      </c>
      <c r="I249" t="s">
        <v>20</v>
      </c>
      <c r="J249" t="s">
        <v>21</v>
      </c>
      <c r="K249" t="s">
        <v>22</v>
      </c>
      <c r="L249">
        <v>1482386400</v>
      </c>
      <c r="M249" s="9">
        <f t="shared" si="13"/>
        <v>42726.25</v>
      </c>
      <c r="N249">
        <v>1483682400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v>218</v>
      </c>
      <c r="G250" s="4">
        <f t="shared" si="15"/>
        <v>60.105504587155963</v>
      </c>
      <c r="H250" s="5">
        <f t="shared" si="12"/>
        <v>211.33870967741933</v>
      </c>
      <c r="I250" t="s">
        <v>20</v>
      </c>
      <c r="J250" t="s">
        <v>26</v>
      </c>
      <c r="K250" t="s">
        <v>27</v>
      </c>
      <c r="L250">
        <v>1420005600</v>
      </c>
      <c r="M250" s="9">
        <f t="shared" si="13"/>
        <v>42004.25</v>
      </c>
      <c r="N250">
        <v>1420437600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v>6465</v>
      </c>
      <c r="G251" s="4">
        <f t="shared" si="15"/>
        <v>26.000773395204948</v>
      </c>
      <c r="H251" s="5">
        <f t="shared" si="12"/>
        <v>273.32520325203251</v>
      </c>
      <c r="I251" t="s">
        <v>20</v>
      </c>
      <c r="J251" t="s">
        <v>21</v>
      </c>
      <c r="K251" t="s">
        <v>22</v>
      </c>
      <c r="L251">
        <v>1420178400</v>
      </c>
      <c r="M251" s="9">
        <f t="shared" si="13"/>
        <v>42006.25</v>
      </c>
      <c r="N251">
        <v>1420783200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v>1</v>
      </c>
      <c r="G252" s="4">
        <f t="shared" si="15"/>
        <v>3</v>
      </c>
      <c r="H252" s="5">
        <f t="shared" si="12"/>
        <v>3</v>
      </c>
      <c r="I252" t="s">
        <v>14</v>
      </c>
      <c r="J252" t="s">
        <v>21</v>
      </c>
      <c r="K252" t="s">
        <v>22</v>
      </c>
      <c r="L252">
        <v>1264399200</v>
      </c>
      <c r="M252" s="9">
        <f t="shared" si="13"/>
        <v>40203.25</v>
      </c>
      <c r="N252">
        <v>1267423200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v>101</v>
      </c>
      <c r="G253" s="4">
        <f t="shared" si="15"/>
        <v>38.019801980198018</v>
      </c>
      <c r="H253" s="5">
        <f t="shared" si="12"/>
        <v>54.084507042253513</v>
      </c>
      <c r="I253" t="s">
        <v>14</v>
      </c>
      <c r="J253" t="s">
        <v>21</v>
      </c>
      <c r="K253" t="s">
        <v>22</v>
      </c>
      <c r="L253">
        <v>1355032800</v>
      </c>
      <c r="M253" s="9">
        <f t="shared" si="13"/>
        <v>41252.25</v>
      </c>
      <c r="N253">
        <v>1355205600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v>59</v>
      </c>
      <c r="G254" s="4">
        <f t="shared" si="15"/>
        <v>106.15254237288136</v>
      </c>
      <c r="H254" s="5">
        <f t="shared" si="12"/>
        <v>626.29999999999995</v>
      </c>
      <c r="I254" t="s">
        <v>20</v>
      </c>
      <c r="J254" t="s">
        <v>21</v>
      </c>
      <c r="K254" t="s">
        <v>22</v>
      </c>
      <c r="L254">
        <v>1382677200</v>
      </c>
      <c r="M254" s="9">
        <f t="shared" si="13"/>
        <v>41572.208333333336</v>
      </c>
      <c r="N254">
        <v>1383109200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v>1335</v>
      </c>
      <c r="G255" s="4">
        <f t="shared" si="15"/>
        <v>81.019475655430711</v>
      </c>
      <c r="H255" s="5">
        <f t="shared" si="12"/>
        <v>89.021399176954731</v>
      </c>
      <c r="I255" t="s">
        <v>14</v>
      </c>
      <c r="J255" t="s">
        <v>15</v>
      </c>
      <c r="K255" t="s">
        <v>16</v>
      </c>
      <c r="L255">
        <v>1302238800</v>
      </c>
      <c r="M255" s="9">
        <f t="shared" si="13"/>
        <v>40641.208333333336</v>
      </c>
      <c r="N255">
        <v>1303275600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v>88</v>
      </c>
      <c r="G256" s="4">
        <f t="shared" si="15"/>
        <v>96.647727272727266</v>
      </c>
      <c r="H256" s="5">
        <f t="shared" si="12"/>
        <v>184.89130434782609</v>
      </c>
      <c r="I256" t="s">
        <v>20</v>
      </c>
      <c r="J256" t="s">
        <v>21</v>
      </c>
      <c r="K256" t="s">
        <v>22</v>
      </c>
      <c r="L256">
        <v>1487656800</v>
      </c>
      <c r="M256" s="9">
        <f t="shared" si="13"/>
        <v>42787.25</v>
      </c>
      <c r="N256">
        <v>1487829600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v>1697</v>
      </c>
      <c r="G257" s="4">
        <f t="shared" si="15"/>
        <v>57.003535651149086</v>
      </c>
      <c r="H257" s="5">
        <f t="shared" si="12"/>
        <v>120.16770186335404</v>
      </c>
      <c r="I257" t="s">
        <v>20</v>
      </c>
      <c r="J257" t="s">
        <v>21</v>
      </c>
      <c r="K257" t="s">
        <v>22</v>
      </c>
      <c r="L257">
        <v>1297836000</v>
      </c>
      <c r="M257" s="9">
        <f t="shared" si="13"/>
        <v>40590.25</v>
      </c>
      <c r="N257">
        <v>1298268000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v>15</v>
      </c>
      <c r="G258" s="4">
        <f t="shared" si="15"/>
        <v>63.93333333333333</v>
      </c>
      <c r="H258" s="5">
        <f t="shared" ref="H258:H321" si="16">(E258/D258)*100</f>
        <v>23.390243902439025</v>
      </c>
      <c r="I258" t="s">
        <v>14</v>
      </c>
      <c r="J258" t="s">
        <v>40</v>
      </c>
      <c r="K258" t="s">
        <v>41</v>
      </c>
      <c r="L258">
        <v>1453615200</v>
      </c>
      <c r="M258" s="9">
        <f t="shared" ref="M258:M321" si="17">(((L258/60)/60)/24)+DATE(1970,1,1)</f>
        <v>42393.25</v>
      </c>
      <c r="N258">
        <v>1456812000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v>92</v>
      </c>
      <c r="G259" s="4">
        <f t="shared" si="15"/>
        <v>90.456521739130437</v>
      </c>
      <c r="H259" s="5">
        <f t="shared" si="16"/>
        <v>146</v>
      </c>
      <c r="I259" t="s">
        <v>20</v>
      </c>
      <c r="J259" t="s">
        <v>21</v>
      </c>
      <c r="K259" t="s">
        <v>22</v>
      </c>
      <c r="L259">
        <v>1362463200</v>
      </c>
      <c r="M259" s="9">
        <f t="shared" si="17"/>
        <v>41338.25</v>
      </c>
      <c r="N259">
        <v>1363669200</v>
      </c>
      <c r="O259" s="9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v>186</v>
      </c>
      <c r="G260" s="4">
        <f t="shared" ref="G260:G323" si="19">AVERAGE(E260/F260)</f>
        <v>72.172043010752688</v>
      </c>
      <c r="H260" s="5">
        <f t="shared" si="16"/>
        <v>268.48</v>
      </c>
      <c r="I260" t="s">
        <v>20</v>
      </c>
      <c r="J260" t="s">
        <v>21</v>
      </c>
      <c r="K260" t="s">
        <v>22</v>
      </c>
      <c r="L260">
        <v>1481176800</v>
      </c>
      <c r="M260" s="9">
        <f t="shared" si="17"/>
        <v>42712.25</v>
      </c>
      <c r="N260">
        <v>1482904800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v>138</v>
      </c>
      <c r="G261" s="4">
        <f t="shared" si="19"/>
        <v>77.934782608695656</v>
      </c>
      <c r="H261" s="5">
        <f t="shared" si="16"/>
        <v>597.5</v>
      </c>
      <c r="I261" t="s">
        <v>20</v>
      </c>
      <c r="J261" t="s">
        <v>21</v>
      </c>
      <c r="K261" t="s">
        <v>22</v>
      </c>
      <c r="L261">
        <v>1354946400</v>
      </c>
      <c r="M261" s="9">
        <f t="shared" si="17"/>
        <v>41251.25</v>
      </c>
      <c r="N261">
        <v>1356588000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v>261</v>
      </c>
      <c r="G262" s="4">
        <f t="shared" si="19"/>
        <v>38.065134099616856</v>
      </c>
      <c r="H262" s="5">
        <f t="shared" si="16"/>
        <v>157.69841269841268</v>
      </c>
      <c r="I262" t="s">
        <v>20</v>
      </c>
      <c r="J262" t="s">
        <v>21</v>
      </c>
      <c r="K262" t="s">
        <v>22</v>
      </c>
      <c r="L262">
        <v>1348808400</v>
      </c>
      <c r="M262" s="9">
        <f t="shared" si="17"/>
        <v>41180.208333333336</v>
      </c>
      <c r="N262">
        <v>1349845200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v>454</v>
      </c>
      <c r="G263" s="4">
        <f t="shared" si="19"/>
        <v>57.936123348017624</v>
      </c>
      <c r="H263" s="5">
        <f t="shared" si="16"/>
        <v>31.201660735468568</v>
      </c>
      <c r="I263" t="s">
        <v>14</v>
      </c>
      <c r="J263" t="s">
        <v>21</v>
      </c>
      <c r="K263" t="s">
        <v>22</v>
      </c>
      <c r="L263">
        <v>1282712400</v>
      </c>
      <c r="M263" s="9">
        <f t="shared" si="17"/>
        <v>40415.208333333336</v>
      </c>
      <c r="N263">
        <v>1283058000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v>107</v>
      </c>
      <c r="G264" s="4">
        <f t="shared" si="19"/>
        <v>49.794392523364486</v>
      </c>
      <c r="H264" s="5">
        <f t="shared" si="16"/>
        <v>313.41176470588238</v>
      </c>
      <c r="I264" t="s">
        <v>20</v>
      </c>
      <c r="J264" t="s">
        <v>21</v>
      </c>
      <c r="K264" t="s">
        <v>22</v>
      </c>
      <c r="L264">
        <v>1301979600</v>
      </c>
      <c r="M264" s="9">
        <f t="shared" si="17"/>
        <v>40638.208333333336</v>
      </c>
      <c r="N264">
        <v>1304226000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v>199</v>
      </c>
      <c r="G265" s="4">
        <f t="shared" si="19"/>
        <v>54.050251256281406</v>
      </c>
      <c r="H265" s="5">
        <f t="shared" si="16"/>
        <v>370.89655172413791</v>
      </c>
      <c r="I265" t="s">
        <v>20</v>
      </c>
      <c r="J265" t="s">
        <v>21</v>
      </c>
      <c r="K265" t="s">
        <v>22</v>
      </c>
      <c r="L265">
        <v>1263016800</v>
      </c>
      <c r="M265" s="9">
        <f t="shared" si="17"/>
        <v>40187.25</v>
      </c>
      <c r="N265">
        <v>1263016800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v>5512</v>
      </c>
      <c r="G266" s="4">
        <f t="shared" si="19"/>
        <v>30.002721335268504</v>
      </c>
      <c r="H266" s="5">
        <f t="shared" si="16"/>
        <v>362.66447368421052</v>
      </c>
      <c r="I266" t="s">
        <v>20</v>
      </c>
      <c r="J266" t="s">
        <v>21</v>
      </c>
      <c r="K266" t="s">
        <v>22</v>
      </c>
      <c r="L266">
        <v>1360648800</v>
      </c>
      <c r="M266" s="9">
        <f t="shared" si="17"/>
        <v>41317.25</v>
      </c>
      <c r="N266">
        <v>1362031200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v>86</v>
      </c>
      <c r="G267" s="4">
        <f t="shared" si="19"/>
        <v>70.127906976744185</v>
      </c>
      <c r="H267" s="5">
        <f t="shared" si="16"/>
        <v>123.08163265306122</v>
      </c>
      <c r="I267" t="s">
        <v>20</v>
      </c>
      <c r="J267" t="s">
        <v>21</v>
      </c>
      <c r="K267" t="s">
        <v>22</v>
      </c>
      <c r="L267">
        <v>1451800800</v>
      </c>
      <c r="M267" s="9">
        <f t="shared" si="17"/>
        <v>42372.25</v>
      </c>
      <c r="N267">
        <v>1455602400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v>3182</v>
      </c>
      <c r="G268" s="4">
        <f t="shared" si="19"/>
        <v>26.996228786926462</v>
      </c>
      <c r="H268" s="5">
        <f t="shared" si="16"/>
        <v>76.766756032171585</v>
      </c>
      <c r="I268" t="s">
        <v>14</v>
      </c>
      <c r="J268" t="s">
        <v>107</v>
      </c>
      <c r="K268" t="s">
        <v>108</v>
      </c>
      <c r="L268">
        <v>1415340000</v>
      </c>
      <c r="M268" s="9">
        <f t="shared" si="17"/>
        <v>41950.25</v>
      </c>
      <c r="N268">
        <v>1418191200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v>2768</v>
      </c>
      <c r="G269" s="4">
        <f t="shared" si="19"/>
        <v>51.990606936416185</v>
      </c>
      <c r="H269" s="5">
        <f t="shared" si="16"/>
        <v>233.62012987012989</v>
      </c>
      <c r="I269" t="s">
        <v>20</v>
      </c>
      <c r="J269" t="s">
        <v>26</v>
      </c>
      <c r="K269" t="s">
        <v>27</v>
      </c>
      <c r="L269">
        <v>1351054800</v>
      </c>
      <c r="M269" s="9">
        <f t="shared" si="17"/>
        <v>41206.208333333336</v>
      </c>
      <c r="N269">
        <v>1352440800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v>48</v>
      </c>
      <c r="G270" s="4">
        <f t="shared" si="19"/>
        <v>56.416666666666664</v>
      </c>
      <c r="H270" s="5">
        <f t="shared" si="16"/>
        <v>180.53333333333333</v>
      </c>
      <c r="I270" t="s">
        <v>20</v>
      </c>
      <c r="J270" t="s">
        <v>21</v>
      </c>
      <c r="K270" t="s">
        <v>22</v>
      </c>
      <c r="L270">
        <v>1349326800</v>
      </c>
      <c r="M270" s="9">
        <f t="shared" si="17"/>
        <v>41186.208333333336</v>
      </c>
      <c r="N270">
        <v>1353304800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v>87</v>
      </c>
      <c r="G271" s="4">
        <f t="shared" si="19"/>
        <v>101.63218390804597</v>
      </c>
      <c r="H271" s="5">
        <f t="shared" si="16"/>
        <v>252.62857142857143</v>
      </c>
      <c r="I271" t="s">
        <v>20</v>
      </c>
      <c r="J271" t="s">
        <v>21</v>
      </c>
      <c r="K271" t="s">
        <v>22</v>
      </c>
      <c r="L271">
        <v>1548914400</v>
      </c>
      <c r="M271" s="9">
        <f t="shared" si="17"/>
        <v>43496.25</v>
      </c>
      <c r="N271">
        <v>1550728800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v>1890</v>
      </c>
      <c r="G272" s="4">
        <f t="shared" si="19"/>
        <v>25.005291005291006</v>
      </c>
      <c r="H272" s="5">
        <f t="shared" si="16"/>
        <v>27.176538240368025</v>
      </c>
      <c r="I272" t="s">
        <v>74</v>
      </c>
      <c r="J272" t="s">
        <v>21</v>
      </c>
      <c r="K272" t="s">
        <v>22</v>
      </c>
      <c r="L272">
        <v>1291269600</v>
      </c>
      <c r="M272" s="9">
        <f t="shared" si="17"/>
        <v>40514.25</v>
      </c>
      <c r="N272">
        <v>1291442400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v>61</v>
      </c>
      <c r="G273" s="4">
        <f t="shared" si="19"/>
        <v>32.016393442622949</v>
      </c>
      <c r="H273" s="5">
        <f t="shared" si="16"/>
        <v>1.2706571242680547</v>
      </c>
      <c r="I273" t="s">
        <v>47</v>
      </c>
      <c r="J273" t="s">
        <v>21</v>
      </c>
      <c r="K273" t="s">
        <v>22</v>
      </c>
      <c r="L273">
        <v>1449468000</v>
      </c>
      <c r="M273" s="9">
        <f t="shared" si="17"/>
        <v>42345.25</v>
      </c>
      <c r="N273">
        <v>1452146400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v>1894</v>
      </c>
      <c r="G274" s="4">
        <f t="shared" si="19"/>
        <v>82.021647307286173</v>
      </c>
      <c r="H274" s="5">
        <f t="shared" si="16"/>
        <v>304.0097847358121</v>
      </c>
      <c r="I274" t="s">
        <v>20</v>
      </c>
      <c r="J274" t="s">
        <v>21</v>
      </c>
      <c r="K274" t="s">
        <v>22</v>
      </c>
      <c r="L274">
        <v>1562734800</v>
      </c>
      <c r="M274" s="9">
        <f t="shared" si="17"/>
        <v>43656.208333333328</v>
      </c>
      <c r="N274">
        <v>1564894800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v>282</v>
      </c>
      <c r="G275" s="4">
        <f t="shared" si="19"/>
        <v>37.957446808510639</v>
      </c>
      <c r="H275" s="5">
        <f t="shared" si="16"/>
        <v>137.23076923076923</v>
      </c>
      <c r="I275" t="s">
        <v>20</v>
      </c>
      <c r="J275" t="s">
        <v>15</v>
      </c>
      <c r="K275" t="s">
        <v>16</v>
      </c>
      <c r="L275">
        <v>1505624400</v>
      </c>
      <c r="M275" s="9">
        <f t="shared" si="17"/>
        <v>42995.208333333328</v>
      </c>
      <c r="N275">
        <v>1505883600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v>15</v>
      </c>
      <c r="G276" s="4">
        <f t="shared" si="19"/>
        <v>51.533333333333331</v>
      </c>
      <c r="H276" s="5">
        <f t="shared" si="16"/>
        <v>32.208333333333336</v>
      </c>
      <c r="I276" t="s">
        <v>14</v>
      </c>
      <c r="J276" t="s">
        <v>21</v>
      </c>
      <c r="K276" t="s">
        <v>22</v>
      </c>
      <c r="L276">
        <v>1509948000</v>
      </c>
      <c r="M276" s="9">
        <f t="shared" si="17"/>
        <v>43045.25</v>
      </c>
      <c r="N276">
        <v>1510380000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v>116</v>
      </c>
      <c r="G277" s="4">
        <f t="shared" si="19"/>
        <v>81.198275862068968</v>
      </c>
      <c r="H277" s="5">
        <f t="shared" si="16"/>
        <v>241.51282051282053</v>
      </c>
      <c r="I277" t="s">
        <v>20</v>
      </c>
      <c r="J277" t="s">
        <v>21</v>
      </c>
      <c r="K277" t="s">
        <v>22</v>
      </c>
      <c r="L277">
        <v>1554526800</v>
      </c>
      <c r="M277" s="9">
        <f t="shared" si="17"/>
        <v>43561.208333333328</v>
      </c>
      <c r="N277">
        <v>1555218000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v>133</v>
      </c>
      <c r="G278" s="4">
        <f t="shared" si="19"/>
        <v>40.030075187969928</v>
      </c>
      <c r="H278" s="5">
        <f t="shared" si="16"/>
        <v>96.8</v>
      </c>
      <c r="I278" t="s">
        <v>14</v>
      </c>
      <c r="J278" t="s">
        <v>21</v>
      </c>
      <c r="K278" t="s">
        <v>22</v>
      </c>
      <c r="L278">
        <v>1334811600</v>
      </c>
      <c r="M278" s="9">
        <f t="shared" si="17"/>
        <v>41018.208333333336</v>
      </c>
      <c r="N278">
        <v>1335243600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v>83</v>
      </c>
      <c r="G279" s="4">
        <f t="shared" si="19"/>
        <v>89.939759036144579</v>
      </c>
      <c r="H279" s="5">
        <f t="shared" si="16"/>
        <v>1066.4285714285716</v>
      </c>
      <c r="I279" t="s">
        <v>20</v>
      </c>
      <c r="J279" t="s">
        <v>21</v>
      </c>
      <c r="K279" t="s">
        <v>22</v>
      </c>
      <c r="L279">
        <v>1279515600</v>
      </c>
      <c r="M279" s="9">
        <f t="shared" si="17"/>
        <v>40378.208333333336</v>
      </c>
      <c r="N279">
        <v>1279688400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v>91</v>
      </c>
      <c r="G280" s="4">
        <f t="shared" si="19"/>
        <v>96.692307692307693</v>
      </c>
      <c r="H280" s="5">
        <f t="shared" si="16"/>
        <v>325.88888888888891</v>
      </c>
      <c r="I280" t="s">
        <v>20</v>
      </c>
      <c r="J280" t="s">
        <v>21</v>
      </c>
      <c r="K280" t="s">
        <v>22</v>
      </c>
      <c r="L280">
        <v>1353909600</v>
      </c>
      <c r="M280" s="9">
        <f t="shared" si="17"/>
        <v>41239.25</v>
      </c>
      <c r="N280">
        <v>1356069600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v>546</v>
      </c>
      <c r="G281" s="4">
        <f t="shared" si="19"/>
        <v>25.010989010989011</v>
      </c>
      <c r="H281" s="5">
        <f t="shared" si="16"/>
        <v>170.70000000000002</v>
      </c>
      <c r="I281" t="s">
        <v>20</v>
      </c>
      <c r="J281" t="s">
        <v>21</v>
      </c>
      <c r="K281" t="s">
        <v>22</v>
      </c>
      <c r="L281">
        <v>1535950800</v>
      </c>
      <c r="M281" s="9">
        <f t="shared" si="17"/>
        <v>43346.208333333328</v>
      </c>
      <c r="N281">
        <v>1536210000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v>393</v>
      </c>
      <c r="G282" s="4">
        <f t="shared" si="19"/>
        <v>36.987277353689571</v>
      </c>
      <c r="H282" s="5">
        <f t="shared" si="16"/>
        <v>581.44000000000005</v>
      </c>
      <c r="I282" t="s">
        <v>20</v>
      </c>
      <c r="J282" t="s">
        <v>21</v>
      </c>
      <c r="K282" t="s">
        <v>22</v>
      </c>
      <c r="L282">
        <v>1511244000</v>
      </c>
      <c r="M282" s="9">
        <f t="shared" si="17"/>
        <v>43060.25</v>
      </c>
      <c r="N282">
        <v>1511762400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v>2062</v>
      </c>
      <c r="G283" s="4">
        <f t="shared" si="19"/>
        <v>73.012609117361791</v>
      </c>
      <c r="H283" s="5">
        <f t="shared" si="16"/>
        <v>91.520972644376897</v>
      </c>
      <c r="I283" t="s">
        <v>14</v>
      </c>
      <c r="J283" t="s">
        <v>21</v>
      </c>
      <c r="K283" t="s">
        <v>22</v>
      </c>
      <c r="L283">
        <v>1331445600</v>
      </c>
      <c r="M283" s="9">
        <f t="shared" si="17"/>
        <v>40979.25</v>
      </c>
      <c r="N283">
        <v>1333256400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v>133</v>
      </c>
      <c r="G284" s="4">
        <f t="shared" si="19"/>
        <v>68.240601503759393</v>
      </c>
      <c r="H284" s="5">
        <f t="shared" si="16"/>
        <v>108.04761904761904</v>
      </c>
      <c r="I284" t="s">
        <v>20</v>
      </c>
      <c r="J284" t="s">
        <v>21</v>
      </c>
      <c r="K284" t="s">
        <v>22</v>
      </c>
      <c r="L284">
        <v>1480226400</v>
      </c>
      <c r="M284" s="9">
        <f t="shared" si="17"/>
        <v>42701.25</v>
      </c>
      <c r="N284">
        <v>1480744800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v>29</v>
      </c>
      <c r="G285" s="4">
        <f t="shared" si="19"/>
        <v>52.310344827586206</v>
      </c>
      <c r="H285" s="5">
        <f t="shared" si="16"/>
        <v>18.728395061728396</v>
      </c>
      <c r="I285" t="s">
        <v>14</v>
      </c>
      <c r="J285" t="s">
        <v>36</v>
      </c>
      <c r="K285" t="s">
        <v>37</v>
      </c>
      <c r="L285">
        <v>1464584400</v>
      </c>
      <c r="M285" s="9">
        <f t="shared" si="17"/>
        <v>42520.208333333328</v>
      </c>
      <c r="N285">
        <v>1465016400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v>132</v>
      </c>
      <c r="G286" s="4">
        <f t="shared" si="19"/>
        <v>61.765151515151516</v>
      </c>
      <c r="H286" s="5">
        <f t="shared" si="16"/>
        <v>83.193877551020407</v>
      </c>
      <c r="I286" t="s">
        <v>14</v>
      </c>
      <c r="J286" t="s">
        <v>21</v>
      </c>
      <c r="K286" t="s">
        <v>22</v>
      </c>
      <c r="L286">
        <v>1335848400</v>
      </c>
      <c r="M286" s="9">
        <f t="shared" si="17"/>
        <v>41030.208333333336</v>
      </c>
      <c r="N286">
        <v>1336280400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v>254</v>
      </c>
      <c r="G287" s="4">
        <f t="shared" si="19"/>
        <v>25.027559055118111</v>
      </c>
      <c r="H287" s="5">
        <f t="shared" si="16"/>
        <v>706.33333333333337</v>
      </c>
      <c r="I287" t="s">
        <v>20</v>
      </c>
      <c r="J287" t="s">
        <v>21</v>
      </c>
      <c r="K287" t="s">
        <v>22</v>
      </c>
      <c r="L287">
        <v>1473483600</v>
      </c>
      <c r="M287" s="9">
        <f t="shared" si="17"/>
        <v>42623.208333333328</v>
      </c>
      <c r="N287">
        <v>1476766800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v>184</v>
      </c>
      <c r="G288" s="4">
        <f t="shared" si="19"/>
        <v>106.28804347826087</v>
      </c>
      <c r="H288" s="5">
        <f t="shared" si="16"/>
        <v>17.446030330062445</v>
      </c>
      <c r="I288" t="s">
        <v>74</v>
      </c>
      <c r="J288" t="s">
        <v>21</v>
      </c>
      <c r="K288" t="s">
        <v>22</v>
      </c>
      <c r="L288">
        <v>1479880800</v>
      </c>
      <c r="M288" s="9">
        <f t="shared" si="17"/>
        <v>42697.25</v>
      </c>
      <c r="N288">
        <v>1480485600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v>176</v>
      </c>
      <c r="G289" s="4">
        <f t="shared" si="19"/>
        <v>75.07386363636364</v>
      </c>
      <c r="H289" s="5">
        <f t="shared" si="16"/>
        <v>209.73015873015873</v>
      </c>
      <c r="I289" t="s">
        <v>20</v>
      </c>
      <c r="J289" t="s">
        <v>21</v>
      </c>
      <c r="K289" t="s">
        <v>22</v>
      </c>
      <c r="L289">
        <v>1430197200</v>
      </c>
      <c r="M289" s="9">
        <f t="shared" si="17"/>
        <v>42122.208333333328</v>
      </c>
      <c r="N289">
        <v>1430197200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v>137</v>
      </c>
      <c r="G290" s="4">
        <f t="shared" si="19"/>
        <v>39.970802919708028</v>
      </c>
      <c r="H290" s="5">
        <f t="shared" si="16"/>
        <v>97.785714285714292</v>
      </c>
      <c r="I290" t="s">
        <v>14</v>
      </c>
      <c r="J290" t="s">
        <v>36</v>
      </c>
      <c r="K290" t="s">
        <v>37</v>
      </c>
      <c r="L290">
        <v>1331701200</v>
      </c>
      <c r="M290" s="9">
        <f t="shared" si="17"/>
        <v>40982.208333333336</v>
      </c>
      <c r="N290">
        <v>1331787600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v>337</v>
      </c>
      <c r="G291" s="4">
        <f t="shared" si="19"/>
        <v>39.982195845697326</v>
      </c>
      <c r="H291" s="5">
        <f t="shared" si="16"/>
        <v>1684.25</v>
      </c>
      <c r="I291" t="s">
        <v>20</v>
      </c>
      <c r="J291" t="s">
        <v>15</v>
      </c>
      <c r="K291" t="s">
        <v>16</v>
      </c>
      <c r="L291">
        <v>1438578000</v>
      </c>
      <c r="M291" s="9">
        <f t="shared" si="17"/>
        <v>42219.208333333328</v>
      </c>
      <c r="N291">
        <v>1438837200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v>908</v>
      </c>
      <c r="G292" s="4">
        <f t="shared" si="19"/>
        <v>101.01541850220265</v>
      </c>
      <c r="H292" s="5">
        <f t="shared" si="16"/>
        <v>54.402135231316727</v>
      </c>
      <c r="I292" t="s">
        <v>14</v>
      </c>
      <c r="J292" t="s">
        <v>21</v>
      </c>
      <c r="K292" t="s">
        <v>22</v>
      </c>
      <c r="L292">
        <v>1368162000</v>
      </c>
      <c r="M292" s="9">
        <f t="shared" si="17"/>
        <v>41404.208333333336</v>
      </c>
      <c r="N292">
        <v>1370926800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v>107</v>
      </c>
      <c r="G293" s="4">
        <f t="shared" si="19"/>
        <v>76.813084112149539</v>
      </c>
      <c r="H293" s="5">
        <f t="shared" si="16"/>
        <v>456.61111111111109</v>
      </c>
      <c r="I293" t="s">
        <v>20</v>
      </c>
      <c r="J293" t="s">
        <v>21</v>
      </c>
      <c r="K293" t="s">
        <v>22</v>
      </c>
      <c r="L293">
        <v>1318654800</v>
      </c>
      <c r="M293" s="9">
        <f t="shared" si="17"/>
        <v>40831.208333333336</v>
      </c>
      <c r="N293">
        <v>1319000400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v>10</v>
      </c>
      <c r="G294" s="4">
        <f t="shared" si="19"/>
        <v>71.7</v>
      </c>
      <c r="H294" s="5">
        <f t="shared" si="16"/>
        <v>9.8219178082191778</v>
      </c>
      <c r="I294" t="s">
        <v>14</v>
      </c>
      <c r="J294" t="s">
        <v>21</v>
      </c>
      <c r="K294" t="s">
        <v>22</v>
      </c>
      <c r="L294">
        <v>1331874000</v>
      </c>
      <c r="M294" s="9">
        <f t="shared" si="17"/>
        <v>40984.208333333336</v>
      </c>
      <c r="N294">
        <v>1333429200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v>32</v>
      </c>
      <c r="G295" s="4">
        <f t="shared" si="19"/>
        <v>33.28125</v>
      </c>
      <c r="H295" s="5">
        <f t="shared" si="16"/>
        <v>16.384615384615383</v>
      </c>
      <c r="I295" t="s">
        <v>74</v>
      </c>
      <c r="J295" t="s">
        <v>107</v>
      </c>
      <c r="K295" t="s">
        <v>108</v>
      </c>
      <c r="L295">
        <v>1286254800</v>
      </c>
      <c r="M295" s="9">
        <f t="shared" si="17"/>
        <v>40456.208333333336</v>
      </c>
      <c r="N295">
        <v>1287032400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v>183</v>
      </c>
      <c r="G296" s="4">
        <f t="shared" si="19"/>
        <v>43.923497267759565</v>
      </c>
      <c r="H296" s="5">
        <f t="shared" si="16"/>
        <v>1339.6666666666667</v>
      </c>
      <c r="I296" t="s">
        <v>20</v>
      </c>
      <c r="J296" t="s">
        <v>21</v>
      </c>
      <c r="K296" t="s">
        <v>22</v>
      </c>
      <c r="L296">
        <v>1540530000</v>
      </c>
      <c r="M296" s="9">
        <f t="shared" si="17"/>
        <v>43399.208333333328</v>
      </c>
      <c r="N296">
        <v>1541570400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v>1910</v>
      </c>
      <c r="G297" s="4">
        <f t="shared" si="19"/>
        <v>36.004712041884815</v>
      </c>
      <c r="H297" s="5">
        <f t="shared" si="16"/>
        <v>35.650077760497666</v>
      </c>
      <c r="I297" t="s">
        <v>14</v>
      </c>
      <c r="J297" t="s">
        <v>98</v>
      </c>
      <c r="K297" t="s">
        <v>99</v>
      </c>
      <c r="L297">
        <v>1381813200</v>
      </c>
      <c r="M297" s="9">
        <f t="shared" si="17"/>
        <v>41562.208333333336</v>
      </c>
      <c r="N297">
        <v>1383976800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v>38</v>
      </c>
      <c r="G298" s="4">
        <f t="shared" si="19"/>
        <v>88.21052631578948</v>
      </c>
      <c r="H298" s="5">
        <f t="shared" si="16"/>
        <v>54.950819672131146</v>
      </c>
      <c r="I298" t="s">
        <v>14</v>
      </c>
      <c r="J298" t="s">
        <v>26</v>
      </c>
      <c r="K298" t="s">
        <v>27</v>
      </c>
      <c r="L298">
        <v>1548655200</v>
      </c>
      <c r="M298" s="9">
        <f t="shared" si="17"/>
        <v>43493.25</v>
      </c>
      <c r="N298">
        <v>1550556000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v>104</v>
      </c>
      <c r="G299" s="4">
        <f t="shared" si="19"/>
        <v>65.240384615384613</v>
      </c>
      <c r="H299" s="5">
        <f t="shared" si="16"/>
        <v>94.236111111111114</v>
      </c>
      <c r="I299" t="s">
        <v>14</v>
      </c>
      <c r="J299" t="s">
        <v>26</v>
      </c>
      <c r="K299" t="s">
        <v>27</v>
      </c>
      <c r="L299">
        <v>1389679200</v>
      </c>
      <c r="M299" s="9">
        <f t="shared" si="17"/>
        <v>41653.25</v>
      </c>
      <c r="N299">
        <v>1390456800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v>72</v>
      </c>
      <c r="G300" s="4">
        <f t="shared" si="19"/>
        <v>69.958333333333329</v>
      </c>
      <c r="H300" s="5">
        <f t="shared" si="16"/>
        <v>143.91428571428571</v>
      </c>
      <c r="I300" t="s">
        <v>20</v>
      </c>
      <c r="J300" t="s">
        <v>21</v>
      </c>
      <c r="K300" t="s">
        <v>22</v>
      </c>
      <c r="L300">
        <v>1456466400</v>
      </c>
      <c r="M300" s="9">
        <f t="shared" si="17"/>
        <v>42426.25</v>
      </c>
      <c r="N300">
        <v>1458018000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v>49</v>
      </c>
      <c r="G301" s="4">
        <f t="shared" si="19"/>
        <v>39.877551020408163</v>
      </c>
      <c r="H301" s="5">
        <f t="shared" si="16"/>
        <v>51.421052631578945</v>
      </c>
      <c r="I301" t="s">
        <v>14</v>
      </c>
      <c r="J301" t="s">
        <v>21</v>
      </c>
      <c r="K301" t="s">
        <v>22</v>
      </c>
      <c r="L301">
        <v>1456984800</v>
      </c>
      <c r="M301" s="9">
        <f t="shared" si="17"/>
        <v>42432.25</v>
      </c>
      <c r="N301">
        <v>1461819600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v>1</v>
      </c>
      <c r="G302" s="4">
        <f t="shared" si="19"/>
        <v>5</v>
      </c>
      <c r="H302" s="5">
        <f t="shared" si="16"/>
        <v>5</v>
      </c>
      <c r="I302" t="s">
        <v>14</v>
      </c>
      <c r="J302" t="s">
        <v>36</v>
      </c>
      <c r="K302" t="s">
        <v>37</v>
      </c>
      <c r="L302">
        <v>1504069200</v>
      </c>
      <c r="M302" s="9">
        <f t="shared" si="17"/>
        <v>42977.208333333328</v>
      </c>
      <c r="N302">
        <v>1504155600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v>295</v>
      </c>
      <c r="G303" s="4">
        <f t="shared" si="19"/>
        <v>41.023728813559323</v>
      </c>
      <c r="H303" s="5">
        <f t="shared" si="16"/>
        <v>1344.6666666666667</v>
      </c>
      <c r="I303" t="s">
        <v>20</v>
      </c>
      <c r="J303" t="s">
        <v>21</v>
      </c>
      <c r="K303" t="s">
        <v>22</v>
      </c>
      <c r="L303">
        <v>1424930400</v>
      </c>
      <c r="M303" s="9">
        <f t="shared" si="17"/>
        <v>42061.25</v>
      </c>
      <c r="N303">
        <v>1426395600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v>245</v>
      </c>
      <c r="G304" s="4">
        <f t="shared" si="19"/>
        <v>98.914285714285711</v>
      </c>
      <c r="H304" s="5">
        <f t="shared" si="16"/>
        <v>31.844940867279899</v>
      </c>
      <c r="I304" t="s">
        <v>14</v>
      </c>
      <c r="J304" t="s">
        <v>21</v>
      </c>
      <c r="K304" t="s">
        <v>22</v>
      </c>
      <c r="L304">
        <v>1535864400</v>
      </c>
      <c r="M304" s="9">
        <f t="shared" si="17"/>
        <v>43345.208333333328</v>
      </c>
      <c r="N304">
        <v>1537074000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v>32</v>
      </c>
      <c r="G305" s="4">
        <f t="shared" si="19"/>
        <v>87.78125</v>
      </c>
      <c r="H305" s="5">
        <f t="shared" si="16"/>
        <v>82.617647058823536</v>
      </c>
      <c r="I305" t="s">
        <v>14</v>
      </c>
      <c r="J305" t="s">
        <v>21</v>
      </c>
      <c r="K305" t="s">
        <v>22</v>
      </c>
      <c r="L305">
        <v>1452146400</v>
      </c>
      <c r="M305" s="9">
        <f t="shared" si="17"/>
        <v>42376.25</v>
      </c>
      <c r="N305">
        <v>1452578400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v>142</v>
      </c>
      <c r="G306" s="4">
        <f t="shared" si="19"/>
        <v>80.767605633802816</v>
      </c>
      <c r="H306" s="5">
        <f t="shared" si="16"/>
        <v>546.14285714285722</v>
      </c>
      <c r="I306" t="s">
        <v>20</v>
      </c>
      <c r="J306" t="s">
        <v>21</v>
      </c>
      <c r="K306" t="s">
        <v>22</v>
      </c>
      <c r="L306">
        <v>1470546000</v>
      </c>
      <c r="M306" s="9">
        <f t="shared" si="17"/>
        <v>42589.208333333328</v>
      </c>
      <c r="N306">
        <v>1474088400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v>85</v>
      </c>
      <c r="G307" s="4">
        <f t="shared" si="19"/>
        <v>94.28235294117647</v>
      </c>
      <c r="H307" s="5">
        <f t="shared" si="16"/>
        <v>286.21428571428572</v>
      </c>
      <c r="I307" t="s">
        <v>20</v>
      </c>
      <c r="J307" t="s">
        <v>21</v>
      </c>
      <c r="K307" t="s">
        <v>22</v>
      </c>
      <c r="L307">
        <v>1458363600</v>
      </c>
      <c r="M307" s="9">
        <f t="shared" si="17"/>
        <v>42448.208333333328</v>
      </c>
      <c r="N307">
        <v>1461906000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v>7</v>
      </c>
      <c r="G308" s="4">
        <f t="shared" si="19"/>
        <v>73.428571428571431</v>
      </c>
      <c r="H308" s="5">
        <f t="shared" si="16"/>
        <v>7.9076923076923071</v>
      </c>
      <c r="I308" t="s">
        <v>14</v>
      </c>
      <c r="J308" t="s">
        <v>21</v>
      </c>
      <c r="K308" t="s">
        <v>22</v>
      </c>
      <c r="L308">
        <v>1500008400</v>
      </c>
      <c r="M308" s="9">
        <f t="shared" si="17"/>
        <v>42930.208333333328</v>
      </c>
      <c r="N308">
        <v>1500267600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v>659</v>
      </c>
      <c r="G309" s="4">
        <f t="shared" si="19"/>
        <v>65.968133535660087</v>
      </c>
      <c r="H309" s="5">
        <f t="shared" si="16"/>
        <v>132.13677811550153</v>
      </c>
      <c r="I309" t="s">
        <v>20</v>
      </c>
      <c r="J309" t="s">
        <v>36</v>
      </c>
      <c r="K309" t="s">
        <v>37</v>
      </c>
      <c r="L309">
        <v>1338958800</v>
      </c>
      <c r="M309" s="9">
        <f t="shared" si="17"/>
        <v>41066.208333333336</v>
      </c>
      <c r="N309">
        <v>1340686800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v>803</v>
      </c>
      <c r="G310" s="4">
        <f t="shared" si="19"/>
        <v>109.04109589041096</v>
      </c>
      <c r="H310" s="5">
        <f t="shared" si="16"/>
        <v>74.077834179357026</v>
      </c>
      <c r="I310" t="s">
        <v>14</v>
      </c>
      <c r="J310" t="s">
        <v>21</v>
      </c>
      <c r="K310" t="s">
        <v>22</v>
      </c>
      <c r="L310">
        <v>1303102800</v>
      </c>
      <c r="M310" s="9">
        <f t="shared" si="17"/>
        <v>40651.208333333336</v>
      </c>
      <c r="N310">
        <v>1303189200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v>75</v>
      </c>
      <c r="G311" s="4">
        <f t="shared" si="19"/>
        <v>41.16</v>
      </c>
      <c r="H311" s="5">
        <f t="shared" si="16"/>
        <v>75.292682926829272</v>
      </c>
      <c r="I311" t="s">
        <v>74</v>
      </c>
      <c r="J311" t="s">
        <v>21</v>
      </c>
      <c r="K311" t="s">
        <v>22</v>
      </c>
      <c r="L311">
        <v>1316581200</v>
      </c>
      <c r="M311" s="9">
        <f t="shared" si="17"/>
        <v>40807.208333333336</v>
      </c>
      <c r="N311">
        <v>1318309200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v>16</v>
      </c>
      <c r="G312" s="4">
        <f t="shared" si="19"/>
        <v>99.125</v>
      </c>
      <c r="H312" s="5">
        <f t="shared" si="16"/>
        <v>20.333333333333332</v>
      </c>
      <c r="I312" t="s">
        <v>14</v>
      </c>
      <c r="J312" t="s">
        <v>21</v>
      </c>
      <c r="K312" t="s">
        <v>22</v>
      </c>
      <c r="L312">
        <v>1270789200</v>
      </c>
      <c r="M312" s="9">
        <f t="shared" si="17"/>
        <v>40277.208333333336</v>
      </c>
      <c r="N312">
        <v>1272171600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v>121</v>
      </c>
      <c r="G313" s="4">
        <f t="shared" si="19"/>
        <v>105.88429752066116</v>
      </c>
      <c r="H313" s="5">
        <f t="shared" si="16"/>
        <v>203.36507936507937</v>
      </c>
      <c r="I313" t="s">
        <v>20</v>
      </c>
      <c r="J313" t="s">
        <v>21</v>
      </c>
      <c r="K313" t="s">
        <v>22</v>
      </c>
      <c r="L313">
        <v>1297836000</v>
      </c>
      <c r="M313" s="9">
        <f t="shared" si="17"/>
        <v>40590.25</v>
      </c>
      <c r="N313">
        <v>1298872800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v>3742</v>
      </c>
      <c r="G314" s="4">
        <f t="shared" si="19"/>
        <v>48.996525921966864</v>
      </c>
      <c r="H314" s="5">
        <f t="shared" si="16"/>
        <v>310.2284263959391</v>
      </c>
      <c r="I314" t="s">
        <v>20</v>
      </c>
      <c r="J314" t="s">
        <v>21</v>
      </c>
      <c r="K314" t="s">
        <v>22</v>
      </c>
      <c r="L314">
        <v>1382677200</v>
      </c>
      <c r="M314" s="9">
        <f t="shared" si="17"/>
        <v>41572.208333333336</v>
      </c>
      <c r="N314">
        <v>1383282000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v>223</v>
      </c>
      <c r="G315" s="4">
        <f t="shared" si="19"/>
        <v>39</v>
      </c>
      <c r="H315" s="5">
        <f t="shared" si="16"/>
        <v>395.31818181818181</v>
      </c>
      <c r="I315" t="s">
        <v>20</v>
      </c>
      <c r="J315" t="s">
        <v>21</v>
      </c>
      <c r="K315" t="s">
        <v>22</v>
      </c>
      <c r="L315">
        <v>1330322400</v>
      </c>
      <c r="M315" s="9">
        <f t="shared" si="17"/>
        <v>40966.25</v>
      </c>
      <c r="N315">
        <v>1330495200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v>133</v>
      </c>
      <c r="G316" s="4">
        <f t="shared" si="19"/>
        <v>31.022556390977442</v>
      </c>
      <c r="H316" s="5">
        <f t="shared" si="16"/>
        <v>294.71428571428572</v>
      </c>
      <c r="I316" t="s">
        <v>20</v>
      </c>
      <c r="J316" t="s">
        <v>21</v>
      </c>
      <c r="K316" t="s">
        <v>22</v>
      </c>
      <c r="L316">
        <v>1552366800</v>
      </c>
      <c r="M316" s="9">
        <f t="shared" si="17"/>
        <v>43536.208333333328</v>
      </c>
      <c r="N316">
        <v>1552798800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v>31</v>
      </c>
      <c r="G317" s="4">
        <f t="shared" si="19"/>
        <v>103.87096774193549</v>
      </c>
      <c r="H317" s="5">
        <f t="shared" si="16"/>
        <v>33.89473684210526</v>
      </c>
      <c r="I317" t="s">
        <v>14</v>
      </c>
      <c r="J317" t="s">
        <v>21</v>
      </c>
      <c r="K317" t="s">
        <v>22</v>
      </c>
      <c r="L317">
        <v>1400907600</v>
      </c>
      <c r="M317" s="9">
        <f t="shared" si="17"/>
        <v>41783.208333333336</v>
      </c>
      <c r="N317">
        <v>1403413200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v>108</v>
      </c>
      <c r="G318" s="4">
        <f t="shared" si="19"/>
        <v>59.268518518518519</v>
      </c>
      <c r="H318" s="5">
        <f t="shared" si="16"/>
        <v>66.677083333333329</v>
      </c>
      <c r="I318" t="s">
        <v>14</v>
      </c>
      <c r="J318" t="s">
        <v>107</v>
      </c>
      <c r="K318" t="s">
        <v>108</v>
      </c>
      <c r="L318">
        <v>1574143200</v>
      </c>
      <c r="M318" s="9">
        <f t="shared" si="17"/>
        <v>43788.25</v>
      </c>
      <c r="N318">
        <v>1574229600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v>30</v>
      </c>
      <c r="G319" s="4">
        <f t="shared" si="19"/>
        <v>42.3</v>
      </c>
      <c r="H319" s="5">
        <f t="shared" si="16"/>
        <v>19.227272727272727</v>
      </c>
      <c r="I319" t="s">
        <v>14</v>
      </c>
      <c r="J319" t="s">
        <v>21</v>
      </c>
      <c r="K319" t="s">
        <v>22</v>
      </c>
      <c r="L319">
        <v>1494738000</v>
      </c>
      <c r="M319" s="9">
        <f t="shared" si="17"/>
        <v>42869.208333333328</v>
      </c>
      <c r="N319">
        <v>1495861200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v>17</v>
      </c>
      <c r="G320" s="4">
        <f t="shared" si="19"/>
        <v>53.117647058823529</v>
      </c>
      <c r="H320" s="5">
        <f t="shared" si="16"/>
        <v>15.842105263157894</v>
      </c>
      <c r="I320" t="s">
        <v>14</v>
      </c>
      <c r="J320" t="s">
        <v>21</v>
      </c>
      <c r="K320" t="s">
        <v>22</v>
      </c>
      <c r="L320">
        <v>1392357600</v>
      </c>
      <c r="M320" s="9">
        <f t="shared" si="17"/>
        <v>41684.25</v>
      </c>
      <c r="N320">
        <v>1392530400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v>64</v>
      </c>
      <c r="G321" s="4">
        <f t="shared" si="19"/>
        <v>50.796875</v>
      </c>
      <c r="H321" s="5">
        <f t="shared" si="16"/>
        <v>38.702380952380956</v>
      </c>
      <c r="I321" t="s">
        <v>74</v>
      </c>
      <c r="J321" t="s">
        <v>21</v>
      </c>
      <c r="K321" t="s">
        <v>22</v>
      </c>
      <c r="L321">
        <v>1281589200</v>
      </c>
      <c r="M321" s="9">
        <f t="shared" si="17"/>
        <v>40402.208333333336</v>
      </c>
      <c r="N321">
        <v>1283662800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v>80</v>
      </c>
      <c r="G322" s="4">
        <f t="shared" si="19"/>
        <v>101.15</v>
      </c>
      <c r="H322" s="5">
        <f t="shared" ref="H322:H385" si="20">(E322/D322)*100</f>
        <v>9.5876777251184837</v>
      </c>
      <c r="I322" t="s">
        <v>14</v>
      </c>
      <c r="J322" t="s">
        <v>21</v>
      </c>
      <c r="K322" t="s">
        <v>22</v>
      </c>
      <c r="L322">
        <v>1305003600</v>
      </c>
      <c r="M322" s="9">
        <f t="shared" ref="M322:M385" si="21">(((L322/60)/60)/24)+DATE(1970,1,1)</f>
        <v>40673.208333333336</v>
      </c>
      <c r="N322">
        <v>1305781200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v>2468</v>
      </c>
      <c r="G323" s="4">
        <f t="shared" si="19"/>
        <v>65.000810372771468</v>
      </c>
      <c r="H323" s="5">
        <f t="shared" si="20"/>
        <v>94.144366197183089</v>
      </c>
      <c r="I323" t="s">
        <v>14</v>
      </c>
      <c r="J323" t="s">
        <v>21</v>
      </c>
      <c r="K323" t="s">
        <v>22</v>
      </c>
      <c r="L323">
        <v>1301634000</v>
      </c>
      <c r="M323" s="9">
        <f t="shared" si="21"/>
        <v>40634.208333333336</v>
      </c>
      <c r="N323">
        <v>1302325200</v>
      </c>
      <c r="O323" s="9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v>5168</v>
      </c>
      <c r="G324" s="4">
        <f t="shared" ref="G324:G387" si="23">AVERAGE(E324/F324)</f>
        <v>37.998645510835914</v>
      </c>
      <c r="H324" s="5">
        <f t="shared" si="20"/>
        <v>166.56234096692114</v>
      </c>
      <c r="I324" t="s">
        <v>20</v>
      </c>
      <c r="J324" t="s">
        <v>21</v>
      </c>
      <c r="K324" t="s">
        <v>22</v>
      </c>
      <c r="L324">
        <v>1290664800</v>
      </c>
      <c r="M324" s="9">
        <f t="shared" si="21"/>
        <v>40507.25</v>
      </c>
      <c r="N324">
        <v>1291788000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v>26</v>
      </c>
      <c r="G325" s="4">
        <f t="shared" si="23"/>
        <v>82.615384615384613</v>
      </c>
      <c r="H325" s="5">
        <f t="shared" si="20"/>
        <v>24.134831460674157</v>
      </c>
      <c r="I325" t="s">
        <v>14</v>
      </c>
      <c r="J325" t="s">
        <v>40</v>
      </c>
      <c r="K325" t="s">
        <v>41</v>
      </c>
      <c r="L325">
        <v>1395896400</v>
      </c>
      <c r="M325" s="9">
        <f t="shared" si="21"/>
        <v>41725.208333333336</v>
      </c>
      <c r="N325">
        <v>1396069200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v>307</v>
      </c>
      <c r="G326" s="4">
        <f t="shared" si="23"/>
        <v>37.941368078175898</v>
      </c>
      <c r="H326" s="5">
        <f t="shared" si="20"/>
        <v>164.05633802816902</v>
      </c>
      <c r="I326" t="s">
        <v>20</v>
      </c>
      <c r="J326" t="s">
        <v>21</v>
      </c>
      <c r="K326" t="s">
        <v>22</v>
      </c>
      <c r="L326">
        <v>1434862800</v>
      </c>
      <c r="M326" s="9">
        <f t="shared" si="21"/>
        <v>42176.208333333328</v>
      </c>
      <c r="N326">
        <v>1435899600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v>73</v>
      </c>
      <c r="G327" s="4">
        <f t="shared" si="23"/>
        <v>80.780821917808225</v>
      </c>
      <c r="H327" s="5">
        <f t="shared" si="20"/>
        <v>90.723076923076931</v>
      </c>
      <c r="I327" t="s">
        <v>14</v>
      </c>
      <c r="J327" t="s">
        <v>21</v>
      </c>
      <c r="K327" t="s">
        <v>22</v>
      </c>
      <c r="L327">
        <v>1529125200</v>
      </c>
      <c r="M327" s="9">
        <f t="shared" si="21"/>
        <v>43267.208333333328</v>
      </c>
      <c r="N327">
        <v>1531112400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v>128</v>
      </c>
      <c r="G328" s="4">
        <f t="shared" si="23"/>
        <v>25.984375</v>
      </c>
      <c r="H328" s="5">
        <f t="shared" si="20"/>
        <v>46.194444444444443</v>
      </c>
      <c r="I328" t="s">
        <v>14</v>
      </c>
      <c r="J328" t="s">
        <v>21</v>
      </c>
      <c r="K328" t="s">
        <v>22</v>
      </c>
      <c r="L328">
        <v>1451109600</v>
      </c>
      <c r="M328" s="9">
        <f t="shared" si="21"/>
        <v>42364.25</v>
      </c>
      <c r="N328">
        <v>1451628000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v>33</v>
      </c>
      <c r="G329" s="4">
        <f t="shared" si="23"/>
        <v>30.363636363636363</v>
      </c>
      <c r="H329" s="5">
        <f t="shared" si="20"/>
        <v>38.53846153846154</v>
      </c>
      <c r="I329" t="s">
        <v>14</v>
      </c>
      <c r="J329" t="s">
        <v>21</v>
      </c>
      <c r="K329" t="s">
        <v>22</v>
      </c>
      <c r="L329">
        <v>1566968400</v>
      </c>
      <c r="M329" s="9">
        <f t="shared" si="21"/>
        <v>43705.208333333328</v>
      </c>
      <c r="N329">
        <v>1567314000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v>2441</v>
      </c>
      <c r="G330" s="4">
        <f t="shared" si="23"/>
        <v>54.004916018025398</v>
      </c>
      <c r="H330" s="5">
        <f t="shared" si="20"/>
        <v>133.56231003039514</v>
      </c>
      <c r="I330" t="s">
        <v>20</v>
      </c>
      <c r="J330" t="s">
        <v>21</v>
      </c>
      <c r="K330" t="s">
        <v>22</v>
      </c>
      <c r="L330">
        <v>1543557600</v>
      </c>
      <c r="M330" s="9">
        <f t="shared" si="21"/>
        <v>43434.25</v>
      </c>
      <c r="N330">
        <v>1544508000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v>211</v>
      </c>
      <c r="G331" s="4">
        <f t="shared" si="23"/>
        <v>101.78672985781991</v>
      </c>
      <c r="H331" s="5">
        <f t="shared" si="20"/>
        <v>22.896588486140725</v>
      </c>
      <c r="I331" t="s">
        <v>47</v>
      </c>
      <c r="J331" t="s">
        <v>21</v>
      </c>
      <c r="K331" t="s">
        <v>22</v>
      </c>
      <c r="L331">
        <v>1481522400</v>
      </c>
      <c r="M331" s="9">
        <f t="shared" si="21"/>
        <v>42716.25</v>
      </c>
      <c r="N331">
        <v>1482472800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v>1385</v>
      </c>
      <c r="G332" s="4">
        <f t="shared" si="23"/>
        <v>45.003610108303249</v>
      </c>
      <c r="H332" s="5">
        <f t="shared" si="20"/>
        <v>184.95548961424333</v>
      </c>
      <c r="I332" t="s">
        <v>20</v>
      </c>
      <c r="J332" t="s">
        <v>40</v>
      </c>
      <c r="K332" t="s">
        <v>41</v>
      </c>
      <c r="L332">
        <v>1512712800</v>
      </c>
      <c r="M332" s="9">
        <f t="shared" si="21"/>
        <v>43077.25</v>
      </c>
      <c r="N332">
        <v>1512799200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v>190</v>
      </c>
      <c r="G333" s="4">
        <f t="shared" si="23"/>
        <v>77.068421052631578</v>
      </c>
      <c r="H333" s="5">
        <f t="shared" si="20"/>
        <v>443.72727272727275</v>
      </c>
      <c r="I333" t="s">
        <v>20</v>
      </c>
      <c r="J333" t="s">
        <v>21</v>
      </c>
      <c r="K333" t="s">
        <v>22</v>
      </c>
      <c r="L333">
        <v>1324274400</v>
      </c>
      <c r="M333" s="9">
        <f t="shared" si="21"/>
        <v>40896.25</v>
      </c>
      <c r="N333">
        <v>1324360800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v>470</v>
      </c>
      <c r="G334" s="4">
        <f t="shared" si="23"/>
        <v>88.076595744680844</v>
      </c>
      <c r="H334" s="5">
        <f t="shared" si="20"/>
        <v>199.9806763285024</v>
      </c>
      <c r="I334" t="s">
        <v>20</v>
      </c>
      <c r="J334" t="s">
        <v>21</v>
      </c>
      <c r="K334" t="s">
        <v>22</v>
      </c>
      <c r="L334">
        <v>1364446800</v>
      </c>
      <c r="M334" s="9">
        <f t="shared" si="21"/>
        <v>41361.208333333336</v>
      </c>
      <c r="N334">
        <v>1364533200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v>253</v>
      </c>
      <c r="G335" s="4">
        <f t="shared" si="23"/>
        <v>47.035573122529641</v>
      </c>
      <c r="H335" s="5">
        <f t="shared" si="20"/>
        <v>123.95833333333333</v>
      </c>
      <c r="I335" t="s">
        <v>20</v>
      </c>
      <c r="J335" t="s">
        <v>21</v>
      </c>
      <c r="K335" t="s">
        <v>22</v>
      </c>
      <c r="L335">
        <v>1542693600</v>
      </c>
      <c r="M335" s="9">
        <f t="shared" si="21"/>
        <v>43424.25</v>
      </c>
      <c r="N335">
        <v>1545112800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v>1113</v>
      </c>
      <c r="G336" s="4">
        <f t="shared" si="23"/>
        <v>110.99550763701707</v>
      </c>
      <c r="H336" s="5">
        <f t="shared" si="20"/>
        <v>186.61329305135951</v>
      </c>
      <c r="I336" t="s">
        <v>20</v>
      </c>
      <c r="J336" t="s">
        <v>21</v>
      </c>
      <c r="K336" t="s">
        <v>22</v>
      </c>
      <c r="L336">
        <v>1515564000</v>
      </c>
      <c r="M336" s="9">
        <f t="shared" si="21"/>
        <v>43110.25</v>
      </c>
      <c r="N336">
        <v>1516168800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v>2283</v>
      </c>
      <c r="G337" s="4">
        <f t="shared" si="23"/>
        <v>87.003066141042481</v>
      </c>
      <c r="H337" s="5">
        <f t="shared" si="20"/>
        <v>114.28538550057536</v>
      </c>
      <c r="I337" t="s">
        <v>20</v>
      </c>
      <c r="J337" t="s">
        <v>21</v>
      </c>
      <c r="K337" t="s">
        <v>22</v>
      </c>
      <c r="L337">
        <v>1573797600</v>
      </c>
      <c r="M337" s="9">
        <f t="shared" si="21"/>
        <v>43784.25</v>
      </c>
      <c r="N337">
        <v>1574920800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v>1072</v>
      </c>
      <c r="G338" s="4">
        <f t="shared" si="23"/>
        <v>63.994402985074629</v>
      </c>
      <c r="H338" s="5">
        <f t="shared" si="20"/>
        <v>97.032531824611041</v>
      </c>
      <c r="I338" t="s">
        <v>14</v>
      </c>
      <c r="J338" t="s">
        <v>21</v>
      </c>
      <c r="K338" t="s">
        <v>22</v>
      </c>
      <c r="L338">
        <v>1292392800</v>
      </c>
      <c r="M338" s="9">
        <f t="shared" si="21"/>
        <v>40527.25</v>
      </c>
      <c r="N338">
        <v>1292479200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v>1095</v>
      </c>
      <c r="G339" s="4">
        <f t="shared" si="23"/>
        <v>105.9945205479452</v>
      </c>
      <c r="H339" s="5">
        <f t="shared" si="20"/>
        <v>122.81904761904762</v>
      </c>
      <c r="I339" t="s">
        <v>20</v>
      </c>
      <c r="J339" t="s">
        <v>21</v>
      </c>
      <c r="K339" t="s">
        <v>22</v>
      </c>
      <c r="L339">
        <v>1573452000</v>
      </c>
      <c r="M339" s="9">
        <f t="shared" si="21"/>
        <v>43780.25</v>
      </c>
      <c r="N339">
        <v>1573538400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v>1690</v>
      </c>
      <c r="G340" s="4">
        <f t="shared" si="23"/>
        <v>73.989349112426041</v>
      </c>
      <c r="H340" s="5">
        <f t="shared" si="20"/>
        <v>179.14326647564468</v>
      </c>
      <c r="I340" t="s">
        <v>20</v>
      </c>
      <c r="J340" t="s">
        <v>21</v>
      </c>
      <c r="K340" t="s">
        <v>22</v>
      </c>
      <c r="L340">
        <v>1317790800</v>
      </c>
      <c r="M340" s="9">
        <f t="shared" si="21"/>
        <v>40821.208333333336</v>
      </c>
      <c r="N340">
        <v>1320382800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v>1297</v>
      </c>
      <c r="G341" s="4">
        <f t="shared" si="23"/>
        <v>84.02004626060139</v>
      </c>
      <c r="H341" s="5">
        <f t="shared" si="20"/>
        <v>79.951577402787962</v>
      </c>
      <c r="I341" t="s">
        <v>74</v>
      </c>
      <c r="J341" t="s">
        <v>15</v>
      </c>
      <c r="K341" t="s">
        <v>16</v>
      </c>
      <c r="L341">
        <v>1501650000</v>
      </c>
      <c r="M341" s="9">
        <f t="shared" si="21"/>
        <v>42949.208333333328</v>
      </c>
      <c r="N341">
        <v>1502859600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v>393</v>
      </c>
      <c r="G342" s="4">
        <f t="shared" si="23"/>
        <v>88.966921119592882</v>
      </c>
      <c r="H342" s="5">
        <f t="shared" si="20"/>
        <v>94.242587601078171</v>
      </c>
      <c r="I342" t="s">
        <v>14</v>
      </c>
      <c r="J342" t="s">
        <v>21</v>
      </c>
      <c r="K342" t="s">
        <v>22</v>
      </c>
      <c r="L342">
        <v>1323669600</v>
      </c>
      <c r="M342" s="9">
        <f t="shared" si="21"/>
        <v>40889.25</v>
      </c>
      <c r="N342">
        <v>1323756000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v>1257</v>
      </c>
      <c r="G343" s="4">
        <f t="shared" si="23"/>
        <v>76.990453460620529</v>
      </c>
      <c r="H343" s="5">
        <f t="shared" si="20"/>
        <v>84.669291338582681</v>
      </c>
      <c r="I343" t="s">
        <v>14</v>
      </c>
      <c r="J343" t="s">
        <v>21</v>
      </c>
      <c r="K343" t="s">
        <v>22</v>
      </c>
      <c r="L343">
        <v>1440738000</v>
      </c>
      <c r="M343" s="9">
        <f t="shared" si="21"/>
        <v>42244.208333333328</v>
      </c>
      <c r="N343">
        <v>1441342800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v>328</v>
      </c>
      <c r="G344" s="4">
        <f t="shared" si="23"/>
        <v>97.146341463414629</v>
      </c>
      <c r="H344" s="5">
        <f t="shared" si="20"/>
        <v>66.521920668058456</v>
      </c>
      <c r="I344" t="s">
        <v>14</v>
      </c>
      <c r="J344" t="s">
        <v>21</v>
      </c>
      <c r="K344" t="s">
        <v>22</v>
      </c>
      <c r="L344">
        <v>1374296400</v>
      </c>
      <c r="M344" s="9">
        <f t="shared" si="21"/>
        <v>41475.208333333336</v>
      </c>
      <c r="N344">
        <v>1375333200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v>147</v>
      </c>
      <c r="G345" s="4">
        <f t="shared" si="23"/>
        <v>33.013605442176868</v>
      </c>
      <c r="H345" s="5">
        <f t="shared" si="20"/>
        <v>53.922222222222224</v>
      </c>
      <c r="I345" t="s">
        <v>14</v>
      </c>
      <c r="J345" t="s">
        <v>21</v>
      </c>
      <c r="K345" t="s">
        <v>22</v>
      </c>
      <c r="L345">
        <v>1384840800</v>
      </c>
      <c r="M345" s="9">
        <f t="shared" si="21"/>
        <v>41597.25</v>
      </c>
      <c r="N345">
        <v>1389420000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v>830</v>
      </c>
      <c r="G346" s="4">
        <f t="shared" si="23"/>
        <v>99.950602409638549</v>
      </c>
      <c r="H346" s="5">
        <f t="shared" si="20"/>
        <v>41.983299595141702</v>
      </c>
      <c r="I346" t="s">
        <v>14</v>
      </c>
      <c r="J346" t="s">
        <v>21</v>
      </c>
      <c r="K346" t="s">
        <v>22</v>
      </c>
      <c r="L346">
        <v>1516600800</v>
      </c>
      <c r="M346" s="9">
        <f t="shared" si="21"/>
        <v>43122.25</v>
      </c>
      <c r="N346">
        <v>1520056800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v>331</v>
      </c>
      <c r="G347" s="4">
        <f t="shared" si="23"/>
        <v>69.966767371601208</v>
      </c>
      <c r="H347" s="5">
        <f t="shared" si="20"/>
        <v>14.69479695431472</v>
      </c>
      <c r="I347" t="s">
        <v>14</v>
      </c>
      <c r="J347" t="s">
        <v>40</v>
      </c>
      <c r="K347" t="s">
        <v>41</v>
      </c>
      <c r="L347">
        <v>1436418000</v>
      </c>
      <c r="M347" s="9">
        <f t="shared" si="21"/>
        <v>42194.208333333328</v>
      </c>
      <c r="N347">
        <v>1436504400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v>25</v>
      </c>
      <c r="G348" s="4">
        <f t="shared" si="23"/>
        <v>110.32</v>
      </c>
      <c r="H348" s="5">
        <f t="shared" si="20"/>
        <v>34.475000000000001</v>
      </c>
      <c r="I348" t="s">
        <v>14</v>
      </c>
      <c r="J348" t="s">
        <v>21</v>
      </c>
      <c r="K348" t="s">
        <v>22</v>
      </c>
      <c r="L348">
        <v>1503550800</v>
      </c>
      <c r="M348" s="9">
        <f t="shared" si="21"/>
        <v>42971.208333333328</v>
      </c>
      <c r="N348">
        <v>1508302800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v>191</v>
      </c>
      <c r="G349" s="4">
        <f t="shared" si="23"/>
        <v>66.005235602094245</v>
      </c>
      <c r="H349" s="5">
        <f t="shared" si="20"/>
        <v>1400.7777777777778</v>
      </c>
      <c r="I349" t="s">
        <v>20</v>
      </c>
      <c r="J349" t="s">
        <v>21</v>
      </c>
      <c r="K349" t="s">
        <v>22</v>
      </c>
      <c r="L349">
        <v>1423634400</v>
      </c>
      <c r="M349" s="9">
        <f t="shared" si="21"/>
        <v>42046.25</v>
      </c>
      <c r="N349">
        <v>1425708000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v>3483</v>
      </c>
      <c r="G350" s="4">
        <f t="shared" si="23"/>
        <v>41.005742176284812</v>
      </c>
      <c r="H350" s="5">
        <f t="shared" si="20"/>
        <v>71.770351758793964</v>
      </c>
      <c r="I350" t="s">
        <v>14</v>
      </c>
      <c r="J350" t="s">
        <v>21</v>
      </c>
      <c r="K350" t="s">
        <v>22</v>
      </c>
      <c r="L350">
        <v>1487224800</v>
      </c>
      <c r="M350" s="9">
        <f t="shared" si="21"/>
        <v>42782.25</v>
      </c>
      <c r="N350">
        <v>1488348000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v>923</v>
      </c>
      <c r="G351" s="4">
        <f t="shared" si="23"/>
        <v>103.96316359696641</v>
      </c>
      <c r="H351" s="5">
        <f t="shared" si="20"/>
        <v>53.074115044247783</v>
      </c>
      <c r="I351" t="s">
        <v>14</v>
      </c>
      <c r="J351" t="s">
        <v>21</v>
      </c>
      <c r="K351" t="s">
        <v>22</v>
      </c>
      <c r="L351">
        <v>1500008400</v>
      </c>
      <c r="M351" s="9">
        <f t="shared" si="21"/>
        <v>42930.208333333328</v>
      </c>
      <c r="N351">
        <v>1502600400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v>1</v>
      </c>
      <c r="G352" s="4">
        <f t="shared" si="23"/>
        <v>5</v>
      </c>
      <c r="H352" s="5">
        <f t="shared" si="20"/>
        <v>5</v>
      </c>
      <c r="I352" t="s">
        <v>14</v>
      </c>
      <c r="J352" t="s">
        <v>21</v>
      </c>
      <c r="K352" t="s">
        <v>22</v>
      </c>
      <c r="L352">
        <v>1432098000</v>
      </c>
      <c r="M352" s="9">
        <f t="shared" si="21"/>
        <v>42144.208333333328</v>
      </c>
      <c r="N352">
        <v>1433653200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v>2013</v>
      </c>
      <c r="G353" s="4">
        <f t="shared" si="23"/>
        <v>47.009935419771487</v>
      </c>
      <c r="H353" s="5">
        <f t="shared" si="20"/>
        <v>127.70715249662618</v>
      </c>
      <c r="I353" t="s">
        <v>20</v>
      </c>
      <c r="J353" t="s">
        <v>21</v>
      </c>
      <c r="K353" t="s">
        <v>22</v>
      </c>
      <c r="L353">
        <v>1440392400</v>
      </c>
      <c r="M353" s="9">
        <f t="shared" si="21"/>
        <v>42240.208333333328</v>
      </c>
      <c r="N353">
        <v>1441602000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v>33</v>
      </c>
      <c r="G354" s="4">
        <f t="shared" si="23"/>
        <v>29.606060606060606</v>
      </c>
      <c r="H354" s="5">
        <f t="shared" si="20"/>
        <v>34.892857142857139</v>
      </c>
      <c r="I354" t="s">
        <v>14</v>
      </c>
      <c r="J354" t="s">
        <v>15</v>
      </c>
      <c r="K354" t="s">
        <v>16</v>
      </c>
      <c r="L354">
        <v>1446876000</v>
      </c>
      <c r="M354" s="9">
        <f t="shared" si="21"/>
        <v>42315.25</v>
      </c>
      <c r="N354">
        <v>1447567200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v>1703</v>
      </c>
      <c r="G355" s="4">
        <f t="shared" si="23"/>
        <v>81.010569583088667</v>
      </c>
      <c r="H355" s="5">
        <f t="shared" si="20"/>
        <v>410.59821428571428</v>
      </c>
      <c r="I355" t="s">
        <v>20</v>
      </c>
      <c r="J355" t="s">
        <v>21</v>
      </c>
      <c r="K355" t="s">
        <v>22</v>
      </c>
      <c r="L355">
        <v>1562302800</v>
      </c>
      <c r="M355" s="9">
        <f t="shared" si="21"/>
        <v>43651.208333333328</v>
      </c>
      <c r="N355">
        <v>1562389200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v>80</v>
      </c>
      <c r="G356" s="4">
        <f t="shared" si="23"/>
        <v>94.35</v>
      </c>
      <c r="H356" s="5">
        <f t="shared" si="20"/>
        <v>123.73770491803278</v>
      </c>
      <c r="I356" t="s">
        <v>20</v>
      </c>
      <c r="J356" t="s">
        <v>36</v>
      </c>
      <c r="K356" t="s">
        <v>37</v>
      </c>
      <c r="L356">
        <v>1378184400</v>
      </c>
      <c r="M356" s="9">
        <f t="shared" si="21"/>
        <v>41520.208333333336</v>
      </c>
      <c r="N356">
        <v>1378789200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v>86</v>
      </c>
      <c r="G357" s="4">
        <f t="shared" si="23"/>
        <v>26.058139534883722</v>
      </c>
      <c r="H357" s="5">
        <f t="shared" si="20"/>
        <v>58.973684210526315</v>
      </c>
      <c r="I357" t="s">
        <v>47</v>
      </c>
      <c r="J357" t="s">
        <v>21</v>
      </c>
      <c r="K357" t="s">
        <v>22</v>
      </c>
      <c r="L357">
        <v>1485064800</v>
      </c>
      <c r="M357" s="9">
        <f t="shared" si="21"/>
        <v>42757.25</v>
      </c>
      <c r="N357">
        <v>1488520800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v>40</v>
      </c>
      <c r="G358" s="4">
        <f t="shared" si="23"/>
        <v>85.775000000000006</v>
      </c>
      <c r="H358" s="5">
        <f t="shared" si="20"/>
        <v>36.892473118279568</v>
      </c>
      <c r="I358" t="s">
        <v>14</v>
      </c>
      <c r="J358" t="s">
        <v>107</v>
      </c>
      <c r="K358" t="s">
        <v>108</v>
      </c>
      <c r="L358">
        <v>1326520800</v>
      </c>
      <c r="M358" s="9">
        <f t="shared" si="21"/>
        <v>40922.25</v>
      </c>
      <c r="N358">
        <v>1327298400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v>41</v>
      </c>
      <c r="G359" s="4">
        <f t="shared" si="23"/>
        <v>103.73170731707317</v>
      </c>
      <c r="H359" s="5">
        <f t="shared" si="20"/>
        <v>184.91304347826087</v>
      </c>
      <c r="I359" t="s">
        <v>20</v>
      </c>
      <c r="J359" t="s">
        <v>21</v>
      </c>
      <c r="K359" t="s">
        <v>22</v>
      </c>
      <c r="L359">
        <v>1441256400</v>
      </c>
      <c r="M359" s="9">
        <f t="shared" si="21"/>
        <v>42250.208333333328</v>
      </c>
      <c r="N359">
        <v>1443416400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v>23</v>
      </c>
      <c r="G360" s="4">
        <f t="shared" si="23"/>
        <v>49.826086956521742</v>
      </c>
      <c r="H360" s="5">
        <f t="shared" si="20"/>
        <v>11.814432989690722</v>
      </c>
      <c r="I360" t="s">
        <v>14</v>
      </c>
      <c r="J360" t="s">
        <v>15</v>
      </c>
      <c r="K360" t="s">
        <v>16</v>
      </c>
      <c r="L360">
        <v>1533877200</v>
      </c>
      <c r="M360" s="9">
        <f t="shared" si="21"/>
        <v>43322.208333333328</v>
      </c>
      <c r="N360">
        <v>1534136400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v>187</v>
      </c>
      <c r="G361" s="4">
        <f t="shared" si="23"/>
        <v>63.893048128342244</v>
      </c>
      <c r="H361" s="5">
        <f t="shared" si="20"/>
        <v>298.7</v>
      </c>
      <c r="I361" t="s">
        <v>20</v>
      </c>
      <c r="J361" t="s">
        <v>21</v>
      </c>
      <c r="K361" t="s">
        <v>22</v>
      </c>
      <c r="L361">
        <v>1314421200</v>
      </c>
      <c r="M361" s="9">
        <f t="shared" si="21"/>
        <v>40782.208333333336</v>
      </c>
      <c r="N361">
        <v>1315026000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v>2875</v>
      </c>
      <c r="G362" s="4">
        <f t="shared" si="23"/>
        <v>47.002434782608695</v>
      </c>
      <c r="H362" s="5">
        <f t="shared" si="20"/>
        <v>226.35175879396985</v>
      </c>
      <c r="I362" t="s">
        <v>20</v>
      </c>
      <c r="J362" t="s">
        <v>40</v>
      </c>
      <c r="K362" t="s">
        <v>41</v>
      </c>
      <c r="L362">
        <v>1293861600</v>
      </c>
      <c r="M362" s="9">
        <f t="shared" si="21"/>
        <v>40544.25</v>
      </c>
      <c r="N362">
        <v>1295071200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v>88</v>
      </c>
      <c r="G363" s="4">
        <f t="shared" si="23"/>
        <v>108.47727272727273</v>
      </c>
      <c r="H363" s="5">
        <f t="shared" si="20"/>
        <v>173.56363636363636</v>
      </c>
      <c r="I363" t="s">
        <v>20</v>
      </c>
      <c r="J363" t="s">
        <v>21</v>
      </c>
      <c r="K363" t="s">
        <v>22</v>
      </c>
      <c r="L363">
        <v>1507352400</v>
      </c>
      <c r="M363" s="9">
        <f t="shared" si="21"/>
        <v>43015.208333333328</v>
      </c>
      <c r="N363">
        <v>1509426000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v>191</v>
      </c>
      <c r="G364" s="4">
        <f t="shared" si="23"/>
        <v>72.015706806282722</v>
      </c>
      <c r="H364" s="5">
        <f t="shared" si="20"/>
        <v>371.75675675675677</v>
      </c>
      <c r="I364" t="s">
        <v>20</v>
      </c>
      <c r="J364" t="s">
        <v>21</v>
      </c>
      <c r="K364" t="s">
        <v>22</v>
      </c>
      <c r="L364">
        <v>1296108000</v>
      </c>
      <c r="M364" s="9">
        <f t="shared" si="21"/>
        <v>40570.25</v>
      </c>
      <c r="N364">
        <v>1299391200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v>139</v>
      </c>
      <c r="G365" s="4">
        <f t="shared" si="23"/>
        <v>59.928057553956833</v>
      </c>
      <c r="H365" s="5">
        <f t="shared" si="20"/>
        <v>160.19230769230771</v>
      </c>
      <c r="I365" t="s">
        <v>20</v>
      </c>
      <c r="J365" t="s">
        <v>21</v>
      </c>
      <c r="K365" t="s">
        <v>22</v>
      </c>
      <c r="L365">
        <v>1324965600</v>
      </c>
      <c r="M365" s="9">
        <f t="shared" si="21"/>
        <v>40904.25</v>
      </c>
      <c r="N365">
        <v>1325052000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v>186</v>
      </c>
      <c r="G366" s="4">
        <f t="shared" si="23"/>
        <v>78.209677419354833</v>
      </c>
      <c r="H366" s="5">
        <f t="shared" si="20"/>
        <v>1616.3333333333335</v>
      </c>
      <c r="I366" t="s">
        <v>20</v>
      </c>
      <c r="J366" t="s">
        <v>21</v>
      </c>
      <c r="K366" t="s">
        <v>22</v>
      </c>
      <c r="L366">
        <v>1520229600</v>
      </c>
      <c r="M366" s="9">
        <f t="shared" si="21"/>
        <v>43164.25</v>
      </c>
      <c r="N366">
        <v>1522818000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v>112</v>
      </c>
      <c r="G367" s="4">
        <f t="shared" si="23"/>
        <v>104.77678571428571</v>
      </c>
      <c r="H367" s="5">
        <f t="shared" si="20"/>
        <v>733.4375</v>
      </c>
      <c r="I367" t="s">
        <v>20</v>
      </c>
      <c r="J367" t="s">
        <v>26</v>
      </c>
      <c r="K367" t="s">
        <v>27</v>
      </c>
      <c r="L367">
        <v>1482991200</v>
      </c>
      <c r="M367" s="9">
        <f t="shared" si="21"/>
        <v>42733.25</v>
      </c>
      <c r="N367">
        <v>1485324000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v>101</v>
      </c>
      <c r="G368" s="4">
        <f t="shared" si="23"/>
        <v>105.52475247524752</v>
      </c>
      <c r="H368" s="5">
        <f t="shared" si="20"/>
        <v>592.11111111111109</v>
      </c>
      <c r="I368" t="s">
        <v>20</v>
      </c>
      <c r="J368" t="s">
        <v>21</v>
      </c>
      <c r="K368" t="s">
        <v>22</v>
      </c>
      <c r="L368">
        <v>1294034400</v>
      </c>
      <c r="M368" s="9">
        <f t="shared" si="21"/>
        <v>40546.25</v>
      </c>
      <c r="N368">
        <v>1294120800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v>75</v>
      </c>
      <c r="G369" s="4">
        <f t="shared" si="23"/>
        <v>24.933333333333334</v>
      </c>
      <c r="H369" s="5">
        <f t="shared" si="20"/>
        <v>18.888888888888889</v>
      </c>
      <c r="I369" t="s">
        <v>14</v>
      </c>
      <c r="J369" t="s">
        <v>21</v>
      </c>
      <c r="K369" t="s">
        <v>22</v>
      </c>
      <c r="L369">
        <v>1413608400</v>
      </c>
      <c r="M369" s="9">
        <f t="shared" si="21"/>
        <v>41930.208333333336</v>
      </c>
      <c r="N369">
        <v>1415685600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v>206</v>
      </c>
      <c r="G370" s="4">
        <f t="shared" si="23"/>
        <v>69.873786407766985</v>
      </c>
      <c r="H370" s="5">
        <f t="shared" si="20"/>
        <v>276.80769230769232</v>
      </c>
      <c r="I370" t="s">
        <v>20</v>
      </c>
      <c r="J370" t="s">
        <v>40</v>
      </c>
      <c r="K370" t="s">
        <v>41</v>
      </c>
      <c r="L370">
        <v>1286946000</v>
      </c>
      <c r="M370" s="9">
        <f t="shared" si="21"/>
        <v>40464.208333333336</v>
      </c>
      <c r="N370">
        <v>1288933200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v>154</v>
      </c>
      <c r="G371" s="4">
        <f t="shared" si="23"/>
        <v>95.733766233766232</v>
      </c>
      <c r="H371" s="5">
        <f t="shared" si="20"/>
        <v>273.01851851851848</v>
      </c>
      <c r="I371" t="s">
        <v>20</v>
      </c>
      <c r="J371" t="s">
        <v>21</v>
      </c>
      <c r="K371" t="s">
        <v>22</v>
      </c>
      <c r="L371">
        <v>1359871200</v>
      </c>
      <c r="M371" s="9">
        <f t="shared" si="21"/>
        <v>41308.25</v>
      </c>
      <c r="N371">
        <v>1363237200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v>5966</v>
      </c>
      <c r="G372" s="4">
        <f t="shared" si="23"/>
        <v>29.997485752598056</v>
      </c>
      <c r="H372" s="5">
        <f t="shared" si="20"/>
        <v>159.36331255565449</v>
      </c>
      <c r="I372" t="s">
        <v>20</v>
      </c>
      <c r="J372" t="s">
        <v>21</v>
      </c>
      <c r="K372" t="s">
        <v>22</v>
      </c>
      <c r="L372">
        <v>1555304400</v>
      </c>
      <c r="M372" s="9">
        <f t="shared" si="21"/>
        <v>43570.208333333328</v>
      </c>
      <c r="N372">
        <v>1555822800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v>2176</v>
      </c>
      <c r="G373" s="4">
        <f t="shared" si="23"/>
        <v>59.011948529411768</v>
      </c>
      <c r="H373" s="5">
        <f t="shared" si="20"/>
        <v>67.869978858350947</v>
      </c>
      <c r="I373" t="s">
        <v>14</v>
      </c>
      <c r="J373" t="s">
        <v>21</v>
      </c>
      <c r="K373" t="s">
        <v>22</v>
      </c>
      <c r="L373">
        <v>1423375200</v>
      </c>
      <c r="M373" s="9">
        <f t="shared" si="21"/>
        <v>42043.25</v>
      </c>
      <c r="N373">
        <v>1427778000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v>169</v>
      </c>
      <c r="G374" s="4">
        <f t="shared" si="23"/>
        <v>84.757396449704146</v>
      </c>
      <c r="H374" s="5">
        <f t="shared" si="20"/>
        <v>1591.5555555555554</v>
      </c>
      <c r="I374" t="s">
        <v>20</v>
      </c>
      <c r="J374" t="s">
        <v>21</v>
      </c>
      <c r="K374" t="s">
        <v>22</v>
      </c>
      <c r="L374">
        <v>1420696800</v>
      </c>
      <c r="M374" s="9">
        <f t="shared" si="21"/>
        <v>42012.25</v>
      </c>
      <c r="N374">
        <v>1422424800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v>2106</v>
      </c>
      <c r="G375" s="4">
        <f t="shared" si="23"/>
        <v>78.010921177587846</v>
      </c>
      <c r="H375" s="5">
        <f t="shared" si="20"/>
        <v>730.18222222222221</v>
      </c>
      <c r="I375" t="s">
        <v>20</v>
      </c>
      <c r="J375" t="s">
        <v>21</v>
      </c>
      <c r="K375" t="s">
        <v>22</v>
      </c>
      <c r="L375">
        <v>1502946000</v>
      </c>
      <c r="M375" s="9">
        <f t="shared" si="21"/>
        <v>42964.208333333328</v>
      </c>
      <c r="N375">
        <v>1503637200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v>441</v>
      </c>
      <c r="G376" s="4">
        <f t="shared" si="23"/>
        <v>50.05215419501134</v>
      </c>
      <c r="H376" s="5">
        <f t="shared" si="20"/>
        <v>13.185782556750297</v>
      </c>
      <c r="I376" t="s">
        <v>14</v>
      </c>
      <c r="J376" t="s">
        <v>21</v>
      </c>
      <c r="K376" t="s">
        <v>22</v>
      </c>
      <c r="L376">
        <v>1547186400</v>
      </c>
      <c r="M376" s="9">
        <f t="shared" si="21"/>
        <v>43476.25</v>
      </c>
      <c r="N376">
        <v>1547618400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v>25</v>
      </c>
      <c r="G377" s="4">
        <f t="shared" si="23"/>
        <v>59.16</v>
      </c>
      <c r="H377" s="5">
        <f t="shared" si="20"/>
        <v>54.777777777777779</v>
      </c>
      <c r="I377" t="s">
        <v>14</v>
      </c>
      <c r="J377" t="s">
        <v>21</v>
      </c>
      <c r="K377" t="s">
        <v>22</v>
      </c>
      <c r="L377">
        <v>1444971600</v>
      </c>
      <c r="M377" s="9">
        <f t="shared" si="21"/>
        <v>42293.208333333328</v>
      </c>
      <c r="N377">
        <v>1449900000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v>131</v>
      </c>
      <c r="G378" s="4">
        <f t="shared" si="23"/>
        <v>93.702290076335885</v>
      </c>
      <c r="H378" s="5">
        <f t="shared" si="20"/>
        <v>361.02941176470591</v>
      </c>
      <c r="I378" t="s">
        <v>20</v>
      </c>
      <c r="J378" t="s">
        <v>21</v>
      </c>
      <c r="K378" t="s">
        <v>22</v>
      </c>
      <c r="L378">
        <v>1404622800</v>
      </c>
      <c r="M378" s="9">
        <f t="shared" si="21"/>
        <v>41826.208333333336</v>
      </c>
      <c r="N378">
        <v>1405141200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v>127</v>
      </c>
      <c r="G379" s="4">
        <f t="shared" si="23"/>
        <v>40.14173228346457</v>
      </c>
      <c r="H379" s="5">
        <f t="shared" si="20"/>
        <v>10.257545271629779</v>
      </c>
      <c r="I379" t="s">
        <v>14</v>
      </c>
      <c r="J379" t="s">
        <v>21</v>
      </c>
      <c r="K379" t="s">
        <v>22</v>
      </c>
      <c r="L379">
        <v>1571720400</v>
      </c>
      <c r="M379" s="9">
        <f t="shared" si="21"/>
        <v>43760.208333333328</v>
      </c>
      <c r="N379">
        <v>1572933600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v>355</v>
      </c>
      <c r="G380" s="4">
        <f t="shared" si="23"/>
        <v>70.090140845070422</v>
      </c>
      <c r="H380" s="5">
        <f t="shared" si="20"/>
        <v>13.962962962962964</v>
      </c>
      <c r="I380" t="s">
        <v>14</v>
      </c>
      <c r="J380" t="s">
        <v>21</v>
      </c>
      <c r="K380" t="s">
        <v>22</v>
      </c>
      <c r="L380">
        <v>1526878800</v>
      </c>
      <c r="M380" s="9">
        <f t="shared" si="21"/>
        <v>43241.208333333328</v>
      </c>
      <c r="N380">
        <v>1530162000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v>44</v>
      </c>
      <c r="G381" s="4">
        <f t="shared" si="23"/>
        <v>66.181818181818187</v>
      </c>
      <c r="H381" s="5">
        <f t="shared" si="20"/>
        <v>40.444444444444443</v>
      </c>
      <c r="I381" t="s">
        <v>14</v>
      </c>
      <c r="J381" t="s">
        <v>40</v>
      </c>
      <c r="K381" t="s">
        <v>41</v>
      </c>
      <c r="L381">
        <v>1319691600</v>
      </c>
      <c r="M381" s="9">
        <f t="shared" si="21"/>
        <v>40843.208333333336</v>
      </c>
      <c r="N381">
        <v>1320904800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v>84</v>
      </c>
      <c r="G382" s="4">
        <f t="shared" si="23"/>
        <v>47.714285714285715</v>
      </c>
      <c r="H382" s="5">
        <f t="shared" si="20"/>
        <v>160.32</v>
      </c>
      <c r="I382" t="s">
        <v>20</v>
      </c>
      <c r="J382" t="s">
        <v>21</v>
      </c>
      <c r="K382" t="s">
        <v>22</v>
      </c>
      <c r="L382">
        <v>1371963600</v>
      </c>
      <c r="M382" s="9">
        <f t="shared" si="21"/>
        <v>41448.208333333336</v>
      </c>
      <c r="N382">
        <v>1372395600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v>155</v>
      </c>
      <c r="G383" s="4">
        <f t="shared" si="23"/>
        <v>62.896774193548389</v>
      </c>
      <c r="H383" s="5">
        <f t="shared" si="20"/>
        <v>183.9433962264151</v>
      </c>
      <c r="I383" t="s">
        <v>20</v>
      </c>
      <c r="J383" t="s">
        <v>21</v>
      </c>
      <c r="K383" t="s">
        <v>22</v>
      </c>
      <c r="L383">
        <v>1433739600</v>
      </c>
      <c r="M383" s="9">
        <f t="shared" si="21"/>
        <v>42163.208333333328</v>
      </c>
      <c r="N383">
        <v>1437714000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v>67</v>
      </c>
      <c r="G384" s="4">
        <f t="shared" si="23"/>
        <v>86.611940298507463</v>
      </c>
      <c r="H384" s="5">
        <f t="shared" si="20"/>
        <v>63.769230769230766</v>
      </c>
      <c r="I384" t="s">
        <v>14</v>
      </c>
      <c r="J384" t="s">
        <v>21</v>
      </c>
      <c r="K384" t="s">
        <v>22</v>
      </c>
      <c r="L384">
        <v>1508130000</v>
      </c>
      <c r="M384" s="9">
        <f t="shared" si="21"/>
        <v>43024.208333333328</v>
      </c>
      <c r="N384">
        <v>1509771600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v>189</v>
      </c>
      <c r="G385" s="4">
        <f t="shared" si="23"/>
        <v>75.126984126984127</v>
      </c>
      <c r="H385" s="5">
        <f t="shared" si="20"/>
        <v>225.38095238095238</v>
      </c>
      <c r="I385" t="s">
        <v>20</v>
      </c>
      <c r="J385" t="s">
        <v>21</v>
      </c>
      <c r="K385" t="s">
        <v>22</v>
      </c>
      <c r="L385">
        <v>1550037600</v>
      </c>
      <c r="M385" s="9">
        <f t="shared" si="21"/>
        <v>43509.25</v>
      </c>
      <c r="N385">
        <v>1550556000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v>4799</v>
      </c>
      <c r="G386" s="4">
        <f t="shared" si="23"/>
        <v>41.004167534903104</v>
      </c>
      <c r="H386" s="5">
        <f t="shared" ref="H386:H449" si="24">(E386/D386)*100</f>
        <v>172.00961538461539</v>
      </c>
      <c r="I386" t="s">
        <v>20</v>
      </c>
      <c r="J386" t="s">
        <v>21</v>
      </c>
      <c r="K386" t="s">
        <v>22</v>
      </c>
      <c r="L386">
        <v>1486706400</v>
      </c>
      <c r="M386" s="9">
        <f t="shared" ref="M386:M449" si="25">(((L386/60)/60)/24)+DATE(1970,1,1)</f>
        <v>42776.25</v>
      </c>
      <c r="N386">
        <v>1489039200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v>1137</v>
      </c>
      <c r="G387" s="4">
        <f t="shared" si="23"/>
        <v>50.007915567282325</v>
      </c>
      <c r="H387" s="5">
        <f t="shared" si="24"/>
        <v>146.16709511568124</v>
      </c>
      <c r="I387" t="s">
        <v>20</v>
      </c>
      <c r="J387" t="s">
        <v>21</v>
      </c>
      <c r="K387" t="s">
        <v>22</v>
      </c>
      <c r="L387">
        <v>1553835600</v>
      </c>
      <c r="M387" s="9">
        <f t="shared" si="25"/>
        <v>43553.208333333328</v>
      </c>
      <c r="N387">
        <v>1556600400</v>
      </c>
      <c r="O387" s="9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v>1068</v>
      </c>
      <c r="G388" s="4">
        <f t="shared" ref="G388:G451" si="27">AVERAGE(E388/F388)</f>
        <v>96.960674157303373</v>
      </c>
      <c r="H388" s="5">
        <f t="shared" si="24"/>
        <v>76.42361623616236</v>
      </c>
      <c r="I388" t="s">
        <v>14</v>
      </c>
      <c r="J388" t="s">
        <v>21</v>
      </c>
      <c r="K388" t="s">
        <v>22</v>
      </c>
      <c r="L388">
        <v>1277528400</v>
      </c>
      <c r="M388" s="9">
        <f t="shared" si="25"/>
        <v>40355.208333333336</v>
      </c>
      <c r="N388">
        <v>1278565200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v>424</v>
      </c>
      <c r="G389" s="4">
        <f t="shared" si="27"/>
        <v>100.93160377358491</v>
      </c>
      <c r="H389" s="5">
        <f t="shared" si="24"/>
        <v>39.261467889908261</v>
      </c>
      <c r="I389" t="s">
        <v>14</v>
      </c>
      <c r="J389" t="s">
        <v>21</v>
      </c>
      <c r="K389" t="s">
        <v>22</v>
      </c>
      <c r="L389">
        <v>1339477200</v>
      </c>
      <c r="M389" s="9">
        <f t="shared" si="25"/>
        <v>41072.208333333336</v>
      </c>
      <c r="N389">
        <v>1339909200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v>145</v>
      </c>
      <c r="G390" s="4">
        <f t="shared" si="27"/>
        <v>89.227586206896547</v>
      </c>
      <c r="H390" s="5">
        <f t="shared" si="24"/>
        <v>11.270034843205574</v>
      </c>
      <c r="I390" t="s">
        <v>74</v>
      </c>
      <c r="J390" t="s">
        <v>98</v>
      </c>
      <c r="K390" t="s">
        <v>99</v>
      </c>
      <c r="L390">
        <v>1325656800</v>
      </c>
      <c r="M390" s="9">
        <f t="shared" si="25"/>
        <v>40912.25</v>
      </c>
      <c r="N390">
        <v>1325829600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v>1152</v>
      </c>
      <c r="G391" s="4">
        <f t="shared" si="27"/>
        <v>87.979166666666671</v>
      </c>
      <c r="H391" s="5">
        <f t="shared" si="24"/>
        <v>122.11084337349398</v>
      </c>
      <c r="I391" t="s">
        <v>20</v>
      </c>
      <c r="J391" t="s">
        <v>21</v>
      </c>
      <c r="K391" t="s">
        <v>22</v>
      </c>
      <c r="L391">
        <v>1288242000</v>
      </c>
      <c r="M391" s="9">
        <f t="shared" si="25"/>
        <v>40479.208333333336</v>
      </c>
      <c r="N391">
        <v>1290578400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v>50</v>
      </c>
      <c r="G392" s="4">
        <f t="shared" si="27"/>
        <v>89.54</v>
      </c>
      <c r="H392" s="5">
        <f t="shared" si="24"/>
        <v>186.54166666666669</v>
      </c>
      <c r="I392" t="s">
        <v>20</v>
      </c>
      <c r="J392" t="s">
        <v>21</v>
      </c>
      <c r="K392" t="s">
        <v>22</v>
      </c>
      <c r="L392">
        <v>1379048400</v>
      </c>
      <c r="M392" s="9">
        <f t="shared" si="25"/>
        <v>41530.208333333336</v>
      </c>
      <c r="N392">
        <v>1380344400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v>151</v>
      </c>
      <c r="G393" s="4">
        <f t="shared" si="27"/>
        <v>29.09271523178808</v>
      </c>
      <c r="H393" s="5">
        <f t="shared" si="24"/>
        <v>7.2731788079470201</v>
      </c>
      <c r="I393" t="s">
        <v>14</v>
      </c>
      <c r="J393" t="s">
        <v>21</v>
      </c>
      <c r="K393" t="s">
        <v>22</v>
      </c>
      <c r="L393">
        <v>1389679200</v>
      </c>
      <c r="M393" s="9">
        <f t="shared" si="25"/>
        <v>41653.25</v>
      </c>
      <c r="N393">
        <v>1389852000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v>1608</v>
      </c>
      <c r="G394" s="4">
        <f t="shared" si="27"/>
        <v>42.006218905472636</v>
      </c>
      <c r="H394" s="5">
        <f t="shared" si="24"/>
        <v>65.642371234207957</v>
      </c>
      <c r="I394" t="s">
        <v>14</v>
      </c>
      <c r="J394" t="s">
        <v>21</v>
      </c>
      <c r="K394" t="s">
        <v>22</v>
      </c>
      <c r="L394">
        <v>1294293600</v>
      </c>
      <c r="M394" s="9">
        <f t="shared" si="25"/>
        <v>40549.25</v>
      </c>
      <c r="N394">
        <v>1294466400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v>3059</v>
      </c>
      <c r="G395" s="4">
        <f t="shared" si="27"/>
        <v>47.004903563255965</v>
      </c>
      <c r="H395" s="5">
        <f t="shared" si="24"/>
        <v>228.96178343949046</v>
      </c>
      <c r="I395" t="s">
        <v>20</v>
      </c>
      <c r="J395" t="s">
        <v>15</v>
      </c>
      <c r="K395" t="s">
        <v>16</v>
      </c>
      <c r="L395">
        <v>1500267600</v>
      </c>
      <c r="M395" s="9">
        <f t="shared" si="25"/>
        <v>42933.208333333328</v>
      </c>
      <c r="N395">
        <v>1500354000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v>34</v>
      </c>
      <c r="G396" s="4">
        <f t="shared" si="27"/>
        <v>110.44117647058823</v>
      </c>
      <c r="H396" s="5">
        <f t="shared" si="24"/>
        <v>469.37499999999994</v>
      </c>
      <c r="I396" t="s">
        <v>20</v>
      </c>
      <c r="J396" t="s">
        <v>21</v>
      </c>
      <c r="K396" t="s">
        <v>22</v>
      </c>
      <c r="L396">
        <v>1375074000</v>
      </c>
      <c r="M396" s="9">
        <f t="shared" si="25"/>
        <v>41484.208333333336</v>
      </c>
      <c r="N396">
        <v>1375938000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v>220</v>
      </c>
      <c r="G397" s="4">
        <f t="shared" si="27"/>
        <v>41.990909090909092</v>
      </c>
      <c r="H397" s="5">
        <f t="shared" si="24"/>
        <v>130.11267605633802</v>
      </c>
      <c r="I397" t="s">
        <v>20</v>
      </c>
      <c r="J397" t="s">
        <v>21</v>
      </c>
      <c r="K397" t="s">
        <v>22</v>
      </c>
      <c r="L397">
        <v>1323324000</v>
      </c>
      <c r="M397" s="9">
        <f t="shared" si="25"/>
        <v>40885.25</v>
      </c>
      <c r="N397">
        <v>1323410400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v>1604</v>
      </c>
      <c r="G398" s="4">
        <f t="shared" si="27"/>
        <v>48.012468827930178</v>
      </c>
      <c r="H398" s="5">
        <f t="shared" si="24"/>
        <v>167.05422993492408</v>
      </c>
      <c r="I398" t="s">
        <v>20</v>
      </c>
      <c r="J398" t="s">
        <v>26</v>
      </c>
      <c r="K398" t="s">
        <v>27</v>
      </c>
      <c r="L398">
        <v>1538715600</v>
      </c>
      <c r="M398" s="9">
        <f t="shared" si="25"/>
        <v>43378.208333333328</v>
      </c>
      <c r="N398">
        <v>1539406800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v>454</v>
      </c>
      <c r="G399" s="4">
        <f t="shared" si="27"/>
        <v>31.019823788546255</v>
      </c>
      <c r="H399" s="5">
        <f t="shared" si="24"/>
        <v>173.8641975308642</v>
      </c>
      <c r="I399" t="s">
        <v>20</v>
      </c>
      <c r="J399" t="s">
        <v>21</v>
      </c>
      <c r="K399" t="s">
        <v>22</v>
      </c>
      <c r="L399">
        <v>1369285200</v>
      </c>
      <c r="M399" s="9">
        <f t="shared" si="25"/>
        <v>41417.208333333336</v>
      </c>
      <c r="N399">
        <v>1369803600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v>123</v>
      </c>
      <c r="G400" s="4">
        <f t="shared" si="27"/>
        <v>99.203252032520325</v>
      </c>
      <c r="H400" s="5">
        <f t="shared" si="24"/>
        <v>717.76470588235293</v>
      </c>
      <c r="I400" t="s">
        <v>20</v>
      </c>
      <c r="J400" t="s">
        <v>107</v>
      </c>
      <c r="K400" t="s">
        <v>108</v>
      </c>
      <c r="L400">
        <v>1525755600</v>
      </c>
      <c r="M400" s="9">
        <f t="shared" si="25"/>
        <v>43228.208333333328</v>
      </c>
      <c r="N400">
        <v>1525928400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v>941</v>
      </c>
      <c r="G401" s="4">
        <f t="shared" si="27"/>
        <v>66.022316684378325</v>
      </c>
      <c r="H401" s="5">
        <f t="shared" si="24"/>
        <v>63.850976361767728</v>
      </c>
      <c r="I401" t="s">
        <v>14</v>
      </c>
      <c r="J401" t="s">
        <v>21</v>
      </c>
      <c r="K401" t="s">
        <v>22</v>
      </c>
      <c r="L401">
        <v>1296626400</v>
      </c>
      <c r="M401" s="9">
        <f t="shared" si="25"/>
        <v>40576.25</v>
      </c>
      <c r="N401">
        <v>1297231200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v>1</v>
      </c>
      <c r="G402" s="4">
        <f t="shared" si="27"/>
        <v>2</v>
      </c>
      <c r="H402" s="5">
        <f t="shared" si="24"/>
        <v>2</v>
      </c>
      <c r="I402" t="s">
        <v>14</v>
      </c>
      <c r="J402" t="s">
        <v>21</v>
      </c>
      <c r="K402" t="s">
        <v>22</v>
      </c>
      <c r="L402">
        <v>1376629200</v>
      </c>
      <c r="M402" s="9">
        <f t="shared" si="25"/>
        <v>41502.208333333336</v>
      </c>
      <c r="N402">
        <v>1378530000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v>299</v>
      </c>
      <c r="G403" s="4">
        <f t="shared" si="27"/>
        <v>46.060200668896321</v>
      </c>
      <c r="H403" s="5">
        <f t="shared" si="24"/>
        <v>1530.2222222222222</v>
      </c>
      <c r="I403" t="s">
        <v>20</v>
      </c>
      <c r="J403" t="s">
        <v>21</v>
      </c>
      <c r="K403" t="s">
        <v>22</v>
      </c>
      <c r="L403">
        <v>1572152400</v>
      </c>
      <c r="M403" s="9">
        <f t="shared" si="25"/>
        <v>43765.208333333328</v>
      </c>
      <c r="N403">
        <v>1572152400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v>40</v>
      </c>
      <c r="G404" s="4">
        <f t="shared" si="27"/>
        <v>73.650000000000006</v>
      </c>
      <c r="H404" s="5">
        <f t="shared" si="24"/>
        <v>40.356164383561641</v>
      </c>
      <c r="I404" t="s">
        <v>14</v>
      </c>
      <c r="J404" t="s">
        <v>21</v>
      </c>
      <c r="K404" t="s">
        <v>22</v>
      </c>
      <c r="L404">
        <v>1325829600</v>
      </c>
      <c r="M404" s="9">
        <f t="shared" si="25"/>
        <v>40914.25</v>
      </c>
      <c r="N404">
        <v>1329890400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v>3015</v>
      </c>
      <c r="G405" s="4">
        <f t="shared" si="27"/>
        <v>55.99336650082919</v>
      </c>
      <c r="H405" s="5">
        <f t="shared" si="24"/>
        <v>86.220633299284984</v>
      </c>
      <c r="I405" t="s">
        <v>14</v>
      </c>
      <c r="J405" t="s">
        <v>15</v>
      </c>
      <c r="K405" t="s">
        <v>16</v>
      </c>
      <c r="L405">
        <v>1273640400</v>
      </c>
      <c r="M405" s="9">
        <f t="shared" si="25"/>
        <v>40310.208333333336</v>
      </c>
      <c r="N405">
        <v>1276750800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v>2237</v>
      </c>
      <c r="G406" s="4">
        <f t="shared" si="27"/>
        <v>68.985695127402778</v>
      </c>
      <c r="H406" s="5">
        <f t="shared" si="24"/>
        <v>315.58486707566465</v>
      </c>
      <c r="I406" t="s">
        <v>20</v>
      </c>
      <c r="J406" t="s">
        <v>21</v>
      </c>
      <c r="K406" t="s">
        <v>22</v>
      </c>
      <c r="L406">
        <v>1510639200</v>
      </c>
      <c r="M406" s="9">
        <f t="shared" si="25"/>
        <v>43053.25</v>
      </c>
      <c r="N406">
        <v>1510898400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v>435</v>
      </c>
      <c r="G407" s="4">
        <f t="shared" si="27"/>
        <v>60.981609195402299</v>
      </c>
      <c r="H407" s="5">
        <f t="shared" si="24"/>
        <v>89.618243243243242</v>
      </c>
      <c r="I407" t="s">
        <v>14</v>
      </c>
      <c r="J407" t="s">
        <v>21</v>
      </c>
      <c r="K407" t="s">
        <v>22</v>
      </c>
      <c r="L407">
        <v>1528088400</v>
      </c>
      <c r="M407" s="9">
        <f t="shared" si="25"/>
        <v>43255.208333333328</v>
      </c>
      <c r="N407">
        <v>1532408400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v>645</v>
      </c>
      <c r="G408" s="4">
        <f t="shared" si="27"/>
        <v>110.98139534883721</v>
      </c>
      <c r="H408" s="5">
        <f t="shared" si="24"/>
        <v>182.14503816793894</v>
      </c>
      <c r="I408" t="s">
        <v>20</v>
      </c>
      <c r="J408" t="s">
        <v>21</v>
      </c>
      <c r="K408" t="s">
        <v>22</v>
      </c>
      <c r="L408">
        <v>1359525600</v>
      </c>
      <c r="M408" s="9">
        <f t="shared" si="25"/>
        <v>41304.25</v>
      </c>
      <c r="N408">
        <v>1360562400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v>484</v>
      </c>
      <c r="G409" s="4">
        <f t="shared" si="27"/>
        <v>25</v>
      </c>
      <c r="H409" s="5">
        <f t="shared" si="24"/>
        <v>355.88235294117646</v>
      </c>
      <c r="I409" t="s">
        <v>20</v>
      </c>
      <c r="J409" t="s">
        <v>36</v>
      </c>
      <c r="K409" t="s">
        <v>37</v>
      </c>
      <c r="L409">
        <v>1570942800</v>
      </c>
      <c r="M409" s="9">
        <f t="shared" si="25"/>
        <v>43751.208333333328</v>
      </c>
      <c r="N409">
        <v>1571547600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v>154</v>
      </c>
      <c r="G410" s="4">
        <f t="shared" si="27"/>
        <v>78.759740259740255</v>
      </c>
      <c r="H410" s="5">
        <f t="shared" si="24"/>
        <v>131.83695652173913</v>
      </c>
      <c r="I410" t="s">
        <v>20</v>
      </c>
      <c r="J410" t="s">
        <v>15</v>
      </c>
      <c r="K410" t="s">
        <v>16</v>
      </c>
      <c r="L410">
        <v>1466398800</v>
      </c>
      <c r="M410" s="9">
        <f t="shared" si="25"/>
        <v>42541.208333333328</v>
      </c>
      <c r="N410">
        <v>1468126800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v>714</v>
      </c>
      <c r="G411" s="4">
        <f t="shared" si="27"/>
        <v>87.960784313725483</v>
      </c>
      <c r="H411" s="5">
        <f t="shared" si="24"/>
        <v>46.315634218289084</v>
      </c>
      <c r="I411" t="s">
        <v>14</v>
      </c>
      <c r="J411" t="s">
        <v>21</v>
      </c>
      <c r="K411" t="s">
        <v>22</v>
      </c>
      <c r="L411">
        <v>1492491600</v>
      </c>
      <c r="M411" s="9">
        <f t="shared" si="25"/>
        <v>42843.208333333328</v>
      </c>
      <c r="N411">
        <v>1492837200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v>1111</v>
      </c>
      <c r="G412" s="4">
        <f t="shared" si="27"/>
        <v>49.987398739873989</v>
      </c>
      <c r="H412" s="5">
        <f t="shared" si="24"/>
        <v>36.132726089785294</v>
      </c>
      <c r="I412" t="s">
        <v>47</v>
      </c>
      <c r="J412" t="s">
        <v>21</v>
      </c>
      <c r="K412" t="s">
        <v>22</v>
      </c>
      <c r="L412">
        <v>1430197200</v>
      </c>
      <c r="M412" s="9">
        <f t="shared" si="25"/>
        <v>42122.208333333328</v>
      </c>
      <c r="N412">
        <v>1430197200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v>82</v>
      </c>
      <c r="G413" s="4">
        <f t="shared" si="27"/>
        <v>99.524390243902445</v>
      </c>
      <c r="H413" s="5">
        <f t="shared" si="24"/>
        <v>104.62820512820512</v>
      </c>
      <c r="I413" t="s">
        <v>20</v>
      </c>
      <c r="J413" t="s">
        <v>21</v>
      </c>
      <c r="K413" t="s">
        <v>22</v>
      </c>
      <c r="L413">
        <v>1496034000</v>
      </c>
      <c r="M413" s="9">
        <f t="shared" si="25"/>
        <v>42884.208333333328</v>
      </c>
      <c r="N413">
        <v>1496206800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v>134</v>
      </c>
      <c r="G414" s="4">
        <f t="shared" si="27"/>
        <v>104.82089552238806</v>
      </c>
      <c r="H414" s="5">
        <f t="shared" si="24"/>
        <v>668.85714285714289</v>
      </c>
      <c r="I414" t="s">
        <v>20</v>
      </c>
      <c r="J414" t="s">
        <v>21</v>
      </c>
      <c r="K414" t="s">
        <v>22</v>
      </c>
      <c r="L414">
        <v>1388728800</v>
      </c>
      <c r="M414" s="9">
        <f t="shared" si="25"/>
        <v>41642.25</v>
      </c>
      <c r="N414">
        <v>1389592800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v>1089</v>
      </c>
      <c r="G415" s="4">
        <f t="shared" si="27"/>
        <v>108.01469237832875</v>
      </c>
      <c r="H415" s="5">
        <f t="shared" si="24"/>
        <v>62.072823218997364</v>
      </c>
      <c r="I415" t="s">
        <v>47</v>
      </c>
      <c r="J415" t="s">
        <v>21</v>
      </c>
      <c r="K415" t="s">
        <v>22</v>
      </c>
      <c r="L415">
        <v>1543298400</v>
      </c>
      <c r="M415" s="9">
        <f t="shared" si="25"/>
        <v>43431.25</v>
      </c>
      <c r="N415">
        <v>1545631200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v>5497</v>
      </c>
      <c r="G416" s="4">
        <f t="shared" si="27"/>
        <v>28.998544660724033</v>
      </c>
      <c r="H416" s="5">
        <f t="shared" si="24"/>
        <v>84.699787460148784</v>
      </c>
      <c r="I416" t="s">
        <v>14</v>
      </c>
      <c r="J416" t="s">
        <v>21</v>
      </c>
      <c r="K416" t="s">
        <v>22</v>
      </c>
      <c r="L416">
        <v>1271739600</v>
      </c>
      <c r="M416" s="9">
        <f t="shared" si="25"/>
        <v>40288.208333333336</v>
      </c>
      <c r="N416">
        <v>1272430800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v>418</v>
      </c>
      <c r="G417" s="4">
        <f t="shared" si="27"/>
        <v>30.028708133971293</v>
      </c>
      <c r="H417" s="5">
        <f t="shared" si="24"/>
        <v>11.059030837004405</v>
      </c>
      <c r="I417" t="s">
        <v>14</v>
      </c>
      <c r="J417" t="s">
        <v>21</v>
      </c>
      <c r="K417" t="s">
        <v>22</v>
      </c>
      <c r="L417">
        <v>1326434400</v>
      </c>
      <c r="M417" s="9">
        <f t="shared" si="25"/>
        <v>40921.25</v>
      </c>
      <c r="N417">
        <v>1327903200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v>1439</v>
      </c>
      <c r="G418" s="4">
        <f t="shared" si="27"/>
        <v>41.005559416261292</v>
      </c>
      <c r="H418" s="5">
        <f t="shared" si="24"/>
        <v>43.838781575037146</v>
      </c>
      <c r="I418" t="s">
        <v>14</v>
      </c>
      <c r="J418" t="s">
        <v>21</v>
      </c>
      <c r="K418" t="s">
        <v>22</v>
      </c>
      <c r="L418">
        <v>1295244000</v>
      </c>
      <c r="M418" s="9">
        <f t="shared" si="25"/>
        <v>40560.25</v>
      </c>
      <c r="N418">
        <v>1296021600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v>15</v>
      </c>
      <c r="G419" s="4">
        <f t="shared" si="27"/>
        <v>62.866666666666667</v>
      </c>
      <c r="H419" s="5">
        <f t="shared" si="24"/>
        <v>55.470588235294116</v>
      </c>
      <c r="I419" t="s">
        <v>14</v>
      </c>
      <c r="J419" t="s">
        <v>21</v>
      </c>
      <c r="K419" t="s">
        <v>22</v>
      </c>
      <c r="L419">
        <v>1541221200</v>
      </c>
      <c r="M419" s="9">
        <f t="shared" si="25"/>
        <v>43407.208333333328</v>
      </c>
      <c r="N419">
        <v>1543298400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v>1999</v>
      </c>
      <c r="G420" s="4">
        <f t="shared" si="27"/>
        <v>47.005002501250623</v>
      </c>
      <c r="H420" s="5">
        <f t="shared" si="24"/>
        <v>57.399511301160658</v>
      </c>
      <c r="I420" t="s">
        <v>14</v>
      </c>
      <c r="J420" t="s">
        <v>15</v>
      </c>
      <c r="K420" t="s">
        <v>16</v>
      </c>
      <c r="L420">
        <v>1336280400</v>
      </c>
      <c r="M420" s="9">
        <f t="shared" si="25"/>
        <v>41035.208333333336</v>
      </c>
      <c r="N420">
        <v>1336366800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v>5203</v>
      </c>
      <c r="G421" s="4">
        <f t="shared" si="27"/>
        <v>26.997693638285604</v>
      </c>
      <c r="H421" s="5">
        <f t="shared" si="24"/>
        <v>123.43497363796135</v>
      </c>
      <c r="I421" t="s">
        <v>20</v>
      </c>
      <c r="J421" t="s">
        <v>21</v>
      </c>
      <c r="K421" t="s">
        <v>22</v>
      </c>
      <c r="L421">
        <v>1324533600</v>
      </c>
      <c r="M421" s="9">
        <f t="shared" si="25"/>
        <v>40899.25</v>
      </c>
      <c r="N421">
        <v>1325052000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v>94</v>
      </c>
      <c r="G422" s="4">
        <f t="shared" si="27"/>
        <v>68.329787234042556</v>
      </c>
      <c r="H422" s="5">
        <f t="shared" si="24"/>
        <v>128.46</v>
      </c>
      <c r="I422" t="s">
        <v>20</v>
      </c>
      <c r="J422" t="s">
        <v>21</v>
      </c>
      <c r="K422" t="s">
        <v>22</v>
      </c>
      <c r="L422">
        <v>1498366800</v>
      </c>
      <c r="M422" s="9">
        <f t="shared" si="25"/>
        <v>42911.208333333328</v>
      </c>
      <c r="N422">
        <v>1499576400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v>118</v>
      </c>
      <c r="G423" s="4">
        <f t="shared" si="27"/>
        <v>50.974576271186443</v>
      </c>
      <c r="H423" s="5">
        <f t="shared" si="24"/>
        <v>63.989361702127653</v>
      </c>
      <c r="I423" t="s">
        <v>14</v>
      </c>
      <c r="J423" t="s">
        <v>21</v>
      </c>
      <c r="K423" t="s">
        <v>22</v>
      </c>
      <c r="L423">
        <v>1498712400</v>
      </c>
      <c r="M423" s="9">
        <f t="shared" si="25"/>
        <v>42915.208333333328</v>
      </c>
      <c r="N423">
        <v>1501304400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v>205</v>
      </c>
      <c r="G424" s="4">
        <f t="shared" si="27"/>
        <v>54.024390243902438</v>
      </c>
      <c r="H424" s="5">
        <f t="shared" si="24"/>
        <v>127.29885057471265</v>
      </c>
      <c r="I424" t="s">
        <v>20</v>
      </c>
      <c r="J424" t="s">
        <v>21</v>
      </c>
      <c r="K424" t="s">
        <v>22</v>
      </c>
      <c r="L424">
        <v>1271480400</v>
      </c>
      <c r="M424" s="9">
        <f t="shared" si="25"/>
        <v>40285.208333333336</v>
      </c>
      <c r="N424">
        <v>1273208400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v>162</v>
      </c>
      <c r="G425" s="4">
        <f t="shared" si="27"/>
        <v>97.055555555555557</v>
      </c>
      <c r="H425" s="5">
        <f t="shared" si="24"/>
        <v>10.638024357239512</v>
      </c>
      <c r="I425" t="s">
        <v>14</v>
      </c>
      <c r="J425" t="s">
        <v>21</v>
      </c>
      <c r="K425" t="s">
        <v>22</v>
      </c>
      <c r="L425">
        <v>1316667600</v>
      </c>
      <c r="M425" s="9">
        <f t="shared" si="25"/>
        <v>40808.208333333336</v>
      </c>
      <c r="N425">
        <v>1316840400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v>83</v>
      </c>
      <c r="G426" s="4">
        <f t="shared" si="27"/>
        <v>24.867469879518072</v>
      </c>
      <c r="H426" s="5">
        <f t="shared" si="24"/>
        <v>40.470588235294116</v>
      </c>
      <c r="I426" t="s">
        <v>14</v>
      </c>
      <c r="J426" t="s">
        <v>21</v>
      </c>
      <c r="K426" t="s">
        <v>22</v>
      </c>
      <c r="L426">
        <v>1524027600</v>
      </c>
      <c r="M426" s="9">
        <f t="shared" si="25"/>
        <v>43208.208333333328</v>
      </c>
      <c r="N426">
        <v>1524546000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v>92</v>
      </c>
      <c r="G427" s="4">
        <f t="shared" si="27"/>
        <v>84.423913043478265</v>
      </c>
      <c r="H427" s="5">
        <f t="shared" si="24"/>
        <v>287.66666666666663</v>
      </c>
      <c r="I427" t="s">
        <v>20</v>
      </c>
      <c r="J427" t="s">
        <v>21</v>
      </c>
      <c r="K427" t="s">
        <v>22</v>
      </c>
      <c r="L427">
        <v>1438059600</v>
      </c>
      <c r="M427" s="9">
        <f t="shared" si="25"/>
        <v>42213.208333333328</v>
      </c>
      <c r="N427">
        <v>1438578000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v>219</v>
      </c>
      <c r="G428" s="4">
        <f t="shared" si="27"/>
        <v>47.091324200913242</v>
      </c>
      <c r="H428" s="5">
        <f t="shared" si="24"/>
        <v>572.94444444444446</v>
      </c>
      <c r="I428" t="s">
        <v>20</v>
      </c>
      <c r="J428" t="s">
        <v>21</v>
      </c>
      <c r="K428" t="s">
        <v>22</v>
      </c>
      <c r="L428">
        <v>1361944800</v>
      </c>
      <c r="M428" s="9">
        <f t="shared" si="25"/>
        <v>41332.25</v>
      </c>
      <c r="N428">
        <v>1362549600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v>2526</v>
      </c>
      <c r="G429" s="4">
        <f t="shared" si="27"/>
        <v>77.996041171813147</v>
      </c>
      <c r="H429" s="5">
        <f t="shared" si="24"/>
        <v>112.90429799426933</v>
      </c>
      <c r="I429" t="s">
        <v>20</v>
      </c>
      <c r="J429" t="s">
        <v>21</v>
      </c>
      <c r="K429" t="s">
        <v>22</v>
      </c>
      <c r="L429">
        <v>1410584400</v>
      </c>
      <c r="M429" s="9">
        <f t="shared" si="25"/>
        <v>41895.208333333336</v>
      </c>
      <c r="N429">
        <v>1413349200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v>747</v>
      </c>
      <c r="G430" s="4">
        <f t="shared" si="27"/>
        <v>62.967871485943775</v>
      </c>
      <c r="H430" s="5">
        <f t="shared" si="24"/>
        <v>46.387573964497044</v>
      </c>
      <c r="I430" t="s">
        <v>14</v>
      </c>
      <c r="J430" t="s">
        <v>21</v>
      </c>
      <c r="K430" t="s">
        <v>22</v>
      </c>
      <c r="L430">
        <v>1297404000</v>
      </c>
      <c r="M430" s="9">
        <f t="shared" si="25"/>
        <v>40585.25</v>
      </c>
      <c r="N430">
        <v>1298008800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v>2138</v>
      </c>
      <c r="G431" s="4">
        <f t="shared" si="27"/>
        <v>81.006080449017773</v>
      </c>
      <c r="H431" s="5">
        <f t="shared" si="24"/>
        <v>90.675916230366497</v>
      </c>
      <c r="I431" t="s">
        <v>74</v>
      </c>
      <c r="J431" t="s">
        <v>21</v>
      </c>
      <c r="K431" t="s">
        <v>22</v>
      </c>
      <c r="L431">
        <v>1392012000</v>
      </c>
      <c r="M431" s="9">
        <f t="shared" si="25"/>
        <v>41680.25</v>
      </c>
      <c r="N431">
        <v>1394427600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v>84</v>
      </c>
      <c r="G432" s="4">
        <f t="shared" si="27"/>
        <v>65.321428571428569</v>
      </c>
      <c r="H432" s="5">
        <f t="shared" si="24"/>
        <v>67.740740740740748</v>
      </c>
      <c r="I432" t="s">
        <v>14</v>
      </c>
      <c r="J432" t="s">
        <v>21</v>
      </c>
      <c r="K432" t="s">
        <v>22</v>
      </c>
      <c r="L432">
        <v>1569733200</v>
      </c>
      <c r="M432" s="9">
        <f t="shared" si="25"/>
        <v>43737.208333333328</v>
      </c>
      <c r="N432">
        <v>1572670800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v>94</v>
      </c>
      <c r="G433" s="4">
        <f t="shared" si="27"/>
        <v>104.43617021276596</v>
      </c>
      <c r="H433" s="5">
        <f t="shared" si="24"/>
        <v>192.49019607843135</v>
      </c>
      <c r="I433" t="s">
        <v>20</v>
      </c>
      <c r="J433" t="s">
        <v>21</v>
      </c>
      <c r="K433" t="s">
        <v>22</v>
      </c>
      <c r="L433">
        <v>1529643600</v>
      </c>
      <c r="M433" s="9">
        <f t="shared" si="25"/>
        <v>43273.208333333328</v>
      </c>
      <c r="N433">
        <v>1531112400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v>91</v>
      </c>
      <c r="G434" s="4">
        <f t="shared" si="27"/>
        <v>69.989010989010993</v>
      </c>
      <c r="H434" s="5">
        <f t="shared" si="24"/>
        <v>82.714285714285722</v>
      </c>
      <c r="I434" t="s">
        <v>14</v>
      </c>
      <c r="J434" t="s">
        <v>21</v>
      </c>
      <c r="K434" t="s">
        <v>22</v>
      </c>
      <c r="L434">
        <v>1399006800</v>
      </c>
      <c r="M434" s="9">
        <f t="shared" si="25"/>
        <v>41761.208333333336</v>
      </c>
      <c r="N434">
        <v>1400734800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v>792</v>
      </c>
      <c r="G435" s="4">
        <f t="shared" si="27"/>
        <v>83.023989898989896</v>
      </c>
      <c r="H435" s="5">
        <f t="shared" si="24"/>
        <v>54.163920922570021</v>
      </c>
      <c r="I435" t="s">
        <v>14</v>
      </c>
      <c r="J435" t="s">
        <v>21</v>
      </c>
      <c r="K435" t="s">
        <v>22</v>
      </c>
      <c r="L435">
        <v>1385359200</v>
      </c>
      <c r="M435" s="9">
        <f t="shared" si="25"/>
        <v>41603.25</v>
      </c>
      <c r="N435">
        <v>1386741600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v>10</v>
      </c>
      <c r="G436" s="4">
        <f t="shared" si="27"/>
        <v>90.3</v>
      </c>
      <c r="H436" s="5">
        <f t="shared" si="24"/>
        <v>16.722222222222221</v>
      </c>
      <c r="I436" t="s">
        <v>74</v>
      </c>
      <c r="J436" t="s">
        <v>15</v>
      </c>
      <c r="K436" t="s">
        <v>16</v>
      </c>
      <c r="L436">
        <v>1480572000</v>
      </c>
      <c r="M436" s="9">
        <f t="shared" si="25"/>
        <v>42705.25</v>
      </c>
      <c r="N436">
        <v>1481781600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v>1713</v>
      </c>
      <c r="G437" s="4">
        <f t="shared" si="27"/>
        <v>103.98131932282546</v>
      </c>
      <c r="H437" s="5">
        <f t="shared" si="24"/>
        <v>116.87664041994749</v>
      </c>
      <c r="I437" t="s">
        <v>20</v>
      </c>
      <c r="J437" t="s">
        <v>107</v>
      </c>
      <c r="K437" t="s">
        <v>108</v>
      </c>
      <c r="L437">
        <v>1418623200</v>
      </c>
      <c r="M437" s="9">
        <f t="shared" si="25"/>
        <v>41988.25</v>
      </c>
      <c r="N437">
        <v>1419660000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v>249</v>
      </c>
      <c r="G438" s="4">
        <f t="shared" si="27"/>
        <v>54.931726907630519</v>
      </c>
      <c r="H438" s="5">
        <f t="shared" si="24"/>
        <v>1052.1538461538462</v>
      </c>
      <c r="I438" t="s">
        <v>20</v>
      </c>
      <c r="J438" t="s">
        <v>21</v>
      </c>
      <c r="K438" t="s">
        <v>22</v>
      </c>
      <c r="L438">
        <v>1555736400</v>
      </c>
      <c r="M438" s="9">
        <f t="shared" si="25"/>
        <v>43575.208333333328</v>
      </c>
      <c r="N438">
        <v>1555822800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v>192</v>
      </c>
      <c r="G439" s="4">
        <f t="shared" si="27"/>
        <v>51.921875</v>
      </c>
      <c r="H439" s="5">
        <f t="shared" si="24"/>
        <v>123.07407407407408</v>
      </c>
      <c r="I439" t="s">
        <v>20</v>
      </c>
      <c r="J439" t="s">
        <v>21</v>
      </c>
      <c r="K439" t="s">
        <v>22</v>
      </c>
      <c r="L439">
        <v>1442120400</v>
      </c>
      <c r="M439" s="9">
        <f t="shared" si="25"/>
        <v>42260.208333333328</v>
      </c>
      <c r="N439">
        <v>1442379600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v>247</v>
      </c>
      <c r="G440" s="4">
        <f t="shared" si="27"/>
        <v>60.02834008097166</v>
      </c>
      <c r="H440" s="5">
        <f t="shared" si="24"/>
        <v>178.63855421686748</v>
      </c>
      <c r="I440" t="s">
        <v>20</v>
      </c>
      <c r="J440" t="s">
        <v>21</v>
      </c>
      <c r="K440" t="s">
        <v>22</v>
      </c>
      <c r="L440">
        <v>1362376800</v>
      </c>
      <c r="M440" s="9">
        <f t="shared" si="25"/>
        <v>41337.25</v>
      </c>
      <c r="N440">
        <v>1364965200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v>2293</v>
      </c>
      <c r="G441" s="4">
        <f t="shared" si="27"/>
        <v>44.003488879197555</v>
      </c>
      <c r="H441" s="5">
        <f t="shared" si="24"/>
        <v>355.28169014084506</v>
      </c>
      <c r="I441" t="s">
        <v>20</v>
      </c>
      <c r="J441" t="s">
        <v>21</v>
      </c>
      <c r="K441" t="s">
        <v>22</v>
      </c>
      <c r="L441">
        <v>1478408400</v>
      </c>
      <c r="M441" s="9">
        <f t="shared" si="25"/>
        <v>42680.208333333328</v>
      </c>
      <c r="N441">
        <v>1479016800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v>3131</v>
      </c>
      <c r="G442" s="4">
        <f t="shared" si="27"/>
        <v>53.003513254551258</v>
      </c>
      <c r="H442" s="5">
        <f t="shared" si="24"/>
        <v>161.90634146341463</v>
      </c>
      <c r="I442" t="s">
        <v>20</v>
      </c>
      <c r="J442" t="s">
        <v>21</v>
      </c>
      <c r="K442" t="s">
        <v>22</v>
      </c>
      <c r="L442">
        <v>1498798800</v>
      </c>
      <c r="M442" s="9">
        <f t="shared" si="25"/>
        <v>42916.208333333328</v>
      </c>
      <c r="N442">
        <v>1499662800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v>32</v>
      </c>
      <c r="G443" s="4">
        <f t="shared" si="27"/>
        <v>54.5</v>
      </c>
      <c r="H443" s="5">
        <f t="shared" si="24"/>
        <v>24.914285714285715</v>
      </c>
      <c r="I443" t="s">
        <v>14</v>
      </c>
      <c r="J443" t="s">
        <v>21</v>
      </c>
      <c r="K443" t="s">
        <v>22</v>
      </c>
      <c r="L443">
        <v>1335416400</v>
      </c>
      <c r="M443" s="9">
        <f t="shared" si="25"/>
        <v>41025.208333333336</v>
      </c>
      <c r="N443">
        <v>1337835600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v>143</v>
      </c>
      <c r="G444" s="4">
        <f t="shared" si="27"/>
        <v>75.04195804195804</v>
      </c>
      <c r="H444" s="5">
        <f t="shared" si="24"/>
        <v>198.72222222222223</v>
      </c>
      <c r="I444" t="s">
        <v>20</v>
      </c>
      <c r="J444" t="s">
        <v>107</v>
      </c>
      <c r="K444" t="s">
        <v>108</v>
      </c>
      <c r="L444">
        <v>1504328400</v>
      </c>
      <c r="M444" s="9">
        <f t="shared" si="25"/>
        <v>42980.208333333328</v>
      </c>
      <c r="N444">
        <v>1505710800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v>90</v>
      </c>
      <c r="G445" s="4">
        <f t="shared" si="27"/>
        <v>35.911111111111111</v>
      </c>
      <c r="H445" s="5">
        <f t="shared" si="24"/>
        <v>34.752688172043008</v>
      </c>
      <c r="I445" t="s">
        <v>74</v>
      </c>
      <c r="J445" t="s">
        <v>21</v>
      </c>
      <c r="K445" t="s">
        <v>22</v>
      </c>
      <c r="L445">
        <v>1285822800</v>
      </c>
      <c r="M445" s="9">
        <f t="shared" si="25"/>
        <v>40451.208333333336</v>
      </c>
      <c r="N445">
        <v>1287464400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v>296</v>
      </c>
      <c r="G446" s="4">
        <f t="shared" si="27"/>
        <v>36.952702702702702</v>
      </c>
      <c r="H446" s="5">
        <f t="shared" si="24"/>
        <v>176.41935483870967</v>
      </c>
      <c r="I446" t="s">
        <v>20</v>
      </c>
      <c r="J446" t="s">
        <v>21</v>
      </c>
      <c r="K446" t="s">
        <v>22</v>
      </c>
      <c r="L446">
        <v>1311483600</v>
      </c>
      <c r="M446" s="9">
        <f t="shared" si="25"/>
        <v>40748.208333333336</v>
      </c>
      <c r="N446">
        <v>1311656400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v>170</v>
      </c>
      <c r="G447" s="4">
        <f t="shared" si="27"/>
        <v>63.170588235294119</v>
      </c>
      <c r="H447" s="5">
        <f t="shared" si="24"/>
        <v>511.38095238095235</v>
      </c>
      <c r="I447" t="s">
        <v>20</v>
      </c>
      <c r="J447" t="s">
        <v>21</v>
      </c>
      <c r="K447" t="s">
        <v>22</v>
      </c>
      <c r="L447">
        <v>1291356000</v>
      </c>
      <c r="M447" s="9">
        <f t="shared" si="25"/>
        <v>40515.25</v>
      </c>
      <c r="N447">
        <v>1293170400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v>186</v>
      </c>
      <c r="G448" s="4">
        <f t="shared" si="27"/>
        <v>29.99462365591398</v>
      </c>
      <c r="H448" s="5">
        <f t="shared" si="24"/>
        <v>82.044117647058826</v>
      </c>
      <c r="I448" t="s">
        <v>14</v>
      </c>
      <c r="J448" t="s">
        <v>21</v>
      </c>
      <c r="K448" t="s">
        <v>22</v>
      </c>
      <c r="L448">
        <v>1355810400</v>
      </c>
      <c r="M448" s="9">
        <f t="shared" si="25"/>
        <v>41261.25</v>
      </c>
      <c r="N448">
        <v>1355983200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v>439</v>
      </c>
      <c r="G449" s="4">
        <f t="shared" si="27"/>
        <v>86</v>
      </c>
      <c r="H449" s="5">
        <f t="shared" si="24"/>
        <v>24.326030927835053</v>
      </c>
      <c r="I449" t="s">
        <v>74</v>
      </c>
      <c r="J449" t="s">
        <v>40</v>
      </c>
      <c r="K449" t="s">
        <v>41</v>
      </c>
      <c r="L449">
        <v>1513663200</v>
      </c>
      <c r="M449" s="9">
        <f t="shared" si="25"/>
        <v>43088.25</v>
      </c>
      <c r="N449">
        <v>1515045600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v>605</v>
      </c>
      <c r="G450" s="4">
        <f t="shared" si="27"/>
        <v>75.014876033057845</v>
      </c>
      <c r="H450" s="5">
        <f t="shared" ref="H450:H513" si="28">(E450/D450)*100</f>
        <v>50.482758620689658</v>
      </c>
      <c r="I450" t="s">
        <v>14</v>
      </c>
      <c r="J450" t="s">
        <v>21</v>
      </c>
      <c r="K450" t="s">
        <v>22</v>
      </c>
      <c r="L450">
        <v>1365915600</v>
      </c>
      <c r="M450" s="9">
        <f t="shared" ref="M450:M513" si="29">(((L450/60)/60)/24)+DATE(1970,1,1)</f>
        <v>41378.208333333336</v>
      </c>
      <c r="N450">
        <v>1366088400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v>86</v>
      </c>
      <c r="G451" s="4">
        <f t="shared" si="27"/>
        <v>101.19767441860465</v>
      </c>
      <c r="H451" s="5">
        <f t="shared" si="28"/>
        <v>967</v>
      </c>
      <c r="I451" t="s">
        <v>20</v>
      </c>
      <c r="J451" t="s">
        <v>36</v>
      </c>
      <c r="K451" t="s">
        <v>37</v>
      </c>
      <c r="L451">
        <v>1551852000</v>
      </c>
      <c r="M451" s="9">
        <f t="shared" si="29"/>
        <v>43530.25</v>
      </c>
      <c r="N451">
        <v>1553317200</v>
      </c>
      <c r="O451" s="9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v>1</v>
      </c>
      <c r="G452" s="4">
        <f t="shared" ref="G452:G515" si="31">AVERAGE(E452/F452)</f>
        <v>4</v>
      </c>
      <c r="H452" s="5">
        <f t="shared" si="28"/>
        <v>4</v>
      </c>
      <c r="I452" t="s">
        <v>14</v>
      </c>
      <c r="J452" t="s">
        <v>15</v>
      </c>
      <c r="K452" t="s">
        <v>16</v>
      </c>
      <c r="L452">
        <v>1540098000</v>
      </c>
      <c r="M452" s="9">
        <f t="shared" si="29"/>
        <v>43394.208333333328</v>
      </c>
      <c r="N452">
        <v>1542088800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v>6286</v>
      </c>
      <c r="G453" s="4">
        <f t="shared" si="31"/>
        <v>29.001272669424118</v>
      </c>
      <c r="H453" s="5">
        <f t="shared" si="28"/>
        <v>122.84501347708894</v>
      </c>
      <c r="I453" t="s">
        <v>20</v>
      </c>
      <c r="J453" t="s">
        <v>21</v>
      </c>
      <c r="K453" t="s">
        <v>22</v>
      </c>
      <c r="L453">
        <v>1500440400</v>
      </c>
      <c r="M453" s="9">
        <f t="shared" si="29"/>
        <v>42935.208333333328</v>
      </c>
      <c r="N453">
        <v>1503118800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v>31</v>
      </c>
      <c r="G454" s="4">
        <f t="shared" si="31"/>
        <v>98.225806451612897</v>
      </c>
      <c r="H454" s="5">
        <f t="shared" si="28"/>
        <v>63.4375</v>
      </c>
      <c r="I454" t="s">
        <v>14</v>
      </c>
      <c r="J454" t="s">
        <v>21</v>
      </c>
      <c r="K454" t="s">
        <v>22</v>
      </c>
      <c r="L454">
        <v>1278392400</v>
      </c>
      <c r="M454" s="9">
        <f t="shared" si="29"/>
        <v>40365.208333333336</v>
      </c>
      <c r="N454">
        <v>1278478800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v>1181</v>
      </c>
      <c r="G455" s="4">
        <f t="shared" si="31"/>
        <v>87.001693480101608</v>
      </c>
      <c r="H455" s="5">
        <f t="shared" si="28"/>
        <v>56.331688596491226</v>
      </c>
      <c r="I455" t="s">
        <v>14</v>
      </c>
      <c r="J455" t="s">
        <v>21</v>
      </c>
      <c r="K455" t="s">
        <v>22</v>
      </c>
      <c r="L455">
        <v>1480572000</v>
      </c>
      <c r="M455" s="9">
        <f t="shared" si="29"/>
        <v>42705.25</v>
      </c>
      <c r="N455">
        <v>1484114400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v>39</v>
      </c>
      <c r="G456" s="4">
        <f t="shared" si="31"/>
        <v>45.205128205128204</v>
      </c>
      <c r="H456" s="5">
        <f t="shared" si="28"/>
        <v>44.074999999999996</v>
      </c>
      <c r="I456" t="s">
        <v>14</v>
      </c>
      <c r="J456" t="s">
        <v>21</v>
      </c>
      <c r="K456" t="s">
        <v>22</v>
      </c>
      <c r="L456">
        <v>1382331600</v>
      </c>
      <c r="M456" s="9">
        <f t="shared" si="29"/>
        <v>41568.208333333336</v>
      </c>
      <c r="N456">
        <v>1385445600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v>3727</v>
      </c>
      <c r="G457" s="4">
        <f t="shared" si="31"/>
        <v>37.001341561577675</v>
      </c>
      <c r="H457" s="5">
        <f t="shared" si="28"/>
        <v>118.37253218884121</v>
      </c>
      <c r="I457" t="s">
        <v>20</v>
      </c>
      <c r="J457" t="s">
        <v>21</v>
      </c>
      <c r="K457" t="s">
        <v>22</v>
      </c>
      <c r="L457">
        <v>1316754000</v>
      </c>
      <c r="M457" s="9">
        <f t="shared" si="29"/>
        <v>40809.208333333336</v>
      </c>
      <c r="N457">
        <v>1318741200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v>1605</v>
      </c>
      <c r="G458" s="4">
        <f t="shared" si="31"/>
        <v>94.976947040498445</v>
      </c>
      <c r="H458" s="5">
        <f t="shared" si="28"/>
        <v>104.1243169398907</v>
      </c>
      <c r="I458" t="s">
        <v>20</v>
      </c>
      <c r="J458" t="s">
        <v>21</v>
      </c>
      <c r="K458" t="s">
        <v>22</v>
      </c>
      <c r="L458">
        <v>1518242400</v>
      </c>
      <c r="M458" s="9">
        <f t="shared" si="29"/>
        <v>43141.25</v>
      </c>
      <c r="N458">
        <v>1518242400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v>46</v>
      </c>
      <c r="G459" s="4">
        <f t="shared" si="31"/>
        <v>28.956521739130434</v>
      </c>
      <c r="H459" s="5">
        <f t="shared" si="28"/>
        <v>26.640000000000004</v>
      </c>
      <c r="I459" t="s">
        <v>14</v>
      </c>
      <c r="J459" t="s">
        <v>21</v>
      </c>
      <c r="K459" t="s">
        <v>22</v>
      </c>
      <c r="L459">
        <v>1476421200</v>
      </c>
      <c r="M459" s="9">
        <f t="shared" si="29"/>
        <v>42657.208333333328</v>
      </c>
      <c r="N459">
        <v>1476594000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v>2120</v>
      </c>
      <c r="G460" s="4">
        <f t="shared" si="31"/>
        <v>55.993396226415094</v>
      </c>
      <c r="H460" s="5">
        <f t="shared" si="28"/>
        <v>351.20118343195264</v>
      </c>
      <c r="I460" t="s">
        <v>20</v>
      </c>
      <c r="J460" t="s">
        <v>21</v>
      </c>
      <c r="K460" t="s">
        <v>22</v>
      </c>
      <c r="L460">
        <v>1269752400</v>
      </c>
      <c r="M460" s="9">
        <f t="shared" si="29"/>
        <v>40265.208333333336</v>
      </c>
      <c r="N460">
        <v>1273554000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v>105</v>
      </c>
      <c r="G461" s="4">
        <f t="shared" si="31"/>
        <v>54.038095238095238</v>
      </c>
      <c r="H461" s="5">
        <f t="shared" si="28"/>
        <v>90.063492063492063</v>
      </c>
      <c r="I461" t="s">
        <v>14</v>
      </c>
      <c r="J461" t="s">
        <v>21</v>
      </c>
      <c r="K461" t="s">
        <v>22</v>
      </c>
      <c r="L461">
        <v>1419746400</v>
      </c>
      <c r="M461" s="9">
        <f t="shared" si="29"/>
        <v>42001.25</v>
      </c>
      <c r="N461">
        <v>1421906400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v>50</v>
      </c>
      <c r="G462" s="4">
        <f t="shared" si="31"/>
        <v>82.38</v>
      </c>
      <c r="H462" s="5">
        <f t="shared" si="28"/>
        <v>171.625</v>
      </c>
      <c r="I462" t="s">
        <v>20</v>
      </c>
      <c r="J462" t="s">
        <v>21</v>
      </c>
      <c r="K462" t="s">
        <v>22</v>
      </c>
      <c r="L462">
        <v>1281330000</v>
      </c>
      <c r="M462" s="9">
        <f t="shared" si="29"/>
        <v>40399.208333333336</v>
      </c>
      <c r="N462">
        <v>1281589200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v>2080</v>
      </c>
      <c r="G463" s="4">
        <f t="shared" si="31"/>
        <v>66.997115384615384</v>
      </c>
      <c r="H463" s="5">
        <f t="shared" si="28"/>
        <v>141.04655870445345</v>
      </c>
      <c r="I463" t="s">
        <v>20</v>
      </c>
      <c r="J463" t="s">
        <v>21</v>
      </c>
      <c r="K463" t="s">
        <v>22</v>
      </c>
      <c r="L463">
        <v>1398661200</v>
      </c>
      <c r="M463" s="9">
        <f t="shared" si="29"/>
        <v>41757.208333333336</v>
      </c>
      <c r="N463">
        <v>1400389200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v>535</v>
      </c>
      <c r="G464" s="4">
        <f t="shared" si="31"/>
        <v>107.91401869158878</v>
      </c>
      <c r="H464" s="5">
        <f t="shared" si="28"/>
        <v>30.57944915254237</v>
      </c>
      <c r="I464" t="s">
        <v>14</v>
      </c>
      <c r="J464" t="s">
        <v>21</v>
      </c>
      <c r="K464" t="s">
        <v>22</v>
      </c>
      <c r="L464">
        <v>1359525600</v>
      </c>
      <c r="M464" s="9">
        <f t="shared" si="29"/>
        <v>41304.25</v>
      </c>
      <c r="N464">
        <v>1362808800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v>2105</v>
      </c>
      <c r="G465" s="4">
        <f t="shared" si="31"/>
        <v>69.009501187648453</v>
      </c>
      <c r="H465" s="5">
        <f t="shared" si="28"/>
        <v>108.16455696202532</v>
      </c>
      <c r="I465" t="s">
        <v>20</v>
      </c>
      <c r="J465" t="s">
        <v>21</v>
      </c>
      <c r="K465" t="s">
        <v>22</v>
      </c>
      <c r="L465">
        <v>1388469600</v>
      </c>
      <c r="M465" s="9">
        <f t="shared" si="29"/>
        <v>41639.25</v>
      </c>
      <c r="N465">
        <v>1388815200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v>2436</v>
      </c>
      <c r="G466" s="4">
        <f t="shared" si="31"/>
        <v>39.006568144499177</v>
      </c>
      <c r="H466" s="5">
        <f t="shared" si="28"/>
        <v>133.45505617977528</v>
      </c>
      <c r="I466" t="s">
        <v>20</v>
      </c>
      <c r="J466" t="s">
        <v>21</v>
      </c>
      <c r="K466" t="s">
        <v>22</v>
      </c>
      <c r="L466">
        <v>1518328800</v>
      </c>
      <c r="M466" s="9">
        <f t="shared" si="29"/>
        <v>43142.25</v>
      </c>
      <c r="N466">
        <v>1519538400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v>80</v>
      </c>
      <c r="G467" s="4">
        <f t="shared" si="31"/>
        <v>110.3625</v>
      </c>
      <c r="H467" s="5">
        <f t="shared" si="28"/>
        <v>187.85106382978722</v>
      </c>
      <c r="I467" t="s">
        <v>20</v>
      </c>
      <c r="J467" t="s">
        <v>21</v>
      </c>
      <c r="K467" t="s">
        <v>22</v>
      </c>
      <c r="L467">
        <v>1517032800</v>
      </c>
      <c r="M467" s="9">
        <f t="shared" si="29"/>
        <v>43127.25</v>
      </c>
      <c r="N467">
        <v>1517810400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v>42</v>
      </c>
      <c r="G468" s="4">
        <f t="shared" si="31"/>
        <v>94.857142857142861</v>
      </c>
      <c r="H468" s="5">
        <f t="shared" si="28"/>
        <v>332</v>
      </c>
      <c r="I468" t="s">
        <v>20</v>
      </c>
      <c r="J468" t="s">
        <v>21</v>
      </c>
      <c r="K468" t="s">
        <v>22</v>
      </c>
      <c r="L468">
        <v>1368594000</v>
      </c>
      <c r="M468" s="9">
        <f t="shared" si="29"/>
        <v>41409.208333333336</v>
      </c>
      <c r="N468">
        <v>1370581200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v>139</v>
      </c>
      <c r="G469" s="4">
        <f t="shared" si="31"/>
        <v>57.935251798561154</v>
      </c>
      <c r="H469" s="5">
        <f t="shared" si="28"/>
        <v>575.21428571428578</v>
      </c>
      <c r="I469" t="s">
        <v>20</v>
      </c>
      <c r="J469" t="s">
        <v>15</v>
      </c>
      <c r="K469" t="s">
        <v>16</v>
      </c>
      <c r="L469">
        <v>1448258400</v>
      </c>
      <c r="M469" s="9">
        <f t="shared" si="29"/>
        <v>42331.25</v>
      </c>
      <c r="N469">
        <v>1448863200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v>16</v>
      </c>
      <c r="G470" s="4">
        <f t="shared" si="31"/>
        <v>101.25</v>
      </c>
      <c r="H470" s="5">
        <f t="shared" si="28"/>
        <v>40.5</v>
      </c>
      <c r="I470" t="s">
        <v>14</v>
      </c>
      <c r="J470" t="s">
        <v>21</v>
      </c>
      <c r="K470" t="s">
        <v>22</v>
      </c>
      <c r="L470">
        <v>1555218000</v>
      </c>
      <c r="M470" s="9">
        <f t="shared" si="29"/>
        <v>43569.208333333328</v>
      </c>
      <c r="N470">
        <v>1556600400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v>159</v>
      </c>
      <c r="G471" s="4">
        <f t="shared" si="31"/>
        <v>64.95597484276729</v>
      </c>
      <c r="H471" s="5">
        <f t="shared" si="28"/>
        <v>184.42857142857144</v>
      </c>
      <c r="I471" t="s">
        <v>20</v>
      </c>
      <c r="J471" t="s">
        <v>21</v>
      </c>
      <c r="K471" t="s">
        <v>22</v>
      </c>
      <c r="L471">
        <v>1431925200</v>
      </c>
      <c r="M471" s="9">
        <f t="shared" si="29"/>
        <v>42142.208333333328</v>
      </c>
      <c r="N471">
        <v>1432098000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v>381</v>
      </c>
      <c r="G472" s="4">
        <f t="shared" si="31"/>
        <v>27.00524934383202</v>
      </c>
      <c r="H472" s="5">
        <f t="shared" si="28"/>
        <v>285.80555555555554</v>
      </c>
      <c r="I472" t="s">
        <v>20</v>
      </c>
      <c r="J472" t="s">
        <v>21</v>
      </c>
      <c r="K472" t="s">
        <v>22</v>
      </c>
      <c r="L472">
        <v>1481522400</v>
      </c>
      <c r="M472" s="9">
        <f t="shared" si="29"/>
        <v>42716.25</v>
      </c>
      <c r="N472">
        <v>1482127200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v>194</v>
      </c>
      <c r="G473" s="4">
        <f t="shared" si="31"/>
        <v>50.97422680412371</v>
      </c>
      <c r="H473" s="5">
        <f t="shared" si="28"/>
        <v>319</v>
      </c>
      <c r="I473" t="s">
        <v>20</v>
      </c>
      <c r="J473" t="s">
        <v>40</v>
      </c>
      <c r="K473" t="s">
        <v>41</v>
      </c>
      <c r="L473">
        <v>1335934800</v>
      </c>
      <c r="M473" s="9">
        <f t="shared" si="29"/>
        <v>41031.208333333336</v>
      </c>
      <c r="N473">
        <v>1335934800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v>575</v>
      </c>
      <c r="G474" s="4">
        <f t="shared" si="31"/>
        <v>104.94260869565217</v>
      </c>
      <c r="H474" s="5">
        <f t="shared" si="28"/>
        <v>39.234070221066318</v>
      </c>
      <c r="I474" t="s">
        <v>14</v>
      </c>
      <c r="J474" t="s">
        <v>21</v>
      </c>
      <c r="K474" t="s">
        <v>22</v>
      </c>
      <c r="L474">
        <v>1552280400</v>
      </c>
      <c r="M474" s="9">
        <f t="shared" si="29"/>
        <v>43535.208333333328</v>
      </c>
      <c r="N474">
        <v>1556946000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v>106</v>
      </c>
      <c r="G475" s="4">
        <f t="shared" si="31"/>
        <v>84.028301886792448</v>
      </c>
      <c r="H475" s="5">
        <f t="shared" si="28"/>
        <v>178.14000000000001</v>
      </c>
      <c r="I475" t="s">
        <v>20</v>
      </c>
      <c r="J475" t="s">
        <v>21</v>
      </c>
      <c r="K475" t="s">
        <v>22</v>
      </c>
      <c r="L475">
        <v>1529989200</v>
      </c>
      <c r="M475" s="9">
        <f t="shared" si="29"/>
        <v>43277.208333333328</v>
      </c>
      <c r="N475">
        <v>1530075600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v>142</v>
      </c>
      <c r="G476" s="4">
        <f t="shared" si="31"/>
        <v>102.85915492957747</v>
      </c>
      <c r="H476" s="5">
        <f t="shared" si="28"/>
        <v>365.15</v>
      </c>
      <c r="I476" t="s">
        <v>20</v>
      </c>
      <c r="J476" t="s">
        <v>21</v>
      </c>
      <c r="K476" t="s">
        <v>22</v>
      </c>
      <c r="L476">
        <v>1418709600</v>
      </c>
      <c r="M476" s="9">
        <f t="shared" si="29"/>
        <v>41989.25</v>
      </c>
      <c r="N476">
        <v>1418796000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v>211</v>
      </c>
      <c r="G477" s="4">
        <f t="shared" si="31"/>
        <v>39.962085308056871</v>
      </c>
      <c r="H477" s="5">
        <f t="shared" si="28"/>
        <v>113.94594594594594</v>
      </c>
      <c r="I477" t="s">
        <v>20</v>
      </c>
      <c r="J477" t="s">
        <v>21</v>
      </c>
      <c r="K477" t="s">
        <v>22</v>
      </c>
      <c r="L477">
        <v>1372136400</v>
      </c>
      <c r="M477" s="9">
        <f t="shared" si="29"/>
        <v>41450.208333333336</v>
      </c>
      <c r="N477">
        <v>1372482000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v>1120</v>
      </c>
      <c r="G478" s="4">
        <f t="shared" si="31"/>
        <v>51.001785714285717</v>
      </c>
      <c r="H478" s="5">
        <f t="shared" si="28"/>
        <v>29.828720626631856</v>
      </c>
      <c r="I478" t="s">
        <v>14</v>
      </c>
      <c r="J478" t="s">
        <v>21</v>
      </c>
      <c r="K478" t="s">
        <v>22</v>
      </c>
      <c r="L478">
        <v>1533877200</v>
      </c>
      <c r="M478" s="9">
        <f t="shared" si="29"/>
        <v>43322.208333333328</v>
      </c>
      <c r="N478">
        <v>1534395600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v>113</v>
      </c>
      <c r="G479" s="4">
        <f t="shared" si="31"/>
        <v>40.823008849557525</v>
      </c>
      <c r="H479" s="5">
        <f t="shared" si="28"/>
        <v>54.270588235294113</v>
      </c>
      <c r="I479" t="s">
        <v>14</v>
      </c>
      <c r="J479" t="s">
        <v>21</v>
      </c>
      <c r="K479" t="s">
        <v>22</v>
      </c>
      <c r="L479">
        <v>1309064400</v>
      </c>
      <c r="M479" s="9">
        <f t="shared" si="29"/>
        <v>40720.208333333336</v>
      </c>
      <c r="N479">
        <v>1311397200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v>2756</v>
      </c>
      <c r="G480" s="4">
        <f t="shared" si="31"/>
        <v>58.999637155297535</v>
      </c>
      <c r="H480" s="5">
        <f t="shared" si="28"/>
        <v>236.34156976744185</v>
      </c>
      <c r="I480" t="s">
        <v>20</v>
      </c>
      <c r="J480" t="s">
        <v>21</v>
      </c>
      <c r="K480" t="s">
        <v>22</v>
      </c>
      <c r="L480">
        <v>1425877200</v>
      </c>
      <c r="M480" s="9">
        <f t="shared" si="29"/>
        <v>42072.208333333328</v>
      </c>
      <c r="N480">
        <v>1426914000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v>173</v>
      </c>
      <c r="G481" s="4">
        <f t="shared" si="31"/>
        <v>71.156069364161851</v>
      </c>
      <c r="H481" s="5">
        <f t="shared" si="28"/>
        <v>512.91666666666663</v>
      </c>
      <c r="I481" t="s">
        <v>20</v>
      </c>
      <c r="J481" t="s">
        <v>40</v>
      </c>
      <c r="K481" t="s">
        <v>41</v>
      </c>
      <c r="L481">
        <v>1501304400</v>
      </c>
      <c r="M481" s="9">
        <f t="shared" si="29"/>
        <v>42945.208333333328</v>
      </c>
      <c r="N481">
        <v>1501477200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v>87</v>
      </c>
      <c r="G482" s="4">
        <f t="shared" si="31"/>
        <v>99.494252873563212</v>
      </c>
      <c r="H482" s="5">
        <f t="shared" si="28"/>
        <v>100.65116279069768</v>
      </c>
      <c r="I482" t="s">
        <v>20</v>
      </c>
      <c r="J482" t="s">
        <v>21</v>
      </c>
      <c r="K482" t="s">
        <v>22</v>
      </c>
      <c r="L482">
        <v>1268287200</v>
      </c>
      <c r="M482" s="9">
        <f t="shared" si="29"/>
        <v>40248.25</v>
      </c>
      <c r="N482">
        <v>1269061200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v>1538</v>
      </c>
      <c r="G483" s="4">
        <f t="shared" si="31"/>
        <v>103.98634590377114</v>
      </c>
      <c r="H483" s="5">
        <f t="shared" si="28"/>
        <v>81.348423194303152</v>
      </c>
      <c r="I483" t="s">
        <v>14</v>
      </c>
      <c r="J483" t="s">
        <v>21</v>
      </c>
      <c r="K483" t="s">
        <v>22</v>
      </c>
      <c r="L483">
        <v>1412139600</v>
      </c>
      <c r="M483" s="9">
        <f t="shared" si="29"/>
        <v>41913.208333333336</v>
      </c>
      <c r="N483">
        <v>1415772000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v>9</v>
      </c>
      <c r="G484" s="4">
        <f t="shared" si="31"/>
        <v>76.555555555555557</v>
      </c>
      <c r="H484" s="5">
        <f t="shared" si="28"/>
        <v>16.404761904761905</v>
      </c>
      <c r="I484" t="s">
        <v>14</v>
      </c>
      <c r="J484" t="s">
        <v>21</v>
      </c>
      <c r="K484" t="s">
        <v>22</v>
      </c>
      <c r="L484">
        <v>1330063200</v>
      </c>
      <c r="M484" s="9">
        <f t="shared" si="29"/>
        <v>40963.25</v>
      </c>
      <c r="N484">
        <v>1331013600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v>554</v>
      </c>
      <c r="G485" s="4">
        <f t="shared" si="31"/>
        <v>87.068592057761734</v>
      </c>
      <c r="H485" s="5">
        <f t="shared" si="28"/>
        <v>52.774617067833695</v>
      </c>
      <c r="I485" t="s">
        <v>14</v>
      </c>
      <c r="J485" t="s">
        <v>21</v>
      </c>
      <c r="K485" t="s">
        <v>22</v>
      </c>
      <c r="L485">
        <v>1576130400</v>
      </c>
      <c r="M485" s="9">
        <f t="shared" si="29"/>
        <v>43811.25</v>
      </c>
      <c r="N485">
        <v>1576735200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v>1572</v>
      </c>
      <c r="G486" s="4">
        <f t="shared" si="31"/>
        <v>48.99554707379135</v>
      </c>
      <c r="H486" s="5">
        <f t="shared" si="28"/>
        <v>260.20608108108109</v>
      </c>
      <c r="I486" t="s">
        <v>20</v>
      </c>
      <c r="J486" t="s">
        <v>40</v>
      </c>
      <c r="K486" t="s">
        <v>41</v>
      </c>
      <c r="L486">
        <v>1407128400</v>
      </c>
      <c r="M486" s="9">
        <f t="shared" si="29"/>
        <v>41855.208333333336</v>
      </c>
      <c r="N486">
        <v>1411362000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v>648</v>
      </c>
      <c r="G487" s="4">
        <f t="shared" si="31"/>
        <v>42.969135802469133</v>
      </c>
      <c r="H487" s="5">
        <f t="shared" si="28"/>
        <v>30.73289183222958</v>
      </c>
      <c r="I487" t="s">
        <v>14</v>
      </c>
      <c r="J487" t="s">
        <v>40</v>
      </c>
      <c r="K487" t="s">
        <v>41</v>
      </c>
      <c r="L487">
        <v>1560142800</v>
      </c>
      <c r="M487" s="9">
        <f t="shared" si="29"/>
        <v>43626.208333333328</v>
      </c>
      <c r="N487">
        <v>1563685200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v>21</v>
      </c>
      <c r="G488" s="4">
        <f t="shared" si="31"/>
        <v>33.428571428571431</v>
      </c>
      <c r="H488" s="5">
        <f t="shared" si="28"/>
        <v>13.5</v>
      </c>
      <c r="I488" t="s">
        <v>14</v>
      </c>
      <c r="J488" t="s">
        <v>40</v>
      </c>
      <c r="K488" t="s">
        <v>41</v>
      </c>
      <c r="L488">
        <v>1520575200</v>
      </c>
      <c r="M488" s="9">
        <f t="shared" si="29"/>
        <v>43168.25</v>
      </c>
      <c r="N488">
        <v>1521867600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v>2346</v>
      </c>
      <c r="G489" s="4">
        <f t="shared" si="31"/>
        <v>83.982949701619773</v>
      </c>
      <c r="H489" s="5">
        <f t="shared" si="28"/>
        <v>178.62556663644605</v>
      </c>
      <c r="I489" t="s">
        <v>20</v>
      </c>
      <c r="J489" t="s">
        <v>21</v>
      </c>
      <c r="K489" t="s">
        <v>22</v>
      </c>
      <c r="L489">
        <v>1492664400</v>
      </c>
      <c r="M489" s="9">
        <f t="shared" si="29"/>
        <v>42845.208333333328</v>
      </c>
      <c r="N489">
        <v>1495515600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v>115</v>
      </c>
      <c r="G490" s="4">
        <f t="shared" si="31"/>
        <v>101.41739130434783</v>
      </c>
      <c r="H490" s="5">
        <f t="shared" si="28"/>
        <v>220.0566037735849</v>
      </c>
      <c r="I490" t="s">
        <v>20</v>
      </c>
      <c r="J490" t="s">
        <v>21</v>
      </c>
      <c r="K490" t="s">
        <v>22</v>
      </c>
      <c r="L490">
        <v>1454479200</v>
      </c>
      <c r="M490" s="9">
        <f t="shared" si="29"/>
        <v>42403.25</v>
      </c>
      <c r="N490">
        <v>1455948000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v>85</v>
      </c>
      <c r="G491" s="4">
        <f t="shared" si="31"/>
        <v>109.87058823529412</v>
      </c>
      <c r="H491" s="5">
        <f t="shared" si="28"/>
        <v>101.5108695652174</v>
      </c>
      <c r="I491" t="s">
        <v>20</v>
      </c>
      <c r="J491" t="s">
        <v>107</v>
      </c>
      <c r="K491" t="s">
        <v>108</v>
      </c>
      <c r="L491">
        <v>1281934800</v>
      </c>
      <c r="M491" s="9">
        <f t="shared" si="29"/>
        <v>40406.208333333336</v>
      </c>
      <c r="N491">
        <v>1282366800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v>144</v>
      </c>
      <c r="G492" s="4">
        <f t="shared" si="31"/>
        <v>31.916666666666668</v>
      </c>
      <c r="H492" s="5">
        <f t="shared" si="28"/>
        <v>191.5</v>
      </c>
      <c r="I492" t="s">
        <v>20</v>
      </c>
      <c r="J492" t="s">
        <v>21</v>
      </c>
      <c r="K492" t="s">
        <v>22</v>
      </c>
      <c r="L492">
        <v>1573970400</v>
      </c>
      <c r="M492" s="9">
        <f t="shared" si="29"/>
        <v>43786.25</v>
      </c>
      <c r="N492">
        <v>1574575200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v>2443</v>
      </c>
      <c r="G493" s="4">
        <f t="shared" si="31"/>
        <v>70.993450675399103</v>
      </c>
      <c r="H493" s="5">
        <f t="shared" si="28"/>
        <v>305.34683098591546</v>
      </c>
      <c r="I493" t="s">
        <v>20</v>
      </c>
      <c r="J493" t="s">
        <v>21</v>
      </c>
      <c r="K493" t="s">
        <v>22</v>
      </c>
      <c r="L493">
        <v>1372654800</v>
      </c>
      <c r="M493" s="9">
        <f t="shared" si="29"/>
        <v>41456.208333333336</v>
      </c>
      <c r="N493">
        <v>1374901200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v>595</v>
      </c>
      <c r="G494" s="4">
        <f t="shared" si="31"/>
        <v>77.026890756302521</v>
      </c>
      <c r="H494" s="5">
        <f t="shared" si="28"/>
        <v>23.995287958115181</v>
      </c>
      <c r="I494" t="s">
        <v>74</v>
      </c>
      <c r="J494" t="s">
        <v>21</v>
      </c>
      <c r="K494" t="s">
        <v>22</v>
      </c>
      <c r="L494">
        <v>1275886800</v>
      </c>
      <c r="M494" s="9">
        <f t="shared" si="29"/>
        <v>40336.208333333336</v>
      </c>
      <c r="N494">
        <v>1278910800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v>64</v>
      </c>
      <c r="G495" s="4">
        <f t="shared" si="31"/>
        <v>101.78125</v>
      </c>
      <c r="H495" s="5">
        <f t="shared" si="28"/>
        <v>723.77777777777771</v>
      </c>
      <c r="I495" t="s">
        <v>20</v>
      </c>
      <c r="J495" t="s">
        <v>21</v>
      </c>
      <c r="K495" t="s">
        <v>22</v>
      </c>
      <c r="L495">
        <v>1561784400</v>
      </c>
      <c r="M495" s="9">
        <f t="shared" si="29"/>
        <v>43645.208333333328</v>
      </c>
      <c r="N495">
        <v>1562907600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v>268</v>
      </c>
      <c r="G496" s="4">
        <f t="shared" si="31"/>
        <v>51.059701492537314</v>
      </c>
      <c r="H496" s="5">
        <f t="shared" si="28"/>
        <v>547.36</v>
      </c>
      <c r="I496" t="s">
        <v>20</v>
      </c>
      <c r="J496" t="s">
        <v>21</v>
      </c>
      <c r="K496" t="s">
        <v>22</v>
      </c>
      <c r="L496">
        <v>1332392400</v>
      </c>
      <c r="M496" s="9">
        <f t="shared" si="29"/>
        <v>40990.208333333336</v>
      </c>
      <c r="N496">
        <v>1332478800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v>195</v>
      </c>
      <c r="G497" s="4">
        <f t="shared" si="31"/>
        <v>68.02051282051282</v>
      </c>
      <c r="H497" s="5">
        <f t="shared" si="28"/>
        <v>414.49999999999994</v>
      </c>
      <c r="I497" t="s">
        <v>20</v>
      </c>
      <c r="J497" t="s">
        <v>36</v>
      </c>
      <c r="K497" t="s">
        <v>37</v>
      </c>
      <c r="L497">
        <v>1402376400</v>
      </c>
      <c r="M497" s="9">
        <f t="shared" si="29"/>
        <v>41800.208333333336</v>
      </c>
      <c r="N497">
        <v>1402722000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v>54</v>
      </c>
      <c r="G498" s="4">
        <f t="shared" si="31"/>
        <v>30.87037037037037</v>
      </c>
      <c r="H498" s="5">
        <f t="shared" si="28"/>
        <v>0.90696409140369971</v>
      </c>
      <c r="I498" t="s">
        <v>14</v>
      </c>
      <c r="J498" t="s">
        <v>21</v>
      </c>
      <c r="K498" t="s">
        <v>22</v>
      </c>
      <c r="L498">
        <v>1495342800</v>
      </c>
      <c r="M498" s="9">
        <f t="shared" si="29"/>
        <v>42876.208333333328</v>
      </c>
      <c r="N498">
        <v>1496811600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v>120</v>
      </c>
      <c r="G499" s="4">
        <f t="shared" si="31"/>
        <v>27.908333333333335</v>
      </c>
      <c r="H499" s="5">
        <f t="shared" si="28"/>
        <v>34.173469387755098</v>
      </c>
      <c r="I499" t="s">
        <v>14</v>
      </c>
      <c r="J499" t="s">
        <v>21</v>
      </c>
      <c r="K499" t="s">
        <v>22</v>
      </c>
      <c r="L499">
        <v>1482213600</v>
      </c>
      <c r="M499" s="9">
        <f t="shared" si="29"/>
        <v>42724.25</v>
      </c>
      <c r="N499">
        <v>1482213600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v>579</v>
      </c>
      <c r="G500" s="4">
        <f t="shared" si="31"/>
        <v>79.994818652849744</v>
      </c>
      <c r="H500" s="5">
        <f t="shared" si="28"/>
        <v>23.948810754912099</v>
      </c>
      <c r="I500" t="s">
        <v>14</v>
      </c>
      <c r="J500" t="s">
        <v>36</v>
      </c>
      <c r="K500" t="s">
        <v>37</v>
      </c>
      <c r="L500">
        <v>1420092000</v>
      </c>
      <c r="M500" s="9">
        <f t="shared" si="29"/>
        <v>42005.25</v>
      </c>
      <c r="N500">
        <v>1420264800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v>2072</v>
      </c>
      <c r="G501" s="4">
        <f t="shared" si="31"/>
        <v>38.003378378378379</v>
      </c>
      <c r="H501" s="5">
        <f t="shared" si="28"/>
        <v>48.072649572649574</v>
      </c>
      <c r="I501" t="s">
        <v>14</v>
      </c>
      <c r="J501" t="s">
        <v>21</v>
      </c>
      <c r="K501" t="s">
        <v>22</v>
      </c>
      <c r="L501">
        <v>1458018000</v>
      </c>
      <c r="M501" s="9">
        <f t="shared" si="29"/>
        <v>42444.208333333328</v>
      </c>
      <c r="N501">
        <v>1458450000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v>0</v>
      </c>
      <c r="G502" s="4" t="e">
        <f t="shared" si="31"/>
        <v>#DIV/0!</v>
      </c>
      <c r="H502" s="5">
        <f t="shared" si="28"/>
        <v>0</v>
      </c>
      <c r="I502" t="s">
        <v>14</v>
      </c>
      <c r="J502" t="s">
        <v>21</v>
      </c>
      <c r="K502" t="s">
        <v>22</v>
      </c>
      <c r="L502">
        <v>1367384400</v>
      </c>
      <c r="M502" s="9">
        <f t="shared" si="29"/>
        <v>41395.208333333336</v>
      </c>
      <c r="N502">
        <v>1369803600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v>1796</v>
      </c>
      <c r="G503" s="4">
        <f t="shared" si="31"/>
        <v>59.990534521158132</v>
      </c>
      <c r="H503" s="5">
        <f t="shared" si="28"/>
        <v>70.145182291666657</v>
      </c>
      <c r="I503" t="s">
        <v>14</v>
      </c>
      <c r="J503" t="s">
        <v>21</v>
      </c>
      <c r="K503" t="s">
        <v>22</v>
      </c>
      <c r="L503">
        <v>1363064400</v>
      </c>
      <c r="M503" s="9">
        <f t="shared" si="29"/>
        <v>41345.208333333336</v>
      </c>
      <c r="N503">
        <v>1363237200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v>186</v>
      </c>
      <c r="G504" s="4">
        <f t="shared" si="31"/>
        <v>37.037634408602152</v>
      </c>
      <c r="H504" s="5">
        <f t="shared" si="28"/>
        <v>529.92307692307691</v>
      </c>
      <c r="I504" t="s">
        <v>20</v>
      </c>
      <c r="J504" t="s">
        <v>26</v>
      </c>
      <c r="K504" t="s">
        <v>27</v>
      </c>
      <c r="L504">
        <v>1343365200</v>
      </c>
      <c r="M504" s="9">
        <f t="shared" si="29"/>
        <v>41117.208333333336</v>
      </c>
      <c r="N504">
        <v>1345870800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v>460</v>
      </c>
      <c r="G505" s="4">
        <f t="shared" si="31"/>
        <v>99.963043478260872</v>
      </c>
      <c r="H505" s="5">
        <f t="shared" si="28"/>
        <v>180.32549019607845</v>
      </c>
      <c r="I505" t="s">
        <v>20</v>
      </c>
      <c r="J505" t="s">
        <v>21</v>
      </c>
      <c r="K505" t="s">
        <v>22</v>
      </c>
      <c r="L505">
        <v>1435726800</v>
      </c>
      <c r="M505" s="9">
        <f t="shared" si="29"/>
        <v>42186.208333333328</v>
      </c>
      <c r="N505">
        <v>1437454800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v>62</v>
      </c>
      <c r="G506" s="4">
        <f t="shared" si="31"/>
        <v>111.6774193548387</v>
      </c>
      <c r="H506" s="5">
        <f t="shared" si="28"/>
        <v>92.320000000000007</v>
      </c>
      <c r="I506" t="s">
        <v>14</v>
      </c>
      <c r="J506" t="s">
        <v>107</v>
      </c>
      <c r="K506" t="s">
        <v>108</v>
      </c>
      <c r="L506">
        <v>1431925200</v>
      </c>
      <c r="M506" s="9">
        <f t="shared" si="29"/>
        <v>42142.208333333328</v>
      </c>
      <c r="N506">
        <v>1432011600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v>347</v>
      </c>
      <c r="G507" s="4">
        <f t="shared" si="31"/>
        <v>36.014409221902014</v>
      </c>
      <c r="H507" s="5">
        <f t="shared" si="28"/>
        <v>13.901001112347053</v>
      </c>
      <c r="I507" t="s">
        <v>14</v>
      </c>
      <c r="J507" t="s">
        <v>21</v>
      </c>
      <c r="K507" t="s">
        <v>22</v>
      </c>
      <c r="L507">
        <v>1362722400</v>
      </c>
      <c r="M507" s="9">
        <f t="shared" si="29"/>
        <v>41341.25</v>
      </c>
      <c r="N507">
        <v>1366347600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v>2528</v>
      </c>
      <c r="G508" s="4">
        <f t="shared" si="31"/>
        <v>66.010284810126578</v>
      </c>
      <c r="H508" s="5">
        <f t="shared" si="28"/>
        <v>927.07777777777767</v>
      </c>
      <c r="I508" t="s">
        <v>20</v>
      </c>
      <c r="J508" t="s">
        <v>21</v>
      </c>
      <c r="K508" t="s">
        <v>22</v>
      </c>
      <c r="L508">
        <v>1511416800</v>
      </c>
      <c r="M508" s="9">
        <f t="shared" si="29"/>
        <v>43062.25</v>
      </c>
      <c r="N508">
        <v>1512885600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v>19</v>
      </c>
      <c r="G509" s="4">
        <f t="shared" si="31"/>
        <v>44.05263157894737</v>
      </c>
      <c r="H509" s="5">
        <f t="shared" si="28"/>
        <v>39.857142857142861</v>
      </c>
      <c r="I509" t="s">
        <v>14</v>
      </c>
      <c r="J509" t="s">
        <v>21</v>
      </c>
      <c r="K509" t="s">
        <v>22</v>
      </c>
      <c r="L509">
        <v>1365483600</v>
      </c>
      <c r="M509" s="9">
        <f t="shared" si="29"/>
        <v>41373.208333333336</v>
      </c>
      <c r="N509">
        <v>1369717200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v>3657</v>
      </c>
      <c r="G510" s="4">
        <f t="shared" si="31"/>
        <v>52.999726551818434</v>
      </c>
      <c r="H510" s="5">
        <f t="shared" si="28"/>
        <v>112.22929936305732</v>
      </c>
      <c r="I510" t="s">
        <v>20</v>
      </c>
      <c r="J510" t="s">
        <v>21</v>
      </c>
      <c r="K510" t="s">
        <v>22</v>
      </c>
      <c r="L510">
        <v>1532840400</v>
      </c>
      <c r="M510" s="9">
        <f t="shared" si="29"/>
        <v>43310.208333333328</v>
      </c>
      <c r="N510">
        <v>1534654800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v>1258</v>
      </c>
      <c r="G511" s="4">
        <f t="shared" si="31"/>
        <v>95</v>
      </c>
      <c r="H511" s="5">
        <f t="shared" si="28"/>
        <v>70.925816023738875</v>
      </c>
      <c r="I511" t="s">
        <v>14</v>
      </c>
      <c r="J511" t="s">
        <v>21</v>
      </c>
      <c r="K511" t="s">
        <v>22</v>
      </c>
      <c r="L511">
        <v>1336194000</v>
      </c>
      <c r="M511" s="9">
        <f t="shared" si="29"/>
        <v>41034.208333333336</v>
      </c>
      <c r="N511">
        <v>1337058000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v>131</v>
      </c>
      <c r="G512" s="4">
        <f t="shared" si="31"/>
        <v>70.908396946564892</v>
      </c>
      <c r="H512" s="5">
        <f t="shared" si="28"/>
        <v>119.08974358974358</v>
      </c>
      <c r="I512" t="s">
        <v>20</v>
      </c>
      <c r="J512" t="s">
        <v>26</v>
      </c>
      <c r="K512" t="s">
        <v>27</v>
      </c>
      <c r="L512">
        <v>1527742800</v>
      </c>
      <c r="M512" s="9">
        <f t="shared" si="29"/>
        <v>43251.208333333328</v>
      </c>
      <c r="N512">
        <v>1529816400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v>362</v>
      </c>
      <c r="G513" s="4">
        <f t="shared" si="31"/>
        <v>98.060773480662988</v>
      </c>
      <c r="H513" s="5">
        <f t="shared" si="28"/>
        <v>24.017591339648174</v>
      </c>
      <c r="I513" t="s">
        <v>14</v>
      </c>
      <c r="J513" t="s">
        <v>21</v>
      </c>
      <c r="K513" t="s">
        <v>22</v>
      </c>
      <c r="L513">
        <v>1564030800</v>
      </c>
      <c r="M513" s="9">
        <f t="shared" si="29"/>
        <v>43671.208333333328</v>
      </c>
      <c r="N513">
        <v>1564894800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v>239</v>
      </c>
      <c r="G514" s="4">
        <f t="shared" si="31"/>
        <v>53.046025104602514</v>
      </c>
      <c r="H514" s="5">
        <f t="shared" ref="H514:H577" si="32">(E514/D514)*100</f>
        <v>139.31868131868131</v>
      </c>
      <c r="I514" t="s">
        <v>20</v>
      </c>
      <c r="J514" t="s">
        <v>21</v>
      </c>
      <c r="K514" t="s">
        <v>22</v>
      </c>
      <c r="L514">
        <v>1404536400</v>
      </c>
      <c r="M514" s="9">
        <f t="shared" ref="M514:M577" si="33">(((L514/60)/60)/24)+DATE(1970,1,1)</f>
        <v>41825.208333333336</v>
      </c>
      <c r="N514">
        <v>1404622800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v>35</v>
      </c>
      <c r="G515" s="4">
        <f t="shared" si="31"/>
        <v>93.142857142857139</v>
      </c>
      <c r="H515" s="5">
        <f t="shared" si="32"/>
        <v>39.277108433734945</v>
      </c>
      <c r="I515" t="s">
        <v>74</v>
      </c>
      <c r="J515" t="s">
        <v>21</v>
      </c>
      <c r="K515" t="s">
        <v>22</v>
      </c>
      <c r="L515">
        <v>1284008400</v>
      </c>
      <c r="M515" s="9">
        <f t="shared" si="33"/>
        <v>40430.208333333336</v>
      </c>
      <c r="N515">
        <v>1284181200</v>
      </c>
      <c r="O515" s="9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v>528</v>
      </c>
      <c r="G516" s="4">
        <f t="shared" ref="G516:G579" si="35">AVERAGE(E516/F516)</f>
        <v>58.945075757575758</v>
      </c>
      <c r="H516" s="5">
        <f t="shared" si="32"/>
        <v>22.439077144917089</v>
      </c>
      <c r="I516" t="s">
        <v>74</v>
      </c>
      <c r="J516" t="s">
        <v>98</v>
      </c>
      <c r="K516" t="s">
        <v>99</v>
      </c>
      <c r="L516">
        <v>1386309600</v>
      </c>
      <c r="M516" s="9">
        <f t="shared" si="33"/>
        <v>41614.25</v>
      </c>
      <c r="N516">
        <v>1386741600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v>133</v>
      </c>
      <c r="G517" s="4">
        <f t="shared" si="35"/>
        <v>36.067669172932334</v>
      </c>
      <c r="H517" s="5">
        <f t="shared" si="32"/>
        <v>55.779069767441861</v>
      </c>
      <c r="I517" t="s">
        <v>14</v>
      </c>
      <c r="J517" t="s">
        <v>15</v>
      </c>
      <c r="K517" t="s">
        <v>16</v>
      </c>
      <c r="L517">
        <v>1324620000</v>
      </c>
      <c r="M517" s="9">
        <f t="shared" si="33"/>
        <v>40900.25</v>
      </c>
      <c r="N517">
        <v>1324792800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v>846</v>
      </c>
      <c r="G518" s="4">
        <f t="shared" si="35"/>
        <v>63.030732860520096</v>
      </c>
      <c r="H518" s="5">
        <f t="shared" si="32"/>
        <v>42.523125996810208</v>
      </c>
      <c r="I518" t="s">
        <v>14</v>
      </c>
      <c r="J518" t="s">
        <v>21</v>
      </c>
      <c r="K518" t="s">
        <v>22</v>
      </c>
      <c r="L518">
        <v>1281070800</v>
      </c>
      <c r="M518" s="9">
        <f t="shared" si="33"/>
        <v>40396.208333333336</v>
      </c>
      <c r="N518">
        <v>1284354000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v>78</v>
      </c>
      <c r="G519" s="4">
        <f t="shared" si="35"/>
        <v>84.717948717948715</v>
      </c>
      <c r="H519" s="5">
        <f t="shared" si="32"/>
        <v>112.00000000000001</v>
      </c>
      <c r="I519" t="s">
        <v>20</v>
      </c>
      <c r="J519" t="s">
        <v>21</v>
      </c>
      <c r="K519" t="s">
        <v>22</v>
      </c>
      <c r="L519">
        <v>1493960400</v>
      </c>
      <c r="M519" s="9">
        <f t="shared" si="33"/>
        <v>42860.208333333328</v>
      </c>
      <c r="N519">
        <v>1494392400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v>10</v>
      </c>
      <c r="G520" s="4">
        <f t="shared" si="35"/>
        <v>62.2</v>
      </c>
      <c r="H520" s="5">
        <f t="shared" si="32"/>
        <v>7.0681818181818183</v>
      </c>
      <c r="I520" t="s">
        <v>14</v>
      </c>
      <c r="J520" t="s">
        <v>21</v>
      </c>
      <c r="K520" t="s">
        <v>22</v>
      </c>
      <c r="L520">
        <v>1519365600</v>
      </c>
      <c r="M520" s="9">
        <f t="shared" si="33"/>
        <v>43154.25</v>
      </c>
      <c r="N520">
        <v>1519538400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v>1773</v>
      </c>
      <c r="G521" s="4">
        <f t="shared" si="35"/>
        <v>101.97518330513255</v>
      </c>
      <c r="H521" s="5">
        <f t="shared" si="32"/>
        <v>101.74563871693867</v>
      </c>
      <c r="I521" t="s">
        <v>20</v>
      </c>
      <c r="J521" t="s">
        <v>21</v>
      </c>
      <c r="K521" t="s">
        <v>22</v>
      </c>
      <c r="L521">
        <v>1420696800</v>
      </c>
      <c r="M521" s="9">
        <f t="shared" si="33"/>
        <v>42012.25</v>
      </c>
      <c r="N521">
        <v>1421906400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v>32</v>
      </c>
      <c r="G522" s="4">
        <f t="shared" si="35"/>
        <v>106.4375</v>
      </c>
      <c r="H522" s="5">
        <f t="shared" si="32"/>
        <v>425.75</v>
      </c>
      <c r="I522" t="s">
        <v>20</v>
      </c>
      <c r="J522" t="s">
        <v>21</v>
      </c>
      <c r="K522" t="s">
        <v>22</v>
      </c>
      <c r="L522">
        <v>1555650000</v>
      </c>
      <c r="M522" s="9">
        <f t="shared" si="33"/>
        <v>43574.208333333328</v>
      </c>
      <c r="N522">
        <v>1555909200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v>369</v>
      </c>
      <c r="G523" s="4">
        <f t="shared" si="35"/>
        <v>29.975609756097562</v>
      </c>
      <c r="H523" s="5">
        <f t="shared" si="32"/>
        <v>145.53947368421052</v>
      </c>
      <c r="I523" t="s">
        <v>20</v>
      </c>
      <c r="J523" t="s">
        <v>21</v>
      </c>
      <c r="K523" t="s">
        <v>22</v>
      </c>
      <c r="L523">
        <v>1471928400</v>
      </c>
      <c r="M523" s="9">
        <f t="shared" si="33"/>
        <v>42605.208333333328</v>
      </c>
      <c r="N523">
        <v>1472446800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v>191</v>
      </c>
      <c r="G524" s="4">
        <f t="shared" si="35"/>
        <v>85.806282722513089</v>
      </c>
      <c r="H524" s="5">
        <f t="shared" si="32"/>
        <v>32.453465346534657</v>
      </c>
      <c r="I524" t="s">
        <v>14</v>
      </c>
      <c r="J524" t="s">
        <v>21</v>
      </c>
      <c r="K524" t="s">
        <v>22</v>
      </c>
      <c r="L524">
        <v>1341291600</v>
      </c>
      <c r="M524" s="9">
        <f t="shared" si="33"/>
        <v>41093.208333333336</v>
      </c>
      <c r="N524">
        <v>1342328400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v>89</v>
      </c>
      <c r="G525" s="4">
        <f t="shared" si="35"/>
        <v>70.82022471910112</v>
      </c>
      <c r="H525" s="5">
        <f t="shared" si="32"/>
        <v>700.33333333333326</v>
      </c>
      <c r="I525" t="s">
        <v>20</v>
      </c>
      <c r="J525" t="s">
        <v>21</v>
      </c>
      <c r="K525" t="s">
        <v>22</v>
      </c>
      <c r="L525">
        <v>1267682400</v>
      </c>
      <c r="M525" s="9">
        <f t="shared" si="33"/>
        <v>40241.25</v>
      </c>
      <c r="N525">
        <v>1268114400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v>1979</v>
      </c>
      <c r="G526" s="4">
        <f t="shared" si="35"/>
        <v>40.998484082870135</v>
      </c>
      <c r="H526" s="5">
        <f t="shared" si="32"/>
        <v>83.904860392967933</v>
      </c>
      <c r="I526" t="s">
        <v>14</v>
      </c>
      <c r="J526" t="s">
        <v>21</v>
      </c>
      <c r="K526" t="s">
        <v>22</v>
      </c>
      <c r="L526">
        <v>1272258000</v>
      </c>
      <c r="M526" s="9">
        <f t="shared" si="33"/>
        <v>40294.208333333336</v>
      </c>
      <c r="N526">
        <v>1273381200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v>63</v>
      </c>
      <c r="G527" s="4">
        <f t="shared" si="35"/>
        <v>28.063492063492063</v>
      </c>
      <c r="H527" s="5">
        <f t="shared" si="32"/>
        <v>84.19047619047619</v>
      </c>
      <c r="I527" t="s">
        <v>14</v>
      </c>
      <c r="J527" t="s">
        <v>21</v>
      </c>
      <c r="K527" t="s">
        <v>22</v>
      </c>
      <c r="L527">
        <v>1290492000</v>
      </c>
      <c r="M527" s="9">
        <f t="shared" si="33"/>
        <v>40505.25</v>
      </c>
      <c r="N527">
        <v>1290837600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v>147</v>
      </c>
      <c r="G528" s="4">
        <f t="shared" si="35"/>
        <v>88.054421768707485</v>
      </c>
      <c r="H528" s="5">
        <f t="shared" si="32"/>
        <v>155.95180722891567</v>
      </c>
      <c r="I528" t="s">
        <v>20</v>
      </c>
      <c r="J528" t="s">
        <v>21</v>
      </c>
      <c r="K528" t="s">
        <v>22</v>
      </c>
      <c r="L528">
        <v>1451109600</v>
      </c>
      <c r="M528" s="9">
        <f t="shared" si="33"/>
        <v>42364.25</v>
      </c>
      <c r="N528">
        <v>1454306400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v>6080</v>
      </c>
      <c r="G529" s="4">
        <f t="shared" si="35"/>
        <v>31</v>
      </c>
      <c r="H529" s="5">
        <f t="shared" si="32"/>
        <v>99.619450317124731</v>
      </c>
      <c r="I529" t="s">
        <v>14</v>
      </c>
      <c r="J529" t="s">
        <v>15</v>
      </c>
      <c r="K529" t="s">
        <v>16</v>
      </c>
      <c r="L529">
        <v>1454652000</v>
      </c>
      <c r="M529" s="9">
        <f t="shared" si="33"/>
        <v>42405.25</v>
      </c>
      <c r="N529">
        <v>1457762400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v>80</v>
      </c>
      <c r="G530" s="4">
        <f t="shared" si="35"/>
        <v>90.337500000000006</v>
      </c>
      <c r="H530" s="5">
        <f t="shared" si="32"/>
        <v>80.300000000000011</v>
      </c>
      <c r="I530" t="s">
        <v>14</v>
      </c>
      <c r="J530" t="s">
        <v>40</v>
      </c>
      <c r="K530" t="s">
        <v>41</v>
      </c>
      <c r="L530">
        <v>1385186400</v>
      </c>
      <c r="M530" s="9">
        <f t="shared" si="33"/>
        <v>41601.25</v>
      </c>
      <c r="N530">
        <v>1389074400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v>9</v>
      </c>
      <c r="G531" s="4">
        <f t="shared" si="35"/>
        <v>63.777777777777779</v>
      </c>
      <c r="H531" s="5">
        <f t="shared" si="32"/>
        <v>11.254901960784313</v>
      </c>
      <c r="I531" t="s">
        <v>14</v>
      </c>
      <c r="J531" t="s">
        <v>21</v>
      </c>
      <c r="K531" t="s">
        <v>22</v>
      </c>
      <c r="L531">
        <v>1399698000</v>
      </c>
      <c r="M531" s="9">
        <f t="shared" si="33"/>
        <v>41769.208333333336</v>
      </c>
      <c r="N531">
        <v>1402117200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v>1784</v>
      </c>
      <c r="G532" s="4">
        <f t="shared" si="35"/>
        <v>53.995515695067262</v>
      </c>
      <c r="H532" s="5">
        <f t="shared" si="32"/>
        <v>91.740952380952379</v>
      </c>
      <c r="I532" t="s">
        <v>14</v>
      </c>
      <c r="J532" t="s">
        <v>21</v>
      </c>
      <c r="K532" t="s">
        <v>22</v>
      </c>
      <c r="L532">
        <v>1283230800</v>
      </c>
      <c r="M532" s="9">
        <f t="shared" si="33"/>
        <v>40421.208333333336</v>
      </c>
      <c r="N532">
        <v>1284440400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v>3640</v>
      </c>
      <c r="G533" s="4">
        <f t="shared" si="35"/>
        <v>48.993956043956047</v>
      </c>
      <c r="H533" s="5">
        <f t="shared" si="32"/>
        <v>95.521156936261391</v>
      </c>
      <c r="I533" t="s">
        <v>47</v>
      </c>
      <c r="J533" t="s">
        <v>98</v>
      </c>
      <c r="K533" t="s">
        <v>99</v>
      </c>
      <c r="L533">
        <v>1384149600</v>
      </c>
      <c r="M533" s="9">
        <f t="shared" si="33"/>
        <v>41589.25</v>
      </c>
      <c r="N533">
        <v>1388988000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v>126</v>
      </c>
      <c r="G534" s="4">
        <f t="shared" si="35"/>
        <v>63.857142857142854</v>
      </c>
      <c r="H534" s="5">
        <f t="shared" si="32"/>
        <v>502.87499999999994</v>
      </c>
      <c r="I534" t="s">
        <v>20</v>
      </c>
      <c r="J534" t="s">
        <v>15</v>
      </c>
      <c r="K534" t="s">
        <v>16</v>
      </c>
      <c r="L534">
        <v>1516860000</v>
      </c>
      <c r="M534" s="9">
        <f t="shared" si="33"/>
        <v>43125.25</v>
      </c>
      <c r="N534">
        <v>1516946400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v>2218</v>
      </c>
      <c r="G535" s="4">
        <f t="shared" si="35"/>
        <v>82.996393146979258</v>
      </c>
      <c r="H535" s="5">
        <f t="shared" si="32"/>
        <v>159.24394463667818</v>
      </c>
      <c r="I535" t="s">
        <v>20</v>
      </c>
      <c r="J535" t="s">
        <v>40</v>
      </c>
      <c r="K535" t="s">
        <v>41</v>
      </c>
      <c r="L535">
        <v>1374642000</v>
      </c>
      <c r="M535" s="9">
        <f t="shared" si="33"/>
        <v>41479.208333333336</v>
      </c>
      <c r="N535">
        <v>1377752400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v>243</v>
      </c>
      <c r="G536" s="4">
        <f t="shared" si="35"/>
        <v>55.08230452674897</v>
      </c>
      <c r="H536" s="5">
        <f t="shared" si="32"/>
        <v>15.022446689113355</v>
      </c>
      <c r="I536" t="s">
        <v>14</v>
      </c>
      <c r="J536" t="s">
        <v>21</v>
      </c>
      <c r="K536" t="s">
        <v>22</v>
      </c>
      <c r="L536">
        <v>1534482000</v>
      </c>
      <c r="M536" s="9">
        <f t="shared" si="33"/>
        <v>43329.208333333328</v>
      </c>
      <c r="N536">
        <v>1534568400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v>202</v>
      </c>
      <c r="G537" s="4">
        <f t="shared" si="35"/>
        <v>62.044554455445542</v>
      </c>
      <c r="H537" s="5">
        <f t="shared" si="32"/>
        <v>482.03846153846149</v>
      </c>
      <c r="I537" t="s">
        <v>20</v>
      </c>
      <c r="J537" t="s">
        <v>107</v>
      </c>
      <c r="K537" t="s">
        <v>108</v>
      </c>
      <c r="L537">
        <v>1528434000</v>
      </c>
      <c r="M537" s="9">
        <f t="shared" si="33"/>
        <v>43259.208333333328</v>
      </c>
      <c r="N537">
        <v>1528606800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v>140</v>
      </c>
      <c r="G538" s="4">
        <f t="shared" si="35"/>
        <v>104.97857142857143</v>
      </c>
      <c r="H538" s="5">
        <f t="shared" si="32"/>
        <v>149.96938775510205</v>
      </c>
      <c r="I538" t="s">
        <v>20</v>
      </c>
      <c r="J538" t="s">
        <v>107</v>
      </c>
      <c r="K538" t="s">
        <v>108</v>
      </c>
      <c r="L538">
        <v>1282626000</v>
      </c>
      <c r="M538" s="9">
        <f t="shared" si="33"/>
        <v>40414.208333333336</v>
      </c>
      <c r="N538">
        <v>1284872400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v>1052</v>
      </c>
      <c r="G539" s="4">
        <f t="shared" si="35"/>
        <v>94.044676806083643</v>
      </c>
      <c r="H539" s="5">
        <f t="shared" si="32"/>
        <v>117.22156398104266</v>
      </c>
      <c r="I539" t="s">
        <v>20</v>
      </c>
      <c r="J539" t="s">
        <v>36</v>
      </c>
      <c r="K539" t="s">
        <v>37</v>
      </c>
      <c r="L539">
        <v>1535605200</v>
      </c>
      <c r="M539" s="9">
        <f t="shared" si="33"/>
        <v>43342.208333333328</v>
      </c>
      <c r="N539">
        <v>1537592400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v>1296</v>
      </c>
      <c r="G540" s="4">
        <f t="shared" si="35"/>
        <v>44.007716049382715</v>
      </c>
      <c r="H540" s="5">
        <f t="shared" si="32"/>
        <v>37.695968274950431</v>
      </c>
      <c r="I540" t="s">
        <v>14</v>
      </c>
      <c r="J540" t="s">
        <v>21</v>
      </c>
      <c r="K540" t="s">
        <v>22</v>
      </c>
      <c r="L540">
        <v>1379826000</v>
      </c>
      <c r="M540" s="9">
        <f t="shared" si="33"/>
        <v>41539.208333333336</v>
      </c>
      <c r="N540">
        <v>1381208400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v>77</v>
      </c>
      <c r="G541" s="4">
        <f t="shared" si="35"/>
        <v>92.467532467532465</v>
      </c>
      <c r="H541" s="5">
        <f t="shared" si="32"/>
        <v>72.653061224489804</v>
      </c>
      <c r="I541" t="s">
        <v>14</v>
      </c>
      <c r="J541" t="s">
        <v>21</v>
      </c>
      <c r="K541" t="s">
        <v>22</v>
      </c>
      <c r="L541">
        <v>1561957200</v>
      </c>
      <c r="M541" s="9">
        <f t="shared" si="33"/>
        <v>43647.208333333328</v>
      </c>
      <c r="N541">
        <v>1562475600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v>247</v>
      </c>
      <c r="G542" s="4">
        <f t="shared" si="35"/>
        <v>57.072874493927124</v>
      </c>
      <c r="H542" s="5">
        <f t="shared" si="32"/>
        <v>265.98113207547169</v>
      </c>
      <c r="I542" t="s">
        <v>20</v>
      </c>
      <c r="J542" t="s">
        <v>21</v>
      </c>
      <c r="K542" t="s">
        <v>22</v>
      </c>
      <c r="L542">
        <v>1525496400</v>
      </c>
      <c r="M542" s="9">
        <f t="shared" si="33"/>
        <v>43225.208333333328</v>
      </c>
      <c r="N542">
        <v>1527397200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v>395</v>
      </c>
      <c r="G543" s="4">
        <f t="shared" si="35"/>
        <v>109.07848101265823</v>
      </c>
      <c r="H543" s="5">
        <f t="shared" si="32"/>
        <v>24.205617977528089</v>
      </c>
      <c r="I543" t="s">
        <v>14</v>
      </c>
      <c r="J543" t="s">
        <v>107</v>
      </c>
      <c r="K543" t="s">
        <v>108</v>
      </c>
      <c r="L543">
        <v>1433912400</v>
      </c>
      <c r="M543" s="9">
        <f t="shared" si="33"/>
        <v>42165.208333333328</v>
      </c>
      <c r="N543">
        <v>1436158800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v>49</v>
      </c>
      <c r="G544" s="4">
        <f t="shared" si="35"/>
        <v>39.387755102040813</v>
      </c>
      <c r="H544" s="5">
        <f t="shared" si="32"/>
        <v>2.5064935064935066</v>
      </c>
      <c r="I544" t="s">
        <v>14</v>
      </c>
      <c r="J544" t="s">
        <v>40</v>
      </c>
      <c r="K544" t="s">
        <v>41</v>
      </c>
      <c r="L544">
        <v>1453442400</v>
      </c>
      <c r="M544" s="9">
        <f t="shared" si="33"/>
        <v>42391.25</v>
      </c>
      <c r="N544">
        <v>1456034400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v>180</v>
      </c>
      <c r="G545" s="4">
        <f t="shared" si="35"/>
        <v>77.022222222222226</v>
      </c>
      <c r="H545" s="5">
        <f t="shared" si="32"/>
        <v>16.329799764428738</v>
      </c>
      <c r="I545" t="s">
        <v>14</v>
      </c>
      <c r="J545" t="s">
        <v>21</v>
      </c>
      <c r="K545" t="s">
        <v>22</v>
      </c>
      <c r="L545">
        <v>1378875600</v>
      </c>
      <c r="M545" s="9">
        <f t="shared" si="33"/>
        <v>41528.208333333336</v>
      </c>
      <c r="N545">
        <v>1380171600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v>84</v>
      </c>
      <c r="G546" s="4">
        <f t="shared" si="35"/>
        <v>92.166666666666671</v>
      </c>
      <c r="H546" s="5">
        <f t="shared" si="32"/>
        <v>276.5</v>
      </c>
      <c r="I546" t="s">
        <v>20</v>
      </c>
      <c r="J546" t="s">
        <v>21</v>
      </c>
      <c r="K546" t="s">
        <v>22</v>
      </c>
      <c r="L546">
        <v>1452232800</v>
      </c>
      <c r="M546" s="9">
        <f t="shared" si="33"/>
        <v>42377.25</v>
      </c>
      <c r="N546">
        <v>1453356000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v>2690</v>
      </c>
      <c r="G547" s="4">
        <f t="shared" si="35"/>
        <v>61.007063197026021</v>
      </c>
      <c r="H547" s="5">
        <f t="shared" si="32"/>
        <v>88.803571428571431</v>
      </c>
      <c r="I547" t="s">
        <v>14</v>
      </c>
      <c r="J547" t="s">
        <v>21</v>
      </c>
      <c r="K547" t="s">
        <v>22</v>
      </c>
      <c r="L547">
        <v>1577253600</v>
      </c>
      <c r="M547" s="9">
        <f t="shared" si="33"/>
        <v>43824.25</v>
      </c>
      <c r="N547">
        <v>1578981600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v>88</v>
      </c>
      <c r="G548" s="4">
        <f t="shared" si="35"/>
        <v>78.068181818181813</v>
      </c>
      <c r="H548" s="5">
        <f t="shared" si="32"/>
        <v>163.57142857142856</v>
      </c>
      <c r="I548" t="s">
        <v>20</v>
      </c>
      <c r="J548" t="s">
        <v>21</v>
      </c>
      <c r="K548" t="s">
        <v>22</v>
      </c>
      <c r="L548">
        <v>1537160400</v>
      </c>
      <c r="M548" s="9">
        <f t="shared" si="33"/>
        <v>43360.208333333328</v>
      </c>
      <c r="N548">
        <v>1537419600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v>156</v>
      </c>
      <c r="G549" s="4">
        <f t="shared" si="35"/>
        <v>80.75</v>
      </c>
      <c r="H549" s="5">
        <f t="shared" si="32"/>
        <v>969</v>
      </c>
      <c r="I549" t="s">
        <v>20</v>
      </c>
      <c r="J549" t="s">
        <v>21</v>
      </c>
      <c r="K549" t="s">
        <v>22</v>
      </c>
      <c r="L549">
        <v>1422165600</v>
      </c>
      <c r="M549" s="9">
        <f t="shared" si="33"/>
        <v>42029.25</v>
      </c>
      <c r="N549">
        <v>1423202400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v>2985</v>
      </c>
      <c r="G550" s="4">
        <f t="shared" si="35"/>
        <v>59.991289782244557</v>
      </c>
      <c r="H550" s="5">
        <f t="shared" si="32"/>
        <v>270.91376701966715</v>
      </c>
      <c r="I550" t="s">
        <v>20</v>
      </c>
      <c r="J550" t="s">
        <v>21</v>
      </c>
      <c r="K550" t="s">
        <v>22</v>
      </c>
      <c r="L550">
        <v>1459486800</v>
      </c>
      <c r="M550" s="9">
        <f t="shared" si="33"/>
        <v>42461.208333333328</v>
      </c>
      <c r="N550">
        <v>1460610000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v>762</v>
      </c>
      <c r="G551" s="4">
        <f t="shared" si="35"/>
        <v>110.03018372703411</v>
      </c>
      <c r="H551" s="5">
        <f t="shared" si="32"/>
        <v>284.21355932203392</v>
      </c>
      <c r="I551" t="s">
        <v>20</v>
      </c>
      <c r="J551" t="s">
        <v>21</v>
      </c>
      <c r="K551" t="s">
        <v>22</v>
      </c>
      <c r="L551">
        <v>1369717200</v>
      </c>
      <c r="M551" s="9">
        <f t="shared" si="33"/>
        <v>41422.208333333336</v>
      </c>
      <c r="N551">
        <v>1370494800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v>1</v>
      </c>
      <c r="G552" s="4">
        <f t="shared" si="35"/>
        <v>4</v>
      </c>
      <c r="H552" s="5">
        <f t="shared" si="32"/>
        <v>4</v>
      </c>
      <c r="I552" t="s">
        <v>74</v>
      </c>
      <c r="J552" t="s">
        <v>98</v>
      </c>
      <c r="K552" t="s">
        <v>99</v>
      </c>
      <c r="L552">
        <v>1330495200</v>
      </c>
      <c r="M552" s="9">
        <f t="shared" si="33"/>
        <v>40968.25</v>
      </c>
      <c r="N552">
        <v>1332306000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v>2779</v>
      </c>
      <c r="G553" s="4">
        <f t="shared" si="35"/>
        <v>37.99856063332134</v>
      </c>
      <c r="H553" s="5">
        <f t="shared" si="32"/>
        <v>58.6329816768462</v>
      </c>
      <c r="I553" t="s">
        <v>14</v>
      </c>
      <c r="J553" t="s">
        <v>26</v>
      </c>
      <c r="K553" t="s">
        <v>27</v>
      </c>
      <c r="L553">
        <v>1419055200</v>
      </c>
      <c r="M553" s="9">
        <f t="shared" si="33"/>
        <v>41993.25</v>
      </c>
      <c r="N553">
        <v>1422511200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v>92</v>
      </c>
      <c r="G554" s="4">
        <f t="shared" si="35"/>
        <v>96.369565217391298</v>
      </c>
      <c r="H554" s="5">
        <f t="shared" si="32"/>
        <v>98.51111111111112</v>
      </c>
      <c r="I554" t="s">
        <v>14</v>
      </c>
      <c r="J554" t="s">
        <v>21</v>
      </c>
      <c r="K554" t="s">
        <v>22</v>
      </c>
      <c r="L554">
        <v>1480140000</v>
      </c>
      <c r="M554" s="9">
        <f t="shared" si="33"/>
        <v>42700.25</v>
      </c>
      <c r="N554">
        <v>1480312800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v>1028</v>
      </c>
      <c r="G555" s="4">
        <f t="shared" si="35"/>
        <v>72.978599221789878</v>
      </c>
      <c r="H555" s="5">
        <f t="shared" si="32"/>
        <v>43.975381008206334</v>
      </c>
      <c r="I555" t="s">
        <v>14</v>
      </c>
      <c r="J555" t="s">
        <v>21</v>
      </c>
      <c r="K555" t="s">
        <v>22</v>
      </c>
      <c r="L555">
        <v>1293948000</v>
      </c>
      <c r="M555" s="9">
        <f t="shared" si="33"/>
        <v>40545.25</v>
      </c>
      <c r="N555">
        <v>1294034400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v>554</v>
      </c>
      <c r="G556" s="4">
        <f t="shared" si="35"/>
        <v>26.007220216606498</v>
      </c>
      <c r="H556" s="5">
        <f t="shared" si="32"/>
        <v>151.66315789473683</v>
      </c>
      <c r="I556" t="s">
        <v>20</v>
      </c>
      <c r="J556" t="s">
        <v>15</v>
      </c>
      <c r="K556" t="s">
        <v>16</v>
      </c>
      <c r="L556">
        <v>1482127200</v>
      </c>
      <c r="M556" s="9">
        <f t="shared" si="33"/>
        <v>42723.25</v>
      </c>
      <c r="N556">
        <v>1482645600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v>135</v>
      </c>
      <c r="G557" s="4">
        <f t="shared" si="35"/>
        <v>104.36296296296297</v>
      </c>
      <c r="H557" s="5">
        <f t="shared" si="32"/>
        <v>223.63492063492063</v>
      </c>
      <c r="I557" t="s">
        <v>20</v>
      </c>
      <c r="J557" t="s">
        <v>36</v>
      </c>
      <c r="K557" t="s">
        <v>37</v>
      </c>
      <c r="L557">
        <v>1396414800</v>
      </c>
      <c r="M557" s="9">
        <f t="shared" si="33"/>
        <v>41731.208333333336</v>
      </c>
      <c r="N557">
        <v>1399093200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v>122</v>
      </c>
      <c r="G558" s="4">
        <f t="shared" si="35"/>
        <v>102.18852459016394</v>
      </c>
      <c r="H558" s="5">
        <f t="shared" si="32"/>
        <v>239.75</v>
      </c>
      <c r="I558" t="s">
        <v>20</v>
      </c>
      <c r="J558" t="s">
        <v>21</v>
      </c>
      <c r="K558" t="s">
        <v>22</v>
      </c>
      <c r="L558">
        <v>1315285200</v>
      </c>
      <c r="M558" s="9">
        <f t="shared" si="33"/>
        <v>40792.208333333336</v>
      </c>
      <c r="N558">
        <v>1315890000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v>221</v>
      </c>
      <c r="G559" s="4">
        <f t="shared" si="35"/>
        <v>54.117647058823529</v>
      </c>
      <c r="H559" s="5">
        <f t="shared" si="32"/>
        <v>199.33333333333334</v>
      </c>
      <c r="I559" t="s">
        <v>20</v>
      </c>
      <c r="J559" t="s">
        <v>21</v>
      </c>
      <c r="K559" t="s">
        <v>22</v>
      </c>
      <c r="L559">
        <v>1443762000</v>
      </c>
      <c r="M559" s="9">
        <f t="shared" si="33"/>
        <v>42279.208333333328</v>
      </c>
      <c r="N559">
        <v>1444021200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v>126</v>
      </c>
      <c r="G560" s="4">
        <f t="shared" si="35"/>
        <v>63.222222222222221</v>
      </c>
      <c r="H560" s="5">
        <f t="shared" si="32"/>
        <v>137.34482758620689</v>
      </c>
      <c r="I560" t="s">
        <v>20</v>
      </c>
      <c r="J560" t="s">
        <v>21</v>
      </c>
      <c r="K560" t="s">
        <v>22</v>
      </c>
      <c r="L560">
        <v>1456293600</v>
      </c>
      <c r="M560" s="9">
        <f t="shared" si="33"/>
        <v>42424.25</v>
      </c>
      <c r="N560">
        <v>1460005200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v>1022</v>
      </c>
      <c r="G561" s="4">
        <f t="shared" si="35"/>
        <v>104.03228962818004</v>
      </c>
      <c r="H561" s="5">
        <f t="shared" si="32"/>
        <v>100.9696106362773</v>
      </c>
      <c r="I561" t="s">
        <v>20</v>
      </c>
      <c r="J561" t="s">
        <v>21</v>
      </c>
      <c r="K561" t="s">
        <v>22</v>
      </c>
      <c r="L561">
        <v>1470114000</v>
      </c>
      <c r="M561" s="9">
        <f t="shared" si="33"/>
        <v>42584.208333333328</v>
      </c>
      <c r="N561">
        <v>1470718800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v>3177</v>
      </c>
      <c r="G562" s="4">
        <f t="shared" si="35"/>
        <v>49.994334277620396</v>
      </c>
      <c r="H562" s="5">
        <f t="shared" si="32"/>
        <v>794.16</v>
      </c>
      <c r="I562" t="s">
        <v>20</v>
      </c>
      <c r="J562" t="s">
        <v>21</v>
      </c>
      <c r="K562" t="s">
        <v>22</v>
      </c>
      <c r="L562">
        <v>1321596000</v>
      </c>
      <c r="M562" s="9">
        <f t="shared" si="33"/>
        <v>40865.25</v>
      </c>
      <c r="N562">
        <v>1325052000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v>198</v>
      </c>
      <c r="G563" s="4">
        <f t="shared" si="35"/>
        <v>56.015151515151516</v>
      </c>
      <c r="H563" s="5">
        <f t="shared" si="32"/>
        <v>369.7</v>
      </c>
      <c r="I563" t="s">
        <v>20</v>
      </c>
      <c r="J563" t="s">
        <v>98</v>
      </c>
      <c r="K563" t="s">
        <v>99</v>
      </c>
      <c r="L563">
        <v>1318827600</v>
      </c>
      <c r="M563" s="9">
        <f t="shared" si="33"/>
        <v>40833.208333333336</v>
      </c>
      <c r="N563">
        <v>1319000400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v>26</v>
      </c>
      <c r="G564" s="4">
        <f t="shared" si="35"/>
        <v>48.807692307692307</v>
      </c>
      <c r="H564" s="5">
        <f t="shared" si="32"/>
        <v>12.818181818181817</v>
      </c>
      <c r="I564" t="s">
        <v>14</v>
      </c>
      <c r="J564" t="s">
        <v>98</v>
      </c>
      <c r="K564" t="s">
        <v>99</v>
      </c>
      <c r="L564">
        <v>1552366800</v>
      </c>
      <c r="M564" s="9">
        <f t="shared" si="33"/>
        <v>43536.208333333328</v>
      </c>
      <c r="N564">
        <v>1552539600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v>85</v>
      </c>
      <c r="G565" s="4">
        <f t="shared" si="35"/>
        <v>60.082352941176474</v>
      </c>
      <c r="H565" s="5">
        <f t="shared" si="32"/>
        <v>138.02702702702703</v>
      </c>
      <c r="I565" t="s">
        <v>20</v>
      </c>
      <c r="J565" t="s">
        <v>26</v>
      </c>
      <c r="K565" t="s">
        <v>27</v>
      </c>
      <c r="L565">
        <v>1542088800</v>
      </c>
      <c r="M565" s="9">
        <f t="shared" si="33"/>
        <v>43417.25</v>
      </c>
      <c r="N565">
        <v>1543816800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v>1790</v>
      </c>
      <c r="G566" s="4">
        <f t="shared" si="35"/>
        <v>78.990502793296088</v>
      </c>
      <c r="H566" s="5">
        <f t="shared" si="32"/>
        <v>83.813278008298752</v>
      </c>
      <c r="I566" t="s">
        <v>14</v>
      </c>
      <c r="J566" t="s">
        <v>21</v>
      </c>
      <c r="K566" t="s">
        <v>22</v>
      </c>
      <c r="L566">
        <v>1426395600</v>
      </c>
      <c r="M566" s="9">
        <f t="shared" si="33"/>
        <v>42078.208333333328</v>
      </c>
      <c r="N566">
        <v>1427086800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v>3596</v>
      </c>
      <c r="G567" s="4">
        <f t="shared" si="35"/>
        <v>53.99499443826474</v>
      </c>
      <c r="H567" s="5">
        <f t="shared" si="32"/>
        <v>204.60063224446787</v>
      </c>
      <c r="I567" t="s">
        <v>20</v>
      </c>
      <c r="J567" t="s">
        <v>21</v>
      </c>
      <c r="K567" t="s">
        <v>22</v>
      </c>
      <c r="L567">
        <v>1321336800</v>
      </c>
      <c r="M567" s="9">
        <f t="shared" si="33"/>
        <v>40862.25</v>
      </c>
      <c r="N567">
        <v>1323064800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v>37</v>
      </c>
      <c r="G568" s="4">
        <f t="shared" si="35"/>
        <v>111.45945945945945</v>
      </c>
      <c r="H568" s="5">
        <f t="shared" si="32"/>
        <v>44.344086021505376</v>
      </c>
      <c r="I568" t="s">
        <v>14</v>
      </c>
      <c r="J568" t="s">
        <v>21</v>
      </c>
      <c r="K568" t="s">
        <v>22</v>
      </c>
      <c r="L568">
        <v>1456293600</v>
      </c>
      <c r="M568" s="9">
        <f t="shared" si="33"/>
        <v>42424.25</v>
      </c>
      <c r="N568">
        <v>1458277200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v>244</v>
      </c>
      <c r="G569" s="4">
        <f t="shared" si="35"/>
        <v>60.922131147540981</v>
      </c>
      <c r="H569" s="5">
        <f t="shared" si="32"/>
        <v>218.60294117647058</v>
      </c>
      <c r="I569" t="s">
        <v>20</v>
      </c>
      <c r="J569" t="s">
        <v>21</v>
      </c>
      <c r="K569" t="s">
        <v>22</v>
      </c>
      <c r="L569">
        <v>1404968400</v>
      </c>
      <c r="M569" s="9">
        <f t="shared" si="33"/>
        <v>41830.208333333336</v>
      </c>
      <c r="N569">
        <v>1405141200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v>5180</v>
      </c>
      <c r="G570" s="4">
        <f t="shared" si="35"/>
        <v>26.0015444015444</v>
      </c>
      <c r="H570" s="5">
        <f t="shared" si="32"/>
        <v>186.03314917127071</v>
      </c>
      <c r="I570" t="s">
        <v>20</v>
      </c>
      <c r="J570" t="s">
        <v>21</v>
      </c>
      <c r="K570" t="s">
        <v>22</v>
      </c>
      <c r="L570">
        <v>1279170000</v>
      </c>
      <c r="M570" s="9">
        <f t="shared" si="33"/>
        <v>40374.208333333336</v>
      </c>
      <c r="N570">
        <v>1283058000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v>589</v>
      </c>
      <c r="G571" s="4">
        <f t="shared" si="35"/>
        <v>80.993208828522924</v>
      </c>
      <c r="H571" s="5">
        <f t="shared" si="32"/>
        <v>237.33830845771143</v>
      </c>
      <c r="I571" t="s">
        <v>20</v>
      </c>
      <c r="J571" t="s">
        <v>107</v>
      </c>
      <c r="K571" t="s">
        <v>108</v>
      </c>
      <c r="L571">
        <v>1294725600</v>
      </c>
      <c r="M571" s="9">
        <f t="shared" si="33"/>
        <v>40554.25</v>
      </c>
      <c r="N571">
        <v>1295762400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v>2725</v>
      </c>
      <c r="G572" s="4">
        <f t="shared" si="35"/>
        <v>34.995963302752294</v>
      </c>
      <c r="H572" s="5">
        <f t="shared" si="32"/>
        <v>305.65384615384613</v>
      </c>
      <c r="I572" t="s">
        <v>20</v>
      </c>
      <c r="J572" t="s">
        <v>21</v>
      </c>
      <c r="K572" t="s">
        <v>22</v>
      </c>
      <c r="L572">
        <v>1419055200</v>
      </c>
      <c r="M572" s="9">
        <f t="shared" si="33"/>
        <v>41993.25</v>
      </c>
      <c r="N572">
        <v>1419573600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v>35</v>
      </c>
      <c r="G573" s="4">
        <f t="shared" si="35"/>
        <v>94.142857142857139</v>
      </c>
      <c r="H573" s="5">
        <f t="shared" si="32"/>
        <v>94.142857142857139</v>
      </c>
      <c r="I573" t="s">
        <v>14</v>
      </c>
      <c r="J573" t="s">
        <v>107</v>
      </c>
      <c r="K573" t="s">
        <v>108</v>
      </c>
      <c r="L573">
        <v>1434690000</v>
      </c>
      <c r="M573" s="9">
        <f t="shared" si="33"/>
        <v>42174.208333333328</v>
      </c>
      <c r="N573">
        <v>1438750800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v>94</v>
      </c>
      <c r="G574" s="4">
        <f t="shared" si="35"/>
        <v>52.085106382978722</v>
      </c>
      <c r="H574" s="5">
        <f t="shared" si="32"/>
        <v>54.400000000000006</v>
      </c>
      <c r="I574" t="s">
        <v>74</v>
      </c>
      <c r="J574" t="s">
        <v>21</v>
      </c>
      <c r="K574" t="s">
        <v>22</v>
      </c>
      <c r="L574">
        <v>1443416400</v>
      </c>
      <c r="M574" s="9">
        <f t="shared" si="33"/>
        <v>42275.208333333328</v>
      </c>
      <c r="N574">
        <v>1444798800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v>300</v>
      </c>
      <c r="G575" s="4">
        <f t="shared" si="35"/>
        <v>24.986666666666668</v>
      </c>
      <c r="H575" s="5">
        <f t="shared" si="32"/>
        <v>111.88059701492537</v>
      </c>
      <c r="I575" t="s">
        <v>20</v>
      </c>
      <c r="J575" t="s">
        <v>21</v>
      </c>
      <c r="K575" t="s">
        <v>22</v>
      </c>
      <c r="L575">
        <v>1399006800</v>
      </c>
      <c r="M575" s="9">
        <f t="shared" si="33"/>
        <v>41761.208333333336</v>
      </c>
      <c r="N575">
        <v>1399179600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v>144</v>
      </c>
      <c r="G576" s="4">
        <f t="shared" si="35"/>
        <v>69.215277777777771</v>
      </c>
      <c r="H576" s="5">
        <f t="shared" si="32"/>
        <v>369.14814814814815</v>
      </c>
      <c r="I576" t="s">
        <v>20</v>
      </c>
      <c r="J576" t="s">
        <v>21</v>
      </c>
      <c r="K576" t="s">
        <v>22</v>
      </c>
      <c r="L576">
        <v>1575698400</v>
      </c>
      <c r="M576" s="9">
        <f t="shared" si="33"/>
        <v>43806.25</v>
      </c>
      <c r="N576">
        <v>1576562400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v>558</v>
      </c>
      <c r="G577" s="4">
        <f t="shared" si="35"/>
        <v>93.944444444444443</v>
      </c>
      <c r="H577" s="5">
        <f t="shared" si="32"/>
        <v>62.930372148859547</v>
      </c>
      <c r="I577" t="s">
        <v>14</v>
      </c>
      <c r="J577" t="s">
        <v>21</v>
      </c>
      <c r="K577" t="s">
        <v>22</v>
      </c>
      <c r="L577">
        <v>1400562000</v>
      </c>
      <c r="M577" s="9">
        <f t="shared" si="33"/>
        <v>41779.208333333336</v>
      </c>
      <c r="N577">
        <v>1400821200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v>64</v>
      </c>
      <c r="G578" s="4">
        <f t="shared" si="35"/>
        <v>98.40625</v>
      </c>
      <c r="H578" s="5">
        <f t="shared" ref="H578:H641" si="36">(E578/D578)*100</f>
        <v>64.927835051546396</v>
      </c>
      <c r="I578" t="s">
        <v>14</v>
      </c>
      <c r="J578" t="s">
        <v>21</v>
      </c>
      <c r="K578" t="s">
        <v>22</v>
      </c>
      <c r="L578">
        <v>1509512400</v>
      </c>
      <c r="M578" s="9">
        <f t="shared" ref="M578:M641" si="37">(((L578/60)/60)/24)+DATE(1970,1,1)</f>
        <v>43040.208333333328</v>
      </c>
      <c r="N578">
        <v>1510984800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v>37</v>
      </c>
      <c r="G579" s="4">
        <f t="shared" si="35"/>
        <v>41.783783783783782</v>
      </c>
      <c r="H579" s="5">
        <f t="shared" si="36"/>
        <v>18.853658536585368</v>
      </c>
      <c r="I579" t="s">
        <v>74</v>
      </c>
      <c r="J579" t="s">
        <v>21</v>
      </c>
      <c r="K579" t="s">
        <v>22</v>
      </c>
      <c r="L579">
        <v>1299823200</v>
      </c>
      <c r="M579" s="9">
        <f t="shared" si="37"/>
        <v>40613.25</v>
      </c>
      <c r="N579">
        <v>1302066000</v>
      </c>
      <c r="O579" s="9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v>245</v>
      </c>
      <c r="G580" s="4">
        <f t="shared" ref="G580:G643" si="39">AVERAGE(E580/F580)</f>
        <v>65.991836734693877</v>
      </c>
      <c r="H580" s="5">
        <f t="shared" si="36"/>
        <v>16.754404145077721</v>
      </c>
      <c r="I580" t="s">
        <v>14</v>
      </c>
      <c r="J580" t="s">
        <v>21</v>
      </c>
      <c r="K580" t="s">
        <v>22</v>
      </c>
      <c r="L580">
        <v>1322719200</v>
      </c>
      <c r="M580" s="9">
        <f t="shared" si="37"/>
        <v>40878.25</v>
      </c>
      <c r="N580">
        <v>1322978400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v>87</v>
      </c>
      <c r="G581" s="4">
        <f t="shared" si="39"/>
        <v>72.05747126436782</v>
      </c>
      <c r="H581" s="5">
        <f t="shared" si="36"/>
        <v>101.11290322580646</v>
      </c>
      <c r="I581" t="s">
        <v>20</v>
      </c>
      <c r="J581" t="s">
        <v>21</v>
      </c>
      <c r="K581" t="s">
        <v>22</v>
      </c>
      <c r="L581">
        <v>1312693200</v>
      </c>
      <c r="M581" s="9">
        <f t="shared" si="37"/>
        <v>40762.208333333336</v>
      </c>
      <c r="N581">
        <v>1313730000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v>3116</v>
      </c>
      <c r="G582" s="4">
        <f t="shared" si="39"/>
        <v>48.003209242618745</v>
      </c>
      <c r="H582" s="5">
        <f t="shared" si="36"/>
        <v>341.5022831050228</v>
      </c>
      <c r="I582" t="s">
        <v>20</v>
      </c>
      <c r="J582" t="s">
        <v>21</v>
      </c>
      <c r="K582" t="s">
        <v>22</v>
      </c>
      <c r="L582">
        <v>1393394400</v>
      </c>
      <c r="M582" s="9">
        <f t="shared" si="37"/>
        <v>41696.25</v>
      </c>
      <c r="N582">
        <v>1394085600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v>71</v>
      </c>
      <c r="G583" s="4">
        <f t="shared" si="39"/>
        <v>54.098591549295776</v>
      </c>
      <c r="H583" s="5">
        <f t="shared" si="36"/>
        <v>64.016666666666666</v>
      </c>
      <c r="I583" t="s">
        <v>14</v>
      </c>
      <c r="J583" t="s">
        <v>21</v>
      </c>
      <c r="K583" t="s">
        <v>22</v>
      </c>
      <c r="L583">
        <v>1304053200</v>
      </c>
      <c r="M583" s="9">
        <f t="shared" si="37"/>
        <v>40662.208333333336</v>
      </c>
      <c r="N583">
        <v>1305349200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v>42</v>
      </c>
      <c r="G584" s="4">
        <f t="shared" si="39"/>
        <v>107.88095238095238</v>
      </c>
      <c r="H584" s="5">
        <f t="shared" si="36"/>
        <v>52.080459770114942</v>
      </c>
      <c r="I584" t="s">
        <v>14</v>
      </c>
      <c r="J584" t="s">
        <v>21</v>
      </c>
      <c r="K584" t="s">
        <v>22</v>
      </c>
      <c r="L584">
        <v>1433912400</v>
      </c>
      <c r="M584" s="9">
        <f t="shared" si="37"/>
        <v>42165.208333333328</v>
      </c>
      <c r="N584">
        <v>1434344400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v>909</v>
      </c>
      <c r="G585" s="4">
        <f t="shared" si="39"/>
        <v>67.034103410341032</v>
      </c>
      <c r="H585" s="5">
        <f t="shared" si="36"/>
        <v>322.40211640211641</v>
      </c>
      <c r="I585" t="s">
        <v>20</v>
      </c>
      <c r="J585" t="s">
        <v>21</v>
      </c>
      <c r="K585" t="s">
        <v>22</v>
      </c>
      <c r="L585">
        <v>1329717600</v>
      </c>
      <c r="M585" s="9">
        <f t="shared" si="37"/>
        <v>40959.25</v>
      </c>
      <c r="N585">
        <v>1331186400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v>1613</v>
      </c>
      <c r="G586" s="4">
        <f t="shared" si="39"/>
        <v>64.01425914445133</v>
      </c>
      <c r="H586" s="5">
        <f t="shared" si="36"/>
        <v>119.50810185185186</v>
      </c>
      <c r="I586" t="s">
        <v>20</v>
      </c>
      <c r="J586" t="s">
        <v>21</v>
      </c>
      <c r="K586" t="s">
        <v>22</v>
      </c>
      <c r="L586">
        <v>1335330000</v>
      </c>
      <c r="M586" s="9">
        <f t="shared" si="37"/>
        <v>41024.208333333336</v>
      </c>
      <c r="N586">
        <v>1336539600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v>136</v>
      </c>
      <c r="G587" s="4">
        <f t="shared" si="39"/>
        <v>96.066176470588232</v>
      </c>
      <c r="H587" s="5">
        <f t="shared" si="36"/>
        <v>146.79775280898878</v>
      </c>
      <c r="I587" t="s">
        <v>20</v>
      </c>
      <c r="J587" t="s">
        <v>21</v>
      </c>
      <c r="K587" t="s">
        <v>22</v>
      </c>
      <c r="L587">
        <v>1268888400</v>
      </c>
      <c r="M587" s="9">
        <f t="shared" si="37"/>
        <v>40255.208333333336</v>
      </c>
      <c r="N587">
        <v>1269752400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v>130</v>
      </c>
      <c r="G588" s="4">
        <f t="shared" si="39"/>
        <v>51.184615384615384</v>
      </c>
      <c r="H588" s="5">
        <f t="shared" si="36"/>
        <v>950.57142857142856</v>
      </c>
      <c r="I588" t="s">
        <v>20</v>
      </c>
      <c r="J588" t="s">
        <v>21</v>
      </c>
      <c r="K588" t="s">
        <v>22</v>
      </c>
      <c r="L588">
        <v>1289973600</v>
      </c>
      <c r="M588" s="9">
        <f t="shared" si="37"/>
        <v>40499.25</v>
      </c>
      <c r="N588">
        <v>1291615200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v>156</v>
      </c>
      <c r="G589" s="4">
        <f t="shared" si="39"/>
        <v>43.92307692307692</v>
      </c>
      <c r="H589" s="5">
        <f t="shared" si="36"/>
        <v>72.893617021276597</v>
      </c>
      <c r="I589" t="s">
        <v>14</v>
      </c>
      <c r="J589" t="s">
        <v>15</v>
      </c>
      <c r="K589" t="s">
        <v>16</v>
      </c>
      <c r="L589">
        <v>1547877600</v>
      </c>
      <c r="M589" s="9">
        <f t="shared" si="37"/>
        <v>43484.25</v>
      </c>
      <c r="N589">
        <v>1552366800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v>1368</v>
      </c>
      <c r="G590" s="4">
        <f t="shared" si="39"/>
        <v>91.021198830409361</v>
      </c>
      <c r="H590" s="5">
        <f t="shared" si="36"/>
        <v>79.008248730964468</v>
      </c>
      <c r="I590" t="s">
        <v>14</v>
      </c>
      <c r="J590" t="s">
        <v>40</v>
      </c>
      <c r="K590" t="s">
        <v>41</v>
      </c>
      <c r="L590">
        <v>1269493200</v>
      </c>
      <c r="M590" s="9">
        <f t="shared" si="37"/>
        <v>40262.208333333336</v>
      </c>
      <c r="N590">
        <v>1272171600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v>102</v>
      </c>
      <c r="G591" s="4">
        <f t="shared" si="39"/>
        <v>50.127450980392155</v>
      </c>
      <c r="H591" s="5">
        <f t="shared" si="36"/>
        <v>64.721518987341781</v>
      </c>
      <c r="I591" t="s">
        <v>14</v>
      </c>
      <c r="J591" t="s">
        <v>21</v>
      </c>
      <c r="K591" t="s">
        <v>22</v>
      </c>
      <c r="L591">
        <v>1436072400</v>
      </c>
      <c r="M591" s="9">
        <f t="shared" si="37"/>
        <v>42190.208333333328</v>
      </c>
      <c r="N591">
        <v>1436677200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v>86</v>
      </c>
      <c r="G592" s="4">
        <f t="shared" si="39"/>
        <v>67.720930232558146</v>
      </c>
      <c r="H592" s="5">
        <f t="shared" si="36"/>
        <v>82.028169014084511</v>
      </c>
      <c r="I592" t="s">
        <v>14</v>
      </c>
      <c r="J592" t="s">
        <v>26</v>
      </c>
      <c r="K592" t="s">
        <v>27</v>
      </c>
      <c r="L592">
        <v>1419141600</v>
      </c>
      <c r="M592" s="9">
        <f t="shared" si="37"/>
        <v>41994.25</v>
      </c>
      <c r="N592">
        <v>1420092000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v>102</v>
      </c>
      <c r="G593" s="4">
        <f t="shared" si="39"/>
        <v>61.03921568627451</v>
      </c>
      <c r="H593" s="5">
        <f t="shared" si="36"/>
        <v>1037.6666666666667</v>
      </c>
      <c r="I593" t="s">
        <v>20</v>
      </c>
      <c r="J593" t="s">
        <v>21</v>
      </c>
      <c r="K593" t="s">
        <v>22</v>
      </c>
      <c r="L593">
        <v>1279083600</v>
      </c>
      <c r="M593" s="9">
        <f t="shared" si="37"/>
        <v>40373.208333333336</v>
      </c>
      <c r="N593">
        <v>1279947600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v>253</v>
      </c>
      <c r="G594" s="4">
        <f t="shared" si="39"/>
        <v>80.011857707509876</v>
      </c>
      <c r="H594" s="5">
        <f t="shared" si="36"/>
        <v>12.910076530612244</v>
      </c>
      <c r="I594" t="s">
        <v>14</v>
      </c>
      <c r="J594" t="s">
        <v>21</v>
      </c>
      <c r="K594" t="s">
        <v>22</v>
      </c>
      <c r="L594">
        <v>1401426000</v>
      </c>
      <c r="M594" s="9">
        <f t="shared" si="37"/>
        <v>41789.208333333336</v>
      </c>
      <c r="N594">
        <v>1402203600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v>4006</v>
      </c>
      <c r="G595" s="4">
        <f t="shared" si="39"/>
        <v>47.001497753369947</v>
      </c>
      <c r="H595" s="5">
        <f t="shared" si="36"/>
        <v>154.84210526315789</v>
      </c>
      <c r="I595" t="s">
        <v>20</v>
      </c>
      <c r="J595" t="s">
        <v>21</v>
      </c>
      <c r="K595" t="s">
        <v>22</v>
      </c>
      <c r="L595">
        <v>1395810000</v>
      </c>
      <c r="M595" s="9">
        <f t="shared" si="37"/>
        <v>41724.208333333336</v>
      </c>
      <c r="N595">
        <v>1396933200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v>157</v>
      </c>
      <c r="G596" s="4">
        <f t="shared" si="39"/>
        <v>71.127388535031841</v>
      </c>
      <c r="H596" s="5">
        <f t="shared" si="36"/>
        <v>7.0991735537190088</v>
      </c>
      <c r="I596" t="s">
        <v>14</v>
      </c>
      <c r="J596" t="s">
        <v>21</v>
      </c>
      <c r="K596" t="s">
        <v>22</v>
      </c>
      <c r="L596">
        <v>1467003600</v>
      </c>
      <c r="M596" s="9">
        <f t="shared" si="37"/>
        <v>42548.208333333328</v>
      </c>
      <c r="N596">
        <v>1467262800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v>1629</v>
      </c>
      <c r="G597" s="4">
        <f t="shared" si="39"/>
        <v>89.99079189686924</v>
      </c>
      <c r="H597" s="5">
        <f t="shared" si="36"/>
        <v>208.52773826458036</v>
      </c>
      <c r="I597" t="s">
        <v>20</v>
      </c>
      <c r="J597" t="s">
        <v>21</v>
      </c>
      <c r="K597" t="s">
        <v>22</v>
      </c>
      <c r="L597">
        <v>1268715600</v>
      </c>
      <c r="M597" s="9">
        <f t="shared" si="37"/>
        <v>40253.208333333336</v>
      </c>
      <c r="N597">
        <v>1270530000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v>183</v>
      </c>
      <c r="G598" s="4">
        <f t="shared" si="39"/>
        <v>43.032786885245905</v>
      </c>
      <c r="H598" s="5">
        <f t="shared" si="36"/>
        <v>99.683544303797461</v>
      </c>
      <c r="I598" t="s">
        <v>14</v>
      </c>
      <c r="J598" t="s">
        <v>21</v>
      </c>
      <c r="K598" t="s">
        <v>22</v>
      </c>
      <c r="L598">
        <v>1457157600</v>
      </c>
      <c r="M598" s="9">
        <f t="shared" si="37"/>
        <v>42434.25</v>
      </c>
      <c r="N598">
        <v>1457762400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v>2188</v>
      </c>
      <c r="G599" s="4">
        <f t="shared" si="39"/>
        <v>67.997714808043881</v>
      </c>
      <c r="H599" s="5">
        <f t="shared" si="36"/>
        <v>201.59756097560978</v>
      </c>
      <c r="I599" t="s">
        <v>20</v>
      </c>
      <c r="J599" t="s">
        <v>21</v>
      </c>
      <c r="K599" t="s">
        <v>22</v>
      </c>
      <c r="L599">
        <v>1573970400</v>
      </c>
      <c r="M599" s="9">
        <f t="shared" si="37"/>
        <v>43786.25</v>
      </c>
      <c r="N599">
        <v>1575525600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v>2409</v>
      </c>
      <c r="G600" s="4">
        <f t="shared" si="39"/>
        <v>73.004566210045667</v>
      </c>
      <c r="H600" s="5">
        <f t="shared" si="36"/>
        <v>162.09032258064516</v>
      </c>
      <c r="I600" t="s">
        <v>20</v>
      </c>
      <c r="J600" t="s">
        <v>107</v>
      </c>
      <c r="K600" t="s">
        <v>108</v>
      </c>
      <c r="L600">
        <v>1276578000</v>
      </c>
      <c r="M600" s="9">
        <f t="shared" si="37"/>
        <v>40344.208333333336</v>
      </c>
      <c r="N600">
        <v>1279083600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v>82</v>
      </c>
      <c r="G601" s="4">
        <f t="shared" si="39"/>
        <v>62.341463414634148</v>
      </c>
      <c r="H601" s="5">
        <f t="shared" si="36"/>
        <v>3.6436208125445471</v>
      </c>
      <c r="I601" t="s">
        <v>14</v>
      </c>
      <c r="J601" t="s">
        <v>36</v>
      </c>
      <c r="K601" t="s">
        <v>37</v>
      </c>
      <c r="L601">
        <v>1423720800</v>
      </c>
      <c r="M601" s="9">
        <f t="shared" si="37"/>
        <v>42047.25</v>
      </c>
      <c r="N601">
        <v>1424412000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v>1</v>
      </c>
      <c r="G602" s="4">
        <f t="shared" si="39"/>
        <v>5</v>
      </c>
      <c r="H602" s="5">
        <f t="shared" si="36"/>
        <v>5</v>
      </c>
      <c r="I602" t="s">
        <v>14</v>
      </c>
      <c r="J602" t="s">
        <v>40</v>
      </c>
      <c r="K602" t="s">
        <v>41</v>
      </c>
      <c r="L602">
        <v>1375160400</v>
      </c>
      <c r="M602" s="9">
        <f t="shared" si="37"/>
        <v>41485.208333333336</v>
      </c>
      <c r="N602">
        <v>1376197200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v>194</v>
      </c>
      <c r="G603" s="4">
        <f t="shared" si="39"/>
        <v>67.103092783505161</v>
      </c>
      <c r="H603" s="5">
        <f t="shared" si="36"/>
        <v>206.63492063492063</v>
      </c>
      <c r="I603" t="s">
        <v>20</v>
      </c>
      <c r="J603" t="s">
        <v>21</v>
      </c>
      <c r="K603" t="s">
        <v>22</v>
      </c>
      <c r="L603">
        <v>1401426000</v>
      </c>
      <c r="M603" s="9">
        <f t="shared" si="37"/>
        <v>41789.208333333336</v>
      </c>
      <c r="N603">
        <v>1402894800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v>1140</v>
      </c>
      <c r="G604" s="4">
        <f t="shared" si="39"/>
        <v>79.978947368421046</v>
      </c>
      <c r="H604" s="5">
        <f t="shared" si="36"/>
        <v>128.23628691983123</v>
      </c>
      <c r="I604" t="s">
        <v>20</v>
      </c>
      <c r="J604" t="s">
        <v>21</v>
      </c>
      <c r="K604" t="s">
        <v>22</v>
      </c>
      <c r="L604">
        <v>1433480400</v>
      </c>
      <c r="M604" s="9">
        <f t="shared" si="37"/>
        <v>42160.208333333328</v>
      </c>
      <c r="N604">
        <v>1434430800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v>102</v>
      </c>
      <c r="G605" s="4">
        <f t="shared" si="39"/>
        <v>62.176470588235297</v>
      </c>
      <c r="H605" s="5">
        <f t="shared" si="36"/>
        <v>119.66037735849055</v>
      </c>
      <c r="I605" t="s">
        <v>20</v>
      </c>
      <c r="J605" t="s">
        <v>21</v>
      </c>
      <c r="K605" t="s">
        <v>22</v>
      </c>
      <c r="L605">
        <v>1555563600</v>
      </c>
      <c r="M605" s="9">
        <f t="shared" si="37"/>
        <v>43573.208333333328</v>
      </c>
      <c r="N605">
        <v>1557896400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v>2857</v>
      </c>
      <c r="G606" s="4">
        <f t="shared" si="39"/>
        <v>53.005950297514879</v>
      </c>
      <c r="H606" s="5">
        <f t="shared" si="36"/>
        <v>170.73055242390078</v>
      </c>
      <c r="I606" t="s">
        <v>20</v>
      </c>
      <c r="J606" t="s">
        <v>21</v>
      </c>
      <c r="K606" t="s">
        <v>22</v>
      </c>
      <c r="L606">
        <v>1295676000</v>
      </c>
      <c r="M606" s="9">
        <f t="shared" si="37"/>
        <v>40565.25</v>
      </c>
      <c r="N606">
        <v>1297490400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v>107</v>
      </c>
      <c r="G607" s="4">
        <f t="shared" si="39"/>
        <v>57.738317757009348</v>
      </c>
      <c r="H607" s="5">
        <f t="shared" si="36"/>
        <v>187.21212121212122</v>
      </c>
      <c r="I607" t="s">
        <v>20</v>
      </c>
      <c r="J607" t="s">
        <v>21</v>
      </c>
      <c r="K607" t="s">
        <v>22</v>
      </c>
      <c r="L607">
        <v>1443848400</v>
      </c>
      <c r="M607" s="9">
        <f t="shared" si="37"/>
        <v>42280.208333333328</v>
      </c>
      <c r="N607">
        <v>1447394400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v>160</v>
      </c>
      <c r="G608" s="4">
        <f t="shared" si="39"/>
        <v>40.03125</v>
      </c>
      <c r="H608" s="5">
        <f t="shared" si="36"/>
        <v>188.38235294117646</v>
      </c>
      <c r="I608" t="s">
        <v>20</v>
      </c>
      <c r="J608" t="s">
        <v>40</v>
      </c>
      <c r="K608" t="s">
        <v>41</v>
      </c>
      <c r="L608">
        <v>1457330400</v>
      </c>
      <c r="M608" s="9">
        <f t="shared" si="37"/>
        <v>42436.25</v>
      </c>
      <c r="N608">
        <v>1458277200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v>2230</v>
      </c>
      <c r="G609" s="4">
        <f t="shared" si="39"/>
        <v>81.016591928251117</v>
      </c>
      <c r="H609" s="5">
        <f t="shared" si="36"/>
        <v>131.29869186046511</v>
      </c>
      <c r="I609" t="s">
        <v>20</v>
      </c>
      <c r="J609" t="s">
        <v>21</v>
      </c>
      <c r="K609" t="s">
        <v>22</v>
      </c>
      <c r="L609">
        <v>1395550800</v>
      </c>
      <c r="M609" s="9">
        <f t="shared" si="37"/>
        <v>41721.208333333336</v>
      </c>
      <c r="N609">
        <v>1395723600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v>316</v>
      </c>
      <c r="G610" s="4">
        <f t="shared" si="39"/>
        <v>35.047468354430379</v>
      </c>
      <c r="H610" s="5">
        <f t="shared" si="36"/>
        <v>283.97435897435901</v>
      </c>
      <c r="I610" t="s">
        <v>20</v>
      </c>
      <c r="J610" t="s">
        <v>21</v>
      </c>
      <c r="K610" t="s">
        <v>22</v>
      </c>
      <c r="L610">
        <v>1551852000</v>
      </c>
      <c r="M610" s="9">
        <f t="shared" si="37"/>
        <v>43530.25</v>
      </c>
      <c r="N610">
        <v>1552197600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v>117</v>
      </c>
      <c r="G611" s="4">
        <f t="shared" si="39"/>
        <v>102.92307692307692</v>
      </c>
      <c r="H611" s="5">
        <f t="shared" si="36"/>
        <v>120.41999999999999</v>
      </c>
      <c r="I611" t="s">
        <v>20</v>
      </c>
      <c r="J611" t="s">
        <v>21</v>
      </c>
      <c r="K611" t="s">
        <v>22</v>
      </c>
      <c r="L611">
        <v>1547618400</v>
      </c>
      <c r="M611" s="9">
        <f t="shared" si="37"/>
        <v>43481.25</v>
      </c>
      <c r="N611">
        <v>1549087200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v>6406</v>
      </c>
      <c r="G612" s="4">
        <f t="shared" si="39"/>
        <v>27.998126756166094</v>
      </c>
      <c r="H612" s="5">
        <f t="shared" si="36"/>
        <v>419.0560747663551</v>
      </c>
      <c r="I612" t="s">
        <v>20</v>
      </c>
      <c r="J612" t="s">
        <v>21</v>
      </c>
      <c r="K612" t="s">
        <v>22</v>
      </c>
      <c r="L612">
        <v>1355637600</v>
      </c>
      <c r="M612" s="9">
        <f t="shared" si="37"/>
        <v>41259.25</v>
      </c>
      <c r="N612">
        <v>1356847200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v>15</v>
      </c>
      <c r="G613" s="4">
        <f t="shared" si="39"/>
        <v>75.733333333333334</v>
      </c>
      <c r="H613" s="5">
        <f t="shared" si="36"/>
        <v>13.853658536585368</v>
      </c>
      <c r="I613" t="s">
        <v>74</v>
      </c>
      <c r="J613" t="s">
        <v>21</v>
      </c>
      <c r="K613" t="s">
        <v>22</v>
      </c>
      <c r="L613">
        <v>1374728400</v>
      </c>
      <c r="M613" s="9">
        <f t="shared" si="37"/>
        <v>41480.208333333336</v>
      </c>
      <c r="N613">
        <v>1375765200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v>192</v>
      </c>
      <c r="G614" s="4">
        <f t="shared" si="39"/>
        <v>45.026041666666664</v>
      </c>
      <c r="H614" s="5">
        <f t="shared" si="36"/>
        <v>139.43548387096774</v>
      </c>
      <c r="I614" t="s">
        <v>20</v>
      </c>
      <c r="J614" t="s">
        <v>21</v>
      </c>
      <c r="K614" t="s">
        <v>22</v>
      </c>
      <c r="L614">
        <v>1287810000</v>
      </c>
      <c r="M614" s="9">
        <f t="shared" si="37"/>
        <v>40474.208333333336</v>
      </c>
      <c r="N614">
        <v>1289800800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v>26</v>
      </c>
      <c r="G615" s="4">
        <f t="shared" si="39"/>
        <v>73.615384615384613</v>
      </c>
      <c r="H615" s="5">
        <f t="shared" si="36"/>
        <v>174</v>
      </c>
      <c r="I615" t="s">
        <v>20</v>
      </c>
      <c r="J615" t="s">
        <v>15</v>
      </c>
      <c r="K615" t="s">
        <v>16</v>
      </c>
      <c r="L615">
        <v>1503723600</v>
      </c>
      <c r="M615" s="9">
        <f t="shared" si="37"/>
        <v>42973.208333333328</v>
      </c>
      <c r="N615">
        <v>1504501200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v>723</v>
      </c>
      <c r="G616" s="4">
        <f t="shared" si="39"/>
        <v>56.991701244813278</v>
      </c>
      <c r="H616" s="5">
        <f t="shared" si="36"/>
        <v>155.49056603773585</v>
      </c>
      <c r="I616" t="s">
        <v>20</v>
      </c>
      <c r="J616" t="s">
        <v>21</v>
      </c>
      <c r="K616" t="s">
        <v>22</v>
      </c>
      <c r="L616">
        <v>1484114400</v>
      </c>
      <c r="M616" s="9">
        <f t="shared" si="37"/>
        <v>42746.25</v>
      </c>
      <c r="N616">
        <v>1485669600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v>170</v>
      </c>
      <c r="G617" s="4">
        <f t="shared" si="39"/>
        <v>85.223529411764702</v>
      </c>
      <c r="H617" s="5">
        <f t="shared" si="36"/>
        <v>170.44705882352943</v>
      </c>
      <c r="I617" t="s">
        <v>20</v>
      </c>
      <c r="J617" t="s">
        <v>107</v>
      </c>
      <c r="K617" t="s">
        <v>108</v>
      </c>
      <c r="L617">
        <v>1461906000</v>
      </c>
      <c r="M617" s="9">
        <f t="shared" si="37"/>
        <v>42489.208333333328</v>
      </c>
      <c r="N617">
        <v>1462770000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v>238</v>
      </c>
      <c r="G618" s="4">
        <f t="shared" si="39"/>
        <v>50.962184873949582</v>
      </c>
      <c r="H618" s="5">
        <f t="shared" si="36"/>
        <v>189.515625</v>
      </c>
      <c r="I618" t="s">
        <v>20</v>
      </c>
      <c r="J618" t="s">
        <v>40</v>
      </c>
      <c r="K618" t="s">
        <v>41</v>
      </c>
      <c r="L618">
        <v>1379653200</v>
      </c>
      <c r="M618" s="9">
        <f t="shared" si="37"/>
        <v>41537.208333333336</v>
      </c>
      <c r="N618">
        <v>1379739600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v>55</v>
      </c>
      <c r="G619" s="4">
        <f t="shared" si="39"/>
        <v>63.563636363636363</v>
      </c>
      <c r="H619" s="5">
        <f t="shared" si="36"/>
        <v>249.71428571428572</v>
      </c>
      <c r="I619" t="s">
        <v>20</v>
      </c>
      <c r="J619" t="s">
        <v>21</v>
      </c>
      <c r="K619" t="s">
        <v>22</v>
      </c>
      <c r="L619">
        <v>1401858000</v>
      </c>
      <c r="M619" s="9">
        <f t="shared" si="37"/>
        <v>41794.208333333336</v>
      </c>
      <c r="N619">
        <v>1402722000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v>1198</v>
      </c>
      <c r="G620" s="4">
        <f t="shared" si="39"/>
        <v>80.999165275459092</v>
      </c>
      <c r="H620" s="5">
        <f t="shared" si="36"/>
        <v>48.860523665659613</v>
      </c>
      <c r="I620" t="s">
        <v>14</v>
      </c>
      <c r="J620" t="s">
        <v>21</v>
      </c>
      <c r="K620" t="s">
        <v>22</v>
      </c>
      <c r="L620">
        <v>1367470800</v>
      </c>
      <c r="M620" s="9">
        <f t="shared" si="37"/>
        <v>41396.208333333336</v>
      </c>
      <c r="N620">
        <v>1369285200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v>648</v>
      </c>
      <c r="G621" s="4">
        <f t="shared" si="39"/>
        <v>86.044753086419746</v>
      </c>
      <c r="H621" s="5">
        <f t="shared" si="36"/>
        <v>28.461970393057683</v>
      </c>
      <c r="I621" t="s">
        <v>14</v>
      </c>
      <c r="J621" t="s">
        <v>21</v>
      </c>
      <c r="K621" t="s">
        <v>22</v>
      </c>
      <c r="L621">
        <v>1304658000</v>
      </c>
      <c r="M621" s="9">
        <f t="shared" si="37"/>
        <v>40669.208333333336</v>
      </c>
      <c r="N621">
        <v>1304744400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v>128</v>
      </c>
      <c r="G622" s="4">
        <f t="shared" si="39"/>
        <v>90.0390625</v>
      </c>
      <c r="H622" s="5">
        <f t="shared" si="36"/>
        <v>268.02325581395348</v>
      </c>
      <c r="I622" t="s">
        <v>20</v>
      </c>
      <c r="J622" t="s">
        <v>26</v>
      </c>
      <c r="K622" t="s">
        <v>27</v>
      </c>
      <c r="L622">
        <v>1467954000</v>
      </c>
      <c r="M622" s="9">
        <f t="shared" si="37"/>
        <v>42559.208333333328</v>
      </c>
      <c r="N622">
        <v>1468299600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v>2144</v>
      </c>
      <c r="G623" s="4">
        <f t="shared" si="39"/>
        <v>74.006063432835816</v>
      </c>
      <c r="H623" s="5">
        <f t="shared" si="36"/>
        <v>619.80078125</v>
      </c>
      <c r="I623" t="s">
        <v>20</v>
      </c>
      <c r="J623" t="s">
        <v>21</v>
      </c>
      <c r="K623" t="s">
        <v>22</v>
      </c>
      <c r="L623">
        <v>1473742800</v>
      </c>
      <c r="M623" s="9">
        <f t="shared" si="37"/>
        <v>42626.208333333328</v>
      </c>
      <c r="N623">
        <v>1474174800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v>64</v>
      </c>
      <c r="G624" s="4">
        <f t="shared" si="39"/>
        <v>92.4375</v>
      </c>
      <c r="H624" s="5">
        <f t="shared" si="36"/>
        <v>3.1301587301587301</v>
      </c>
      <c r="I624" t="s">
        <v>14</v>
      </c>
      <c r="J624" t="s">
        <v>21</v>
      </c>
      <c r="K624" t="s">
        <v>22</v>
      </c>
      <c r="L624">
        <v>1523768400</v>
      </c>
      <c r="M624" s="9">
        <f t="shared" si="37"/>
        <v>43205.208333333328</v>
      </c>
      <c r="N624">
        <v>1526014800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v>2693</v>
      </c>
      <c r="G625" s="4">
        <f t="shared" si="39"/>
        <v>55.999257333828446</v>
      </c>
      <c r="H625" s="5">
        <f t="shared" si="36"/>
        <v>159.92152704135739</v>
      </c>
      <c r="I625" t="s">
        <v>20</v>
      </c>
      <c r="J625" t="s">
        <v>40</v>
      </c>
      <c r="K625" t="s">
        <v>41</v>
      </c>
      <c r="L625">
        <v>1437022800</v>
      </c>
      <c r="M625" s="9">
        <f t="shared" si="37"/>
        <v>42201.208333333328</v>
      </c>
      <c r="N625">
        <v>1437454800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v>432</v>
      </c>
      <c r="G626" s="4">
        <f t="shared" si="39"/>
        <v>32.983796296296298</v>
      </c>
      <c r="H626" s="5">
        <f t="shared" si="36"/>
        <v>279.39215686274508</v>
      </c>
      <c r="I626" t="s">
        <v>20</v>
      </c>
      <c r="J626" t="s">
        <v>21</v>
      </c>
      <c r="K626" t="s">
        <v>22</v>
      </c>
      <c r="L626">
        <v>1422165600</v>
      </c>
      <c r="M626" s="9">
        <f t="shared" si="37"/>
        <v>42029.25</v>
      </c>
      <c r="N626">
        <v>1422684000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v>62</v>
      </c>
      <c r="G627" s="4">
        <f t="shared" si="39"/>
        <v>93.596774193548384</v>
      </c>
      <c r="H627" s="5">
        <f t="shared" si="36"/>
        <v>77.373333333333335</v>
      </c>
      <c r="I627" t="s">
        <v>14</v>
      </c>
      <c r="J627" t="s">
        <v>21</v>
      </c>
      <c r="K627" t="s">
        <v>22</v>
      </c>
      <c r="L627">
        <v>1580104800</v>
      </c>
      <c r="M627" s="9">
        <f t="shared" si="37"/>
        <v>43857.25</v>
      </c>
      <c r="N627">
        <v>1581314400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v>189</v>
      </c>
      <c r="G628" s="4">
        <f t="shared" si="39"/>
        <v>69.867724867724874</v>
      </c>
      <c r="H628" s="5">
        <f t="shared" si="36"/>
        <v>206.32812500000003</v>
      </c>
      <c r="I628" t="s">
        <v>20</v>
      </c>
      <c r="J628" t="s">
        <v>21</v>
      </c>
      <c r="K628" t="s">
        <v>22</v>
      </c>
      <c r="L628">
        <v>1285650000</v>
      </c>
      <c r="M628" s="9">
        <f t="shared" si="37"/>
        <v>40449.208333333336</v>
      </c>
      <c r="N628">
        <v>1286427600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v>154</v>
      </c>
      <c r="G629" s="4">
        <f t="shared" si="39"/>
        <v>72.129870129870127</v>
      </c>
      <c r="H629" s="5">
        <f t="shared" si="36"/>
        <v>694.25</v>
      </c>
      <c r="I629" t="s">
        <v>20</v>
      </c>
      <c r="J629" t="s">
        <v>40</v>
      </c>
      <c r="K629" t="s">
        <v>41</v>
      </c>
      <c r="L629">
        <v>1276664400</v>
      </c>
      <c r="M629" s="9">
        <f t="shared" si="37"/>
        <v>40345.208333333336</v>
      </c>
      <c r="N629">
        <v>1278738000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v>96</v>
      </c>
      <c r="G630" s="4">
        <f t="shared" si="39"/>
        <v>30.041666666666668</v>
      </c>
      <c r="H630" s="5">
        <f t="shared" si="36"/>
        <v>151.78947368421052</v>
      </c>
      <c r="I630" t="s">
        <v>20</v>
      </c>
      <c r="J630" t="s">
        <v>21</v>
      </c>
      <c r="K630" t="s">
        <v>22</v>
      </c>
      <c r="L630">
        <v>1286168400</v>
      </c>
      <c r="M630" s="9">
        <f t="shared" si="37"/>
        <v>40455.208333333336</v>
      </c>
      <c r="N630">
        <v>1286427600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v>750</v>
      </c>
      <c r="G631" s="4">
        <f t="shared" si="39"/>
        <v>73.968000000000004</v>
      </c>
      <c r="H631" s="5">
        <f t="shared" si="36"/>
        <v>64.58207217694995</v>
      </c>
      <c r="I631" t="s">
        <v>14</v>
      </c>
      <c r="J631" t="s">
        <v>21</v>
      </c>
      <c r="K631" t="s">
        <v>22</v>
      </c>
      <c r="L631">
        <v>1467781200</v>
      </c>
      <c r="M631" s="9">
        <f t="shared" si="37"/>
        <v>42557.208333333328</v>
      </c>
      <c r="N631">
        <v>1467954000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v>87</v>
      </c>
      <c r="G632" s="4">
        <f t="shared" si="39"/>
        <v>68.65517241379311</v>
      </c>
      <c r="H632" s="5">
        <f t="shared" si="36"/>
        <v>62.873684210526314</v>
      </c>
      <c r="I632" t="s">
        <v>74</v>
      </c>
      <c r="J632" t="s">
        <v>21</v>
      </c>
      <c r="K632" t="s">
        <v>22</v>
      </c>
      <c r="L632">
        <v>1556686800</v>
      </c>
      <c r="M632" s="9">
        <f t="shared" si="37"/>
        <v>43586.208333333328</v>
      </c>
      <c r="N632">
        <v>1557637200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v>3063</v>
      </c>
      <c r="G633" s="4">
        <f t="shared" si="39"/>
        <v>59.992164544564154</v>
      </c>
      <c r="H633" s="5">
        <f t="shared" si="36"/>
        <v>310.39864864864865</v>
      </c>
      <c r="I633" t="s">
        <v>20</v>
      </c>
      <c r="J633" t="s">
        <v>21</v>
      </c>
      <c r="K633" t="s">
        <v>22</v>
      </c>
      <c r="L633">
        <v>1553576400</v>
      </c>
      <c r="M633" s="9">
        <f t="shared" si="37"/>
        <v>43550.208333333328</v>
      </c>
      <c r="N633">
        <v>1553922000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v>278</v>
      </c>
      <c r="G634" s="4">
        <f t="shared" si="39"/>
        <v>111.15827338129496</v>
      </c>
      <c r="H634" s="5">
        <f t="shared" si="36"/>
        <v>42.859916782246884</v>
      </c>
      <c r="I634" t="s">
        <v>47</v>
      </c>
      <c r="J634" t="s">
        <v>21</v>
      </c>
      <c r="K634" t="s">
        <v>22</v>
      </c>
      <c r="L634">
        <v>1414904400</v>
      </c>
      <c r="M634" s="9">
        <f t="shared" si="37"/>
        <v>41945.208333333336</v>
      </c>
      <c r="N634">
        <v>1416463200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v>105</v>
      </c>
      <c r="G635" s="4">
        <f t="shared" si="39"/>
        <v>53.038095238095238</v>
      </c>
      <c r="H635" s="5">
        <f t="shared" si="36"/>
        <v>83.119402985074629</v>
      </c>
      <c r="I635" t="s">
        <v>14</v>
      </c>
      <c r="J635" t="s">
        <v>21</v>
      </c>
      <c r="K635" t="s">
        <v>22</v>
      </c>
      <c r="L635">
        <v>1446876000</v>
      </c>
      <c r="M635" s="9">
        <f t="shared" si="37"/>
        <v>42315.25</v>
      </c>
      <c r="N635">
        <v>1447221600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v>1658</v>
      </c>
      <c r="G636" s="4">
        <f t="shared" si="39"/>
        <v>55.985524728588658</v>
      </c>
      <c r="H636" s="5">
        <f t="shared" si="36"/>
        <v>78.531302876480552</v>
      </c>
      <c r="I636" t="s">
        <v>74</v>
      </c>
      <c r="J636" t="s">
        <v>21</v>
      </c>
      <c r="K636" t="s">
        <v>22</v>
      </c>
      <c r="L636">
        <v>1490418000</v>
      </c>
      <c r="M636" s="9">
        <f t="shared" si="37"/>
        <v>42819.208333333328</v>
      </c>
      <c r="N636">
        <v>1491627600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v>2266</v>
      </c>
      <c r="G637" s="4">
        <f t="shared" si="39"/>
        <v>69.986760812003524</v>
      </c>
      <c r="H637" s="5">
        <f t="shared" si="36"/>
        <v>114.09352517985612</v>
      </c>
      <c r="I637" t="s">
        <v>20</v>
      </c>
      <c r="J637" t="s">
        <v>21</v>
      </c>
      <c r="K637" t="s">
        <v>22</v>
      </c>
      <c r="L637">
        <v>1360389600</v>
      </c>
      <c r="M637" s="9">
        <f t="shared" si="37"/>
        <v>41314.25</v>
      </c>
      <c r="N637">
        <v>1363150800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v>2604</v>
      </c>
      <c r="G638" s="4">
        <f t="shared" si="39"/>
        <v>48.998079877112133</v>
      </c>
      <c r="H638" s="5">
        <f t="shared" si="36"/>
        <v>64.537683358624179</v>
      </c>
      <c r="I638" t="s">
        <v>14</v>
      </c>
      <c r="J638" t="s">
        <v>36</v>
      </c>
      <c r="K638" t="s">
        <v>37</v>
      </c>
      <c r="L638">
        <v>1326866400</v>
      </c>
      <c r="M638" s="9">
        <f t="shared" si="37"/>
        <v>40926.25</v>
      </c>
      <c r="N638">
        <v>1330754400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v>65</v>
      </c>
      <c r="G639" s="4">
        <f t="shared" si="39"/>
        <v>103.84615384615384</v>
      </c>
      <c r="H639" s="5">
        <f t="shared" si="36"/>
        <v>79.411764705882348</v>
      </c>
      <c r="I639" t="s">
        <v>14</v>
      </c>
      <c r="J639" t="s">
        <v>21</v>
      </c>
      <c r="K639" t="s">
        <v>22</v>
      </c>
      <c r="L639">
        <v>1479103200</v>
      </c>
      <c r="M639" s="9">
        <f t="shared" si="37"/>
        <v>42688.25</v>
      </c>
      <c r="N639">
        <v>1479794400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v>94</v>
      </c>
      <c r="G640" s="4">
        <f t="shared" si="39"/>
        <v>99.127659574468083</v>
      </c>
      <c r="H640" s="5">
        <f t="shared" si="36"/>
        <v>11.419117647058824</v>
      </c>
      <c r="I640" t="s">
        <v>14</v>
      </c>
      <c r="J640" t="s">
        <v>21</v>
      </c>
      <c r="K640" t="s">
        <v>22</v>
      </c>
      <c r="L640">
        <v>1280206800</v>
      </c>
      <c r="M640" s="9">
        <f t="shared" si="37"/>
        <v>40386.208333333336</v>
      </c>
      <c r="N640">
        <v>1281243600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v>45</v>
      </c>
      <c r="G641" s="4">
        <f t="shared" si="39"/>
        <v>107.37777777777778</v>
      </c>
      <c r="H641" s="5">
        <f t="shared" si="36"/>
        <v>56.186046511627907</v>
      </c>
      <c r="I641" t="s">
        <v>47</v>
      </c>
      <c r="J641" t="s">
        <v>21</v>
      </c>
      <c r="K641" t="s">
        <v>22</v>
      </c>
      <c r="L641">
        <v>1532754000</v>
      </c>
      <c r="M641" s="9">
        <f t="shared" si="37"/>
        <v>43309.208333333328</v>
      </c>
      <c r="N641">
        <v>1532754000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v>257</v>
      </c>
      <c r="G642" s="4">
        <f t="shared" si="39"/>
        <v>76.922178988326849</v>
      </c>
      <c r="H642" s="5">
        <f t="shared" ref="H642:H705" si="40">(E642/D642)*100</f>
        <v>16.501669449081803</v>
      </c>
      <c r="I642" t="s">
        <v>14</v>
      </c>
      <c r="J642" t="s">
        <v>21</v>
      </c>
      <c r="K642" t="s">
        <v>22</v>
      </c>
      <c r="L642">
        <v>1453096800</v>
      </c>
      <c r="M642" s="9">
        <f t="shared" ref="M642:M705" si="41">(((L642/60)/60)/24)+DATE(1970,1,1)</f>
        <v>42387.25</v>
      </c>
      <c r="N642">
        <v>1453356000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v>194</v>
      </c>
      <c r="G643" s="4">
        <f t="shared" si="39"/>
        <v>58.128865979381445</v>
      </c>
      <c r="H643" s="5">
        <f t="shared" si="40"/>
        <v>119.96808510638297</v>
      </c>
      <c r="I643" t="s">
        <v>20</v>
      </c>
      <c r="J643" t="s">
        <v>98</v>
      </c>
      <c r="K643" t="s">
        <v>99</v>
      </c>
      <c r="L643">
        <v>1487570400</v>
      </c>
      <c r="M643" s="9">
        <f t="shared" si="41"/>
        <v>42786.25</v>
      </c>
      <c r="N643">
        <v>1489986000</v>
      </c>
      <c r="O643" s="9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v>129</v>
      </c>
      <c r="G644" s="4">
        <f t="shared" ref="G644:G707" si="43">AVERAGE(E644/F644)</f>
        <v>103.73643410852713</v>
      </c>
      <c r="H644" s="5">
        <f t="shared" si="40"/>
        <v>145.45652173913044</v>
      </c>
      <c r="I644" t="s">
        <v>20</v>
      </c>
      <c r="J644" t="s">
        <v>15</v>
      </c>
      <c r="K644" t="s">
        <v>16</v>
      </c>
      <c r="L644">
        <v>1545026400</v>
      </c>
      <c r="M644" s="9">
        <f t="shared" si="41"/>
        <v>43451.25</v>
      </c>
      <c r="N644">
        <v>1545804000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v>375</v>
      </c>
      <c r="G645" s="4">
        <f t="shared" si="43"/>
        <v>87.962666666666664</v>
      </c>
      <c r="H645" s="5">
        <f t="shared" si="40"/>
        <v>221.38255033557047</v>
      </c>
      <c r="I645" t="s">
        <v>20</v>
      </c>
      <c r="J645" t="s">
        <v>21</v>
      </c>
      <c r="K645" t="s">
        <v>22</v>
      </c>
      <c r="L645">
        <v>1488348000</v>
      </c>
      <c r="M645" s="9">
        <f t="shared" si="41"/>
        <v>42795.25</v>
      </c>
      <c r="N645">
        <v>1489899600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v>2928</v>
      </c>
      <c r="G646" s="4">
        <f t="shared" si="43"/>
        <v>28</v>
      </c>
      <c r="H646" s="5">
        <f t="shared" si="40"/>
        <v>48.396694214876035</v>
      </c>
      <c r="I646" t="s">
        <v>14</v>
      </c>
      <c r="J646" t="s">
        <v>15</v>
      </c>
      <c r="K646" t="s">
        <v>16</v>
      </c>
      <c r="L646">
        <v>1545112800</v>
      </c>
      <c r="M646" s="9">
        <f t="shared" si="41"/>
        <v>43452.25</v>
      </c>
      <c r="N646">
        <v>1546495200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v>4697</v>
      </c>
      <c r="G647" s="4">
        <f t="shared" si="43"/>
        <v>37.999361294443261</v>
      </c>
      <c r="H647" s="5">
        <f t="shared" si="40"/>
        <v>92.911504424778755</v>
      </c>
      <c r="I647" t="s">
        <v>14</v>
      </c>
      <c r="J647" t="s">
        <v>21</v>
      </c>
      <c r="K647" t="s">
        <v>22</v>
      </c>
      <c r="L647">
        <v>1537938000</v>
      </c>
      <c r="M647" s="9">
        <f t="shared" si="41"/>
        <v>43369.208333333328</v>
      </c>
      <c r="N647">
        <v>1539752400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v>2915</v>
      </c>
      <c r="G648" s="4">
        <f t="shared" si="43"/>
        <v>29.999313893653515</v>
      </c>
      <c r="H648" s="5">
        <f t="shared" si="40"/>
        <v>88.599797365754824</v>
      </c>
      <c r="I648" t="s">
        <v>14</v>
      </c>
      <c r="J648" t="s">
        <v>21</v>
      </c>
      <c r="K648" t="s">
        <v>22</v>
      </c>
      <c r="L648">
        <v>1363150800</v>
      </c>
      <c r="M648" s="9">
        <f t="shared" si="41"/>
        <v>41346.208333333336</v>
      </c>
      <c r="N648">
        <v>1364101200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v>18</v>
      </c>
      <c r="G649" s="4">
        <f t="shared" si="43"/>
        <v>103.5</v>
      </c>
      <c r="H649" s="5">
        <f t="shared" si="40"/>
        <v>41.4</v>
      </c>
      <c r="I649" t="s">
        <v>14</v>
      </c>
      <c r="J649" t="s">
        <v>21</v>
      </c>
      <c r="K649" t="s">
        <v>22</v>
      </c>
      <c r="L649">
        <v>1523250000</v>
      </c>
      <c r="M649" s="9">
        <f t="shared" si="41"/>
        <v>43199.208333333328</v>
      </c>
      <c r="N649">
        <v>1525323600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v>723</v>
      </c>
      <c r="G650" s="4">
        <f t="shared" si="43"/>
        <v>85.994467496542185</v>
      </c>
      <c r="H650" s="5">
        <f t="shared" si="40"/>
        <v>63.056795131845846</v>
      </c>
      <c r="I650" t="s">
        <v>74</v>
      </c>
      <c r="J650" t="s">
        <v>21</v>
      </c>
      <c r="K650" t="s">
        <v>22</v>
      </c>
      <c r="L650">
        <v>1499317200</v>
      </c>
      <c r="M650" s="9">
        <f t="shared" si="41"/>
        <v>42922.208333333328</v>
      </c>
      <c r="N650">
        <v>1500872400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v>602</v>
      </c>
      <c r="G651" s="4">
        <f t="shared" si="43"/>
        <v>98.011627906976742</v>
      </c>
      <c r="H651" s="5">
        <f t="shared" si="40"/>
        <v>48.482333607230892</v>
      </c>
      <c r="I651" t="s">
        <v>14</v>
      </c>
      <c r="J651" t="s">
        <v>98</v>
      </c>
      <c r="K651" t="s">
        <v>99</v>
      </c>
      <c r="L651">
        <v>1287550800</v>
      </c>
      <c r="M651" s="9">
        <f t="shared" si="41"/>
        <v>40471.208333333336</v>
      </c>
      <c r="N651">
        <v>1288501200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v>1</v>
      </c>
      <c r="G652" s="4">
        <f t="shared" si="43"/>
        <v>2</v>
      </c>
      <c r="H652" s="5">
        <f t="shared" si="40"/>
        <v>2</v>
      </c>
      <c r="I652" t="s">
        <v>14</v>
      </c>
      <c r="J652" t="s">
        <v>21</v>
      </c>
      <c r="K652" t="s">
        <v>22</v>
      </c>
      <c r="L652">
        <v>1404795600</v>
      </c>
      <c r="M652" s="9">
        <f t="shared" si="41"/>
        <v>41828.208333333336</v>
      </c>
      <c r="N652">
        <v>1407128400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v>3868</v>
      </c>
      <c r="G653" s="4">
        <f t="shared" si="43"/>
        <v>44.994570837642193</v>
      </c>
      <c r="H653" s="5">
        <f t="shared" si="40"/>
        <v>88.47941026944585</v>
      </c>
      <c r="I653" t="s">
        <v>14</v>
      </c>
      <c r="J653" t="s">
        <v>107</v>
      </c>
      <c r="K653" t="s">
        <v>108</v>
      </c>
      <c r="L653">
        <v>1393048800</v>
      </c>
      <c r="M653" s="9">
        <f t="shared" si="41"/>
        <v>41692.25</v>
      </c>
      <c r="N653">
        <v>1394344800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v>409</v>
      </c>
      <c r="G654" s="4">
        <f t="shared" si="43"/>
        <v>31.012224938875306</v>
      </c>
      <c r="H654" s="5">
        <f t="shared" si="40"/>
        <v>126.84</v>
      </c>
      <c r="I654" t="s">
        <v>20</v>
      </c>
      <c r="J654" t="s">
        <v>21</v>
      </c>
      <c r="K654" t="s">
        <v>22</v>
      </c>
      <c r="L654">
        <v>1470373200</v>
      </c>
      <c r="M654" s="9">
        <f t="shared" si="41"/>
        <v>42587.208333333328</v>
      </c>
      <c r="N654">
        <v>1474088400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v>234</v>
      </c>
      <c r="G655" s="4">
        <f t="shared" si="43"/>
        <v>59.970085470085472</v>
      </c>
      <c r="H655" s="5">
        <f t="shared" si="40"/>
        <v>2338.833333333333</v>
      </c>
      <c r="I655" t="s">
        <v>20</v>
      </c>
      <c r="J655" t="s">
        <v>21</v>
      </c>
      <c r="K655" t="s">
        <v>22</v>
      </c>
      <c r="L655">
        <v>1460091600</v>
      </c>
      <c r="M655" s="9">
        <f t="shared" si="41"/>
        <v>42468.208333333328</v>
      </c>
      <c r="N655">
        <v>1460264400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v>3016</v>
      </c>
      <c r="G656" s="4">
        <f t="shared" si="43"/>
        <v>58.9973474801061</v>
      </c>
      <c r="H656" s="5">
        <f t="shared" si="40"/>
        <v>508.38857142857148</v>
      </c>
      <c r="I656" t="s">
        <v>20</v>
      </c>
      <c r="J656" t="s">
        <v>21</v>
      </c>
      <c r="K656" t="s">
        <v>22</v>
      </c>
      <c r="L656">
        <v>1440392400</v>
      </c>
      <c r="M656" s="9">
        <f t="shared" si="41"/>
        <v>42240.208333333328</v>
      </c>
      <c r="N656">
        <v>1440824400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v>264</v>
      </c>
      <c r="G657" s="4">
        <f t="shared" si="43"/>
        <v>50.045454545454547</v>
      </c>
      <c r="H657" s="5">
        <f t="shared" si="40"/>
        <v>191.47826086956522</v>
      </c>
      <c r="I657" t="s">
        <v>20</v>
      </c>
      <c r="J657" t="s">
        <v>21</v>
      </c>
      <c r="K657" t="s">
        <v>22</v>
      </c>
      <c r="L657">
        <v>1488434400</v>
      </c>
      <c r="M657" s="9">
        <f t="shared" si="41"/>
        <v>42796.25</v>
      </c>
      <c r="N657">
        <v>1489554000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v>504</v>
      </c>
      <c r="G658" s="4">
        <f t="shared" si="43"/>
        <v>98.966269841269835</v>
      </c>
      <c r="H658" s="5">
        <f t="shared" si="40"/>
        <v>42.127533783783782</v>
      </c>
      <c r="I658" t="s">
        <v>14</v>
      </c>
      <c r="J658" t="s">
        <v>26</v>
      </c>
      <c r="K658" t="s">
        <v>27</v>
      </c>
      <c r="L658">
        <v>1514440800</v>
      </c>
      <c r="M658" s="9">
        <f t="shared" si="41"/>
        <v>43097.25</v>
      </c>
      <c r="N658">
        <v>1514872800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v>14</v>
      </c>
      <c r="G659" s="4">
        <f t="shared" si="43"/>
        <v>58.857142857142854</v>
      </c>
      <c r="H659" s="5">
        <f t="shared" si="40"/>
        <v>8.24</v>
      </c>
      <c r="I659" t="s">
        <v>14</v>
      </c>
      <c r="J659" t="s">
        <v>21</v>
      </c>
      <c r="K659" t="s">
        <v>22</v>
      </c>
      <c r="L659">
        <v>1514354400</v>
      </c>
      <c r="M659" s="9">
        <f t="shared" si="41"/>
        <v>43096.25</v>
      </c>
      <c r="N659">
        <v>1515736800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v>390</v>
      </c>
      <c r="G660" s="4">
        <f t="shared" si="43"/>
        <v>81.010256410256417</v>
      </c>
      <c r="H660" s="5">
        <f t="shared" si="40"/>
        <v>60.064638783269963</v>
      </c>
      <c r="I660" t="s">
        <v>74</v>
      </c>
      <c r="J660" t="s">
        <v>21</v>
      </c>
      <c r="K660" t="s">
        <v>22</v>
      </c>
      <c r="L660">
        <v>1440910800</v>
      </c>
      <c r="M660" s="9">
        <f t="shared" si="41"/>
        <v>42246.208333333328</v>
      </c>
      <c r="N660">
        <v>1442898000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v>750</v>
      </c>
      <c r="G661" s="4">
        <f t="shared" si="43"/>
        <v>76.013333333333335</v>
      </c>
      <c r="H661" s="5">
        <f t="shared" si="40"/>
        <v>47.232808616404313</v>
      </c>
      <c r="I661" t="s">
        <v>14</v>
      </c>
      <c r="J661" t="s">
        <v>40</v>
      </c>
      <c r="K661" t="s">
        <v>41</v>
      </c>
      <c r="L661">
        <v>1296108000</v>
      </c>
      <c r="M661" s="9">
        <f t="shared" si="41"/>
        <v>40570.25</v>
      </c>
      <c r="N661">
        <v>1296194400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v>77</v>
      </c>
      <c r="G662" s="4">
        <f t="shared" si="43"/>
        <v>96.597402597402592</v>
      </c>
      <c r="H662" s="5">
        <f t="shared" si="40"/>
        <v>81.736263736263737</v>
      </c>
      <c r="I662" t="s">
        <v>14</v>
      </c>
      <c r="J662" t="s">
        <v>21</v>
      </c>
      <c r="K662" t="s">
        <v>22</v>
      </c>
      <c r="L662">
        <v>1440133200</v>
      </c>
      <c r="M662" s="9">
        <f t="shared" si="41"/>
        <v>42237.208333333328</v>
      </c>
      <c r="N662">
        <v>1440910800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v>752</v>
      </c>
      <c r="G663" s="4">
        <f t="shared" si="43"/>
        <v>76.957446808510639</v>
      </c>
      <c r="H663" s="5">
        <f t="shared" si="40"/>
        <v>54.187265917603</v>
      </c>
      <c r="I663" t="s">
        <v>14</v>
      </c>
      <c r="J663" t="s">
        <v>36</v>
      </c>
      <c r="K663" t="s">
        <v>37</v>
      </c>
      <c r="L663">
        <v>1332910800</v>
      </c>
      <c r="M663" s="9">
        <f t="shared" si="41"/>
        <v>40996.208333333336</v>
      </c>
      <c r="N663">
        <v>1335502800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v>131</v>
      </c>
      <c r="G664" s="4">
        <f t="shared" si="43"/>
        <v>67.984732824427482</v>
      </c>
      <c r="H664" s="5">
        <f t="shared" si="40"/>
        <v>97.868131868131869</v>
      </c>
      <c r="I664" t="s">
        <v>14</v>
      </c>
      <c r="J664" t="s">
        <v>21</v>
      </c>
      <c r="K664" t="s">
        <v>22</v>
      </c>
      <c r="L664">
        <v>1544335200</v>
      </c>
      <c r="M664" s="9">
        <f t="shared" si="41"/>
        <v>43443.25</v>
      </c>
      <c r="N664">
        <v>1544680800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v>87</v>
      </c>
      <c r="G665" s="4">
        <f t="shared" si="43"/>
        <v>88.781609195402297</v>
      </c>
      <c r="H665" s="5">
        <f t="shared" si="40"/>
        <v>77.239999999999995</v>
      </c>
      <c r="I665" t="s">
        <v>14</v>
      </c>
      <c r="J665" t="s">
        <v>21</v>
      </c>
      <c r="K665" t="s">
        <v>22</v>
      </c>
      <c r="L665">
        <v>1286427600</v>
      </c>
      <c r="M665" s="9">
        <f t="shared" si="41"/>
        <v>40458.208333333336</v>
      </c>
      <c r="N665">
        <v>1288414800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v>1063</v>
      </c>
      <c r="G666" s="4">
        <f t="shared" si="43"/>
        <v>24.99623706491063</v>
      </c>
      <c r="H666" s="5">
        <f t="shared" si="40"/>
        <v>33.464735516372798</v>
      </c>
      <c r="I666" t="s">
        <v>14</v>
      </c>
      <c r="J666" t="s">
        <v>21</v>
      </c>
      <c r="K666" t="s">
        <v>22</v>
      </c>
      <c r="L666">
        <v>1329717600</v>
      </c>
      <c r="M666" s="9">
        <f t="shared" si="41"/>
        <v>40959.25</v>
      </c>
      <c r="N666">
        <v>1330581600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v>272</v>
      </c>
      <c r="G667" s="4">
        <f t="shared" si="43"/>
        <v>44.922794117647058</v>
      </c>
      <c r="H667" s="5">
        <f t="shared" si="40"/>
        <v>239.58823529411765</v>
      </c>
      <c r="I667" t="s">
        <v>20</v>
      </c>
      <c r="J667" t="s">
        <v>21</v>
      </c>
      <c r="K667" t="s">
        <v>22</v>
      </c>
      <c r="L667">
        <v>1310187600</v>
      </c>
      <c r="M667" s="9">
        <f t="shared" si="41"/>
        <v>40733.208333333336</v>
      </c>
      <c r="N667">
        <v>1311397200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v>25</v>
      </c>
      <c r="G668" s="4">
        <f t="shared" si="43"/>
        <v>79.400000000000006</v>
      </c>
      <c r="H668" s="5">
        <f t="shared" si="40"/>
        <v>64.032258064516128</v>
      </c>
      <c r="I668" t="s">
        <v>74</v>
      </c>
      <c r="J668" t="s">
        <v>21</v>
      </c>
      <c r="K668" t="s">
        <v>22</v>
      </c>
      <c r="L668">
        <v>1377838800</v>
      </c>
      <c r="M668" s="9">
        <f t="shared" si="41"/>
        <v>41516.208333333336</v>
      </c>
      <c r="N668">
        <v>1378357200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v>419</v>
      </c>
      <c r="G669" s="4">
        <f t="shared" si="43"/>
        <v>29.009546539379475</v>
      </c>
      <c r="H669" s="5">
        <f t="shared" si="40"/>
        <v>176.15942028985506</v>
      </c>
      <c r="I669" t="s">
        <v>20</v>
      </c>
      <c r="J669" t="s">
        <v>21</v>
      </c>
      <c r="K669" t="s">
        <v>22</v>
      </c>
      <c r="L669">
        <v>1410325200</v>
      </c>
      <c r="M669" s="9">
        <f t="shared" si="41"/>
        <v>41892.208333333336</v>
      </c>
      <c r="N669">
        <v>1411102800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v>76</v>
      </c>
      <c r="G670" s="4">
        <f t="shared" si="43"/>
        <v>73.59210526315789</v>
      </c>
      <c r="H670" s="5">
        <f t="shared" si="40"/>
        <v>20.33818181818182</v>
      </c>
      <c r="I670" t="s">
        <v>14</v>
      </c>
      <c r="J670" t="s">
        <v>21</v>
      </c>
      <c r="K670" t="s">
        <v>22</v>
      </c>
      <c r="L670">
        <v>1343797200</v>
      </c>
      <c r="M670" s="9">
        <f t="shared" si="41"/>
        <v>41122.208333333336</v>
      </c>
      <c r="N670">
        <v>1344834000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v>1621</v>
      </c>
      <c r="G671" s="4">
        <f t="shared" si="43"/>
        <v>107.97038864898211</v>
      </c>
      <c r="H671" s="5">
        <f t="shared" si="40"/>
        <v>358.64754098360658</v>
      </c>
      <c r="I671" t="s">
        <v>20</v>
      </c>
      <c r="J671" t="s">
        <v>107</v>
      </c>
      <c r="K671" t="s">
        <v>108</v>
      </c>
      <c r="L671">
        <v>1498453200</v>
      </c>
      <c r="M671" s="9">
        <f t="shared" si="41"/>
        <v>42912.208333333328</v>
      </c>
      <c r="N671">
        <v>1499230800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v>1101</v>
      </c>
      <c r="G672" s="4">
        <f t="shared" si="43"/>
        <v>68.987284287011803</v>
      </c>
      <c r="H672" s="5">
        <f t="shared" si="40"/>
        <v>468.85802469135803</v>
      </c>
      <c r="I672" t="s">
        <v>20</v>
      </c>
      <c r="J672" t="s">
        <v>21</v>
      </c>
      <c r="K672" t="s">
        <v>22</v>
      </c>
      <c r="L672">
        <v>1456380000</v>
      </c>
      <c r="M672" s="9">
        <f t="shared" si="41"/>
        <v>42425.25</v>
      </c>
      <c r="N672">
        <v>1457416800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v>1073</v>
      </c>
      <c r="G673" s="4">
        <f t="shared" si="43"/>
        <v>111.02236719478098</v>
      </c>
      <c r="H673" s="5">
        <f t="shared" si="40"/>
        <v>122.05635245901641</v>
      </c>
      <c r="I673" t="s">
        <v>20</v>
      </c>
      <c r="J673" t="s">
        <v>21</v>
      </c>
      <c r="K673" t="s">
        <v>22</v>
      </c>
      <c r="L673">
        <v>1280552400</v>
      </c>
      <c r="M673" s="9">
        <f t="shared" si="41"/>
        <v>40390.208333333336</v>
      </c>
      <c r="N673">
        <v>1280898000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v>4428</v>
      </c>
      <c r="G674" s="4">
        <f t="shared" si="43"/>
        <v>24.997515808491418</v>
      </c>
      <c r="H674" s="5">
        <f t="shared" si="40"/>
        <v>55.931783729156137</v>
      </c>
      <c r="I674" t="s">
        <v>14</v>
      </c>
      <c r="J674" t="s">
        <v>26</v>
      </c>
      <c r="K674" t="s">
        <v>27</v>
      </c>
      <c r="L674">
        <v>1521608400</v>
      </c>
      <c r="M674" s="9">
        <f t="shared" si="41"/>
        <v>43180.208333333328</v>
      </c>
      <c r="N674">
        <v>1522472400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v>58</v>
      </c>
      <c r="G675" s="4">
        <f t="shared" si="43"/>
        <v>42.155172413793103</v>
      </c>
      <c r="H675" s="5">
        <f t="shared" si="40"/>
        <v>43.660714285714285</v>
      </c>
      <c r="I675" t="s">
        <v>14</v>
      </c>
      <c r="J675" t="s">
        <v>107</v>
      </c>
      <c r="K675" t="s">
        <v>108</v>
      </c>
      <c r="L675">
        <v>1460696400</v>
      </c>
      <c r="M675" s="9">
        <f t="shared" si="41"/>
        <v>42475.208333333328</v>
      </c>
      <c r="N675">
        <v>1462510800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v>1218</v>
      </c>
      <c r="G676" s="4">
        <f t="shared" si="43"/>
        <v>47.003284072249592</v>
      </c>
      <c r="H676" s="5">
        <f t="shared" si="40"/>
        <v>33.53837141183363</v>
      </c>
      <c r="I676" t="s">
        <v>74</v>
      </c>
      <c r="J676" t="s">
        <v>21</v>
      </c>
      <c r="K676" t="s">
        <v>22</v>
      </c>
      <c r="L676">
        <v>1313730000</v>
      </c>
      <c r="M676" s="9">
        <f t="shared" si="41"/>
        <v>40774.208333333336</v>
      </c>
      <c r="N676">
        <v>1317790800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v>331</v>
      </c>
      <c r="G677" s="4">
        <f t="shared" si="43"/>
        <v>36.0392749244713</v>
      </c>
      <c r="H677" s="5">
        <f t="shared" si="40"/>
        <v>122.97938144329896</v>
      </c>
      <c r="I677" t="s">
        <v>20</v>
      </c>
      <c r="J677" t="s">
        <v>21</v>
      </c>
      <c r="K677" t="s">
        <v>22</v>
      </c>
      <c r="L677">
        <v>1568178000</v>
      </c>
      <c r="M677" s="9">
        <f t="shared" si="41"/>
        <v>43719.208333333328</v>
      </c>
      <c r="N677">
        <v>1568782800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v>1170</v>
      </c>
      <c r="G678" s="4">
        <f t="shared" si="43"/>
        <v>101.03760683760684</v>
      </c>
      <c r="H678" s="5">
        <f t="shared" si="40"/>
        <v>189.74959871589084</v>
      </c>
      <c r="I678" t="s">
        <v>20</v>
      </c>
      <c r="J678" t="s">
        <v>21</v>
      </c>
      <c r="K678" t="s">
        <v>22</v>
      </c>
      <c r="L678">
        <v>1348635600</v>
      </c>
      <c r="M678" s="9">
        <f t="shared" si="41"/>
        <v>41178.208333333336</v>
      </c>
      <c r="N678">
        <v>1349413200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v>111</v>
      </c>
      <c r="G679" s="4">
        <f t="shared" si="43"/>
        <v>39.927927927927925</v>
      </c>
      <c r="H679" s="5">
        <f t="shared" si="40"/>
        <v>83.622641509433961</v>
      </c>
      <c r="I679" t="s">
        <v>14</v>
      </c>
      <c r="J679" t="s">
        <v>21</v>
      </c>
      <c r="K679" t="s">
        <v>22</v>
      </c>
      <c r="L679">
        <v>1468126800</v>
      </c>
      <c r="M679" s="9">
        <f t="shared" si="41"/>
        <v>42561.208333333328</v>
      </c>
      <c r="N679">
        <v>1472446800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v>215</v>
      </c>
      <c r="G680" s="4">
        <f t="shared" si="43"/>
        <v>83.158139534883716</v>
      </c>
      <c r="H680" s="5">
        <f t="shared" si="40"/>
        <v>17.968844221105527</v>
      </c>
      <c r="I680" t="s">
        <v>74</v>
      </c>
      <c r="J680" t="s">
        <v>21</v>
      </c>
      <c r="K680" t="s">
        <v>22</v>
      </c>
      <c r="L680">
        <v>1547877600</v>
      </c>
      <c r="M680" s="9">
        <f t="shared" si="41"/>
        <v>43484.25</v>
      </c>
      <c r="N680">
        <v>1548050400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v>363</v>
      </c>
      <c r="G681" s="4">
        <f t="shared" si="43"/>
        <v>39.97520661157025</v>
      </c>
      <c r="H681" s="5">
        <f t="shared" si="40"/>
        <v>1036.5</v>
      </c>
      <c r="I681" t="s">
        <v>20</v>
      </c>
      <c r="J681" t="s">
        <v>21</v>
      </c>
      <c r="K681" t="s">
        <v>22</v>
      </c>
      <c r="L681">
        <v>1571374800</v>
      </c>
      <c r="M681" s="9">
        <f t="shared" si="41"/>
        <v>43756.208333333328</v>
      </c>
      <c r="N681">
        <v>1571806800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v>2955</v>
      </c>
      <c r="G682" s="4">
        <f t="shared" si="43"/>
        <v>47.993908629441627</v>
      </c>
      <c r="H682" s="5">
        <f t="shared" si="40"/>
        <v>97.405219780219781</v>
      </c>
      <c r="I682" t="s">
        <v>14</v>
      </c>
      <c r="J682" t="s">
        <v>21</v>
      </c>
      <c r="K682" t="s">
        <v>22</v>
      </c>
      <c r="L682">
        <v>1576303200</v>
      </c>
      <c r="M682" s="9">
        <f t="shared" si="41"/>
        <v>43813.25</v>
      </c>
      <c r="N682">
        <v>1576476000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v>1657</v>
      </c>
      <c r="G683" s="4">
        <f t="shared" si="43"/>
        <v>95.978877489438744</v>
      </c>
      <c r="H683" s="5">
        <f t="shared" si="40"/>
        <v>86.386203150461711</v>
      </c>
      <c r="I683" t="s">
        <v>14</v>
      </c>
      <c r="J683" t="s">
        <v>21</v>
      </c>
      <c r="K683" t="s">
        <v>22</v>
      </c>
      <c r="L683">
        <v>1324447200</v>
      </c>
      <c r="M683" s="9">
        <f t="shared" si="41"/>
        <v>40898.25</v>
      </c>
      <c r="N683">
        <v>1324965600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v>103</v>
      </c>
      <c r="G684" s="4">
        <f t="shared" si="43"/>
        <v>78.728155339805824</v>
      </c>
      <c r="H684" s="5">
        <f t="shared" si="40"/>
        <v>150.16666666666666</v>
      </c>
      <c r="I684" t="s">
        <v>20</v>
      </c>
      <c r="J684" t="s">
        <v>21</v>
      </c>
      <c r="K684" t="s">
        <v>22</v>
      </c>
      <c r="L684">
        <v>1386741600</v>
      </c>
      <c r="M684" s="9">
        <f t="shared" si="41"/>
        <v>41619.25</v>
      </c>
      <c r="N684">
        <v>1387519200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v>147</v>
      </c>
      <c r="G685" s="4">
        <f t="shared" si="43"/>
        <v>56.081632653061227</v>
      </c>
      <c r="H685" s="5">
        <f t="shared" si="40"/>
        <v>358.43478260869563</v>
      </c>
      <c r="I685" t="s">
        <v>20</v>
      </c>
      <c r="J685" t="s">
        <v>21</v>
      </c>
      <c r="K685" t="s">
        <v>22</v>
      </c>
      <c r="L685">
        <v>1537074000</v>
      </c>
      <c r="M685" s="9">
        <f t="shared" si="41"/>
        <v>43359.208333333328</v>
      </c>
      <c r="N685">
        <v>1537246800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v>110</v>
      </c>
      <c r="G686" s="4">
        <f t="shared" si="43"/>
        <v>69.090909090909093</v>
      </c>
      <c r="H686" s="5">
        <f t="shared" si="40"/>
        <v>542.85714285714289</v>
      </c>
      <c r="I686" t="s">
        <v>20</v>
      </c>
      <c r="J686" t="s">
        <v>15</v>
      </c>
      <c r="K686" t="s">
        <v>16</v>
      </c>
      <c r="L686">
        <v>1277787600</v>
      </c>
      <c r="M686" s="9">
        <f t="shared" si="41"/>
        <v>40358.208333333336</v>
      </c>
      <c r="N686">
        <v>1279515600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v>926</v>
      </c>
      <c r="G687" s="4">
        <f t="shared" si="43"/>
        <v>102.05291576673866</v>
      </c>
      <c r="H687" s="5">
        <f t="shared" si="40"/>
        <v>67.500714285714281</v>
      </c>
      <c r="I687" t="s">
        <v>14</v>
      </c>
      <c r="J687" t="s">
        <v>15</v>
      </c>
      <c r="K687" t="s">
        <v>16</v>
      </c>
      <c r="L687">
        <v>1440306000</v>
      </c>
      <c r="M687" s="9">
        <f t="shared" si="41"/>
        <v>42239.208333333328</v>
      </c>
      <c r="N687">
        <v>1442379600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v>134</v>
      </c>
      <c r="G688" s="4">
        <f t="shared" si="43"/>
        <v>107.32089552238806</v>
      </c>
      <c r="H688" s="5">
        <f t="shared" si="40"/>
        <v>191.74666666666667</v>
      </c>
      <c r="I688" t="s">
        <v>20</v>
      </c>
      <c r="J688" t="s">
        <v>21</v>
      </c>
      <c r="K688" t="s">
        <v>22</v>
      </c>
      <c r="L688">
        <v>1522126800</v>
      </c>
      <c r="M688" s="9">
        <f t="shared" si="41"/>
        <v>43186.208333333328</v>
      </c>
      <c r="N688">
        <v>1523077200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v>269</v>
      </c>
      <c r="G689" s="4">
        <f t="shared" si="43"/>
        <v>51.970260223048328</v>
      </c>
      <c r="H689" s="5">
        <f t="shared" si="40"/>
        <v>932</v>
      </c>
      <c r="I689" t="s">
        <v>20</v>
      </c>
      <c r="J689" t="s">
        <v>21</v>
      </c>
      <c r="K689" t="s">
        <v>22</v>
      </c>
      <c r="L689">
        <v>1489298400</v>
      </c>
      <c r="M689" s="9">
        <f t="shared" si="41"/>
        <v>42806.25</v>
      </c>
      <c r="N689">
        <v>1489554000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v>175</v>
      </c>
      <c r="G690" s="4">
        <f t="shared" si="43"/>
        <v>71.137142857142862</v>
      </c>
      <c r="H690" s="5">
        <f t="shared" si="40"/>
        <v>429.27586206896552</v>
      </c>
      <c r="I690" t="s">
        <v>20</v>
      </c>
      <c r="J690" t="s">
        <v>21</v>
      </c>
      <c r="K690" t="s">
        <v>22</v>
      </c>
      <c r="L690">
        <v>1547100000</v>
      </c>
      <c r="M690" s="9">
        <f t="shared" si="41"/>
        <v>43475.25</v>
      </c>
      <c r="N690">
        <v>1548482400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v>69</v>
      </c>
      <c r="G691" s="4">
        <f t="shared" si="43"/>
        <v>106.49275362318841</v>
      </c>
      <c r="H691" s="5">
        <f t="shared" si="40"/>
        <v>100.65753424657535</v>
      </c>
      <c r="I691" t="s">
        <v>20</v>
      </c>
      <c r="J691" t="s">
        <v>21</v>
      </c>
      <c r="K691" t="s">
        <v>22</v>
      </c>
      <c r="L691">
        <v>1383022800</v>
      </c>
      <c r="M691" s="9">
        <f t="shared" si="41"/>
        <v>41576.208333333336</v>
      </c>
      <c r="N691">
        <v>1384063200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v>190</v>
      </c>
      <c r="G692" s="4">
        <f t="shared" si="43"/>
        <v>42.93684210526316</v>
      </c>
      <c r="H692" s="5">
        <f t="shared" si="40"/>
        <v>226.61111111111109</v>
      </c>
      <c r="I692" t="s">
        <v>20</v>
      </c>
      <c r="J692" t="s">
        <v>21</v>
      </c>
      <c r="K692" t="s">
        <v>22</v>
      </c>
      <c r="L692">
        <v>1322373600</v>
      </c>
      <c r="M692" s="9">
        <f t="shared" si="41"/>
        <v>40874.25</v>
      </c>
      <c r="N692">
        <v>1322892000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v>237</v>
      </c>
      <c r="G693" s="4">
        <f t="shared" si="43"/>
        <v>30.037974683544302</v>
      </c>
      <c r="H693" s="5">
        <f t="shared" si="40"/>
        <v>142.38</v>
      </c>
      <c r="I693" t="s">
        <v>20</v>
      </c>
      <c r="J693" t="s">
        <v>21</v>
      </c>
      <c r="K693" t="s">
        <v>22</v>
      </c>
      <c r="L693">
        <v>1349240400</v>
      </c>
      <c r="M693" s="9">
        <f t="shared" si="41"/>
        <v>41185.208333333336</v>
      </c>
      <c r="N693">
        <v>1350709200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v>77</v>
      </c>
      <c r="G694" s="4">
        <f t="shared" si="43"/>
        <v>70.623376623376629</v>
      </c>
      <c r="H694" s="5">
        <f t="shared" si="40"/>
        <v>90.633333333333326</v>
      </c>
      <c r="I694" t="s">
        <v>14</v>
      </c>
      <c r="J694" t="s">
        <v>40</v>
      </c>
      <c r="K694" t="s">
        <v>41</v>
      </c>
      <c r="L694">
        <v>1562648400</v>
      </c>
      <c r="M694" s="9">
        <f t="shared" si="41"/>
        <v>43655.208333333328</v>
      </c>
      <c r="N694">
        <v>1564203600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v>1748</v>
      </c>
      <c r="G695" s="4">
        <f t="shared" si="43"/>
        <v>66.016018306636155</v>
      </c>
      <c r="H695" s="5">
        <f t="shared" si="40"/>
        <v>63.966740576496676</v>
      </c>
      <c r="I695" t="s">
        <v>14</v>
      </c>
      <c r="J695" t="s">
        <v>21</v>
      </c>
      <c r="K695" t="s">
        <v>22</v>
      </c>
      <c r="L695">
        <v>1508216400</v>
      </c>
      <c r="M695" s="9">
        <f t="shared" si="41"/>
        <v>43025.208333333328</v>
      </c>
      <c r="N695">
        <v>1509685200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v>79</v>
      </c>
      <c r="G696" s="4">
        <f t="shared" si="43"/>
        <v>96.911392405063296</v>
      </c>
      <c r="H696" s="5">
        <f t="shared" si="40"/>
        <v>84.131868131868131</v>
      </c>
      <c r="I696" t="s">
        <v>14</v>
      </c>
      <c r="J696" t="s">
        <v>21</v>
      </c>
      <c r="K696" t="s">
        <v>22</v>
      </c>
      <c r="L696">
        <v>1511762400</v>
      </c>
      <c r="M696" s="9">
        <f t="shared" si="41"/>
        <v>43066.25</v>
      </c>
      <c r="N696">
        <v>1514959200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v>196</v>
      </c>
      <c r="G697" s="4">
        <f t="shared" si="43"/>
        <v>62.867346938775512</v>
      </c>
      <c r="H697" s="5">
        <f t="shared" si="40"/>
        <v>133.93478260869566</v>
      </c>
      <c r="I697" t="s">
        <v>20</v>
      </c>
      <c r="J697" t="s">
        <v>107</v>
      </c>
      <c r="K697" t="s">
        <v>108</v>
      </c>
      <c r="L697">
        <v>1447480800</v>
      </c>
      <c r="M697" s="9">
        <f t="shared" si="41"/>
        <v>42322.25</v>
      </c>
      <c r="N697">
        <v>1448863200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v>889</v>
      </c>
      <c r="G698" s="4">
        <f t="shared" si="43"/>
        <v>108.98537682789652</v>
      </c>
      <c r="H698" s="5">
        <f t="shared" si="40"/>
        <v>59.042047531992694</v>
      </c>
      <c r="I698" t="s">
        <v>14</v>
      </c>
      <c r="J698" t="s">
        <v>21</v>
      </c>
      <c r="K698" t="s">
        <v>22</v>
      </c>
      <c r="L698">
        <v>1429506000</v>
      </c>
      <c r="M698" s="9">
        <f t="shared" si="41"/>
        <v>42114.208333333328</v>
      </c>
      <c r="N698">
        <v>1429592400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v>7295</v>
      </c>
      <c r="G699" s="4">
        <f t="shared" si="43"/>
        <v>26.999314599040439</v>
      </c>
      <c r="H699" s="5">
        <f t="shared" si="40"/>
        <v>152.80062063615205</v>
      </c>
      <c r="I699" t="s">
        <v>20</v>
      </c>
      <c r="J699" t="s">
        <v>21</v>
      </c>
      <c r="K699" t="s">
        <v>22</v>
      </c>
      <c r="L699">
        <v>1522472400</v>
      </c>
      <c r="M699" s="9">
        <f t="shared" si="41"/>
        <v>43190.208333333328</v>
      </c>
      <c r="N699">
        <v>1522645200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v>2893</v>
      </c>
      <c r="G700" s="4">
        <f t="shared" si="43"/>
        <v>65.004147943311438</v>
      </c>
      <c r="H700" s="5">
        <f t="shared" si="40"/>
        <v>446.69121140142522</v>
      </c>
      <c r="I700" t="s">
        <v>20</v>
      </c>
      <c r="J700" t="s">
        <v>15</v>
      </c>
      <c r="K700" t="s">
        <v>16</v>
      </c>
      <c r="L700">
        <v>1322114400</v>
      </c>
      <c r="M700" s="9">
        <f t="shared" si="41"/>
        <v>40871.25</v>
      </c>
      <c r="N700">
        <v>1323324000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v>56</v>
      </c>
      <c r="G701" s="4">
        <f t="shared" si="43"/>
        <v>111.51785714285714</v>
      </c>
      <c r="H701" s="5">
        <f t="shared" si="40"/>
        <v>84.391891891891888</v>
      </c>
      <c r="I701" t="s">
        <v>14</v>
      </c>
      <c r="J701" t="s">
        <v>21</v>
      </c>
      <c r="K701" t="s">
        <v>22</v>
      </c>
      <c r="L701">
        <v>1561438800</v>
      </c>
      <c r="M701" s="9">
        <f t="shared" si="41"/>
        <v>43641.208333333328</v>
      </c>
      <c r="N701">
        <v>1561525200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v>1</v>
      </c>
      <c r="G702" s="4">
        <f t="shared" si="43"/>
        <v>3</v>
      </c>
      <c r="H702" s="5">
        <f t="shared" si="40"/>
        <v>3</v>
      </c>
      <c r="I702" t="s">
        <v>14</v>
      </c>
      <c r="J702" t="s">
        <v>21</v>
      </c>
      <c r="K702" t="s">
        <v>22</v>
      </c>
      <c r="L702">
        <v>1264399200</v>
      </c>
      <c r="M702" s="9">
        <f t="shared" si="41"/>
        <v>40203.25</v>
      </c>
      <c r="N702">
        <v>1265695200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v>820</v>
      </c>
      <c r="G703" s="4">
        <f t="shared" si="43"/>
        <v>110.99268292682927</v>
      </c>
      <c r="H703" s="5">
        <f t="shared" si="40"/>
        <v>175.02692307692308</v>
      </c>
      <c r="I703" t="s">
        <v>20</v>
      </c>
      <c r="J703" t="s">
        <v>21</v>
      </c>
      <c r="K703" t="s">
        <v>22</v>
      </c>
      <c r="L703">
        <v>1301202000</v>
      </c>
      <c r="M703" s="9">
        <f t="shared" si="41"/>
        <v>40629.208333333336</v>
      </c>
      <c r="N703">
        <v>1301806800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v>83</v>
      </c>
      <c r="G704" s="4">
        <f t="shared" si="43"/>
        <v>56.746987951807228</v>
      </c>
      <c r="H704" s="5">
        <f t="shared" si="40"/>
        <v>54.137931034482754</v>
      </c>
      <c r="I704" t="s">
        <v>14</v>
      </c>
      <c r="J704" t="s">
        <v>21</v>
      </c>
      <c r="K704" t="s">
        <v>22</v>
      </c>
      <c r="L704">
        <v>1374469200</v>
      </c>
      <c r="M704" s="9">
        <f t="shared" si="41"/>
        <v>41477.208333333336</v>
      </c>
      <c r="N704">
        <v>1374901200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v>2038</v>
      </c>
      <c r="G705" s="4">
        <f t="shared" si="43"/>
        <v>97.020608439646708</v>
      </c>
      <c r="H705" s="5">
        <f t="shared" si="40"/>
        <v>311.87381703470032</v>
      </c>
      <c r="I705" t="s">
        <v>20</v>
      </c>
      <c r="J705" t="s">
        <v>21</v>
      </c>
      <c r="K705" t="s">
        <v>22</v>
      </c>
      <c r="L705">
        <v>1334984400</v>
      </c>
      <c r="M705" s="9">
        <f t="shared" si="41"/>
        <v>41020.208333333336</v>
      </c>
      <c r="N705">
        <v>1336453200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v>116</v>
      </c>
      <c r="G706" s="4">
        <f t="shared" si="43"/>
        <v>92.08620689655173</v>
      </c>
      <c r="H706" s="5">
        <f t="shared" ref="H706:H769" si="44">(E706/D706)*100</f>
        <v>122.78160919540231</v>
      </c>
      <c r="I706" t="s">
        <v>20</v>
      </c>
      <c r="J706" t="s">
        <v>21</v>
      </c>
      <c r="K706" t="s">
        <v>22</v>
      </c>
      <c r="L706">
        <v>1467608400</v>
      </c>
      <c r="M706" s="9">
        <f t="shared" ref="M706:M769" si="45">(((L706/60)/60)/24)+DATE(1970,1,1)</f>
        <v>42555.208333333328</v>
      </c>
      <c r="N706">
        <v>1468904400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v>2025</v>
      </c>
      <c r="G707" s="4">
        <f t="shared" si="43"/>
        <v>82.986666666666665</v>
      </c>
      <c r="H707" s="5">
        <f t="shared" si="44"/>
        <v>99.026517383618156</v>
      </c>
      <c r="I707" t="s">
        <v>14</v>
      </c>
      <c r="J707" t="s">
        <v>40</v>
      </c>
      <c r="K707" t="s">
        <v>41</v>
      </c>
      <c r="L707">
        <v>1386741600</v>
      </c>
      <c r="M707" s="9">
        <f t="shared" si="45"/>
        <v>41619.25</v>
      </c>
      <c r="N707">
        <v>1387087200</v>
      </c>
      <c r="O707" s="9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v>1345</v>
      </c>
      <c r="G708" s="4">
        <f t="shared" ref="G708:G771" si="47">AVERAGE(E708/F708)</f>
        <v>103.03791821561339</v>
      </c>
      <c r="H708" s="5">
        <f t="shared" si="44"/>
        <v>127.84686346863469</v>
      </c>
      <c r="I708" t="s">
        <v>20</v>
      </c>
      <c r="J708" t="s">
        <v>26</v>
      </c>
      <c r="K708" t="s">
        <v>27</v>
      </c>
      <c r="L708">
        <v>1546754400</v>
      </c>
      <c r="M708" s="9">
        <f t="shared" si="45"/>
        <v>43471.25</v>
      </c>
      <c r="N708">
        <v>1547445600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v>168</v>
      </c>
      <c r="G709" s="4">
        <f t="shared" si="47"/>
        <v>68.922619047619051</v>
      </c>
      <c r="H709" s="5">
        <f t="shared" si="44"/>
        <v>158.61643835616439</v>
      </c>
      <c r="I709" t="s">
        <v>20</v>
      </c>
      <c r="J709" t="s">
        <v>21</v>
      </c>
      <c r="K709" t="s">
        <v>22</v>
      </c>
      <c r="L709">
        <v>1544248800</v>
      </c>
      <c r="M709" s="9">
        <f t="shared" si="45"/>
        <v>43442.25</v>
      </c>
      <c r="N709">
        <v>1547359200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v>137</v>
      </c>
      <c r="G710" s="4">
        <f t="shared" si="47"/>
        <v>87.737226277372258</v>
      </c>
      <c r="H710" s="5">
        <f t="shared" si="44"/>
        <v>707.05882352941171</v>
      </c>
      <c r="I710" t="s">
        <v>20</v>
      </c>
      <c r="J710" t="s">
        <v>98</v>
      </c>
      <c r="K710" t="s">
        <v>99</v>
      </c>
      <c r="L710">
        <v>1495429200</v>
      </c>
      <c r="M710" s="9">
        <f t="shared" si="45"/>
        <v>42877.208333333328</v>
      </c>
      <c r="N710">
        <v>1496293200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v>186</v>
      </c>
      <c r="G711" s="4">
        <f t="shared" si="47"/>
        <v>75.021505376344081</v>
      </c>
      <c r="H711" s="5">
        <f t="shared" si="44"/>
        <v>142.38775510204081</v>
      </c>
      <c r="I711" t="s">
        <v>20</v>
      </c>
      <c r="J711" t="s">
        <v>107</v>
      </c>
      <c r="K711" t="s">
        <v>108</v>
      </c>
      <c r="L711">
        <v>1334811600</v>
      </c>
      <c r="M711" s="9">
        <f t="shared" si="45"/>
        <v>41018.208333333336</v>
      </c>
      <c r="N711">
        <v>1335416400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v>125</v>
      </c>
      <c r="G712" s="4">
        <f t="shared" si="47"/>
        <v>50.863999999999997</v>
      </c>
      <c r="H712" s="5">
        <f t="shared" si="44"/>
        <v>147.86046511627907</v>
      </c>
      <c r="I712" t="s">
        <v>20</v>
      </c>
      <c r="J712" t="s">
        <v>21</v>
      </c>
      <c r="K712" t="s">
        <v>22</v>
      </c>
      <c r="L712">
        <v>1531544400</v>
      </c>
      <c r="M712" s="9">
        <f t="shared" si="45"/>
        <v>43295.208333333328</v>
      </c>
      <c r="N712">
        <v>1532149200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v>14</v>
      </c>
      <c r="G713" s="4">
        <f t="shared" si="47"/>
        <v>90</v>
      </c>
      <c r="H713" s="5">
        <f t="shared" si="44"/>
        <v>20.322580645161288</v>
      </c>
      <c r="I713" t="s">
        <v>14</v>
      </c>
      <c r="J713" t="s">
        <v>107</v>
      </c>
      <c r="K713" t="s">
        <v>108</v>
      </c>
      <c r="L713">
        <v>1453615200</v>
      </c>
      <c r="M713" s="9">
        <f t="shared" si="45"/>
        <v>42393.25</v>
      </c>
      <c r="N713">
        <v>1453788000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v>202</v>
      </c>
      <c r="G714" s="4">
        <f t="shared" si="47"/>
        <v>72.896039603960389</v>
      </c>
      <c r="H714" s="5">
        <f t="shared" si="44"/>
        <v>1840.625</v>
      </c>
      <c r="I714" t="s">
        <v>20</v>
      </c>
      <c r="J714" t="s">
        <v>21</v>
      </c>
      <c r="K714" t="s">
        <v>22</v>
      </c>
      <c r="L714">
        <v>1467954000</v>
      </c>
      <c r="M714" s="9">
        <f t="shared" si="45"/>
        <v>42559.208333333328</v>
      </c>
      <c r="N714">
        <v>1471496400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v>103</v>
      </c>
      <c r="G715" s="4">
        <f t="shared" si="47"/>
        <v>108.48543689320388</v>
      </c>
      <c r="H715" s="5">
        <f t="shared" si="44"/>
        <v>161.94202898550725</v>
      </c>
      <c r="I715" t="s">
        <v>20</v>
      </c>
      <c r="J715" t="s">
        <v>21</v>
      </c>
      <c r="K715" t="s">
        <v>22</v>
      </c>
      <c r="L715">
        <v>1471842000</v>
      </c>
      <c r="M715" s="9">
        <f t="shared" si="45"/>
        <v>42604.208333333328</v>
      </c>
      <c r="N715">
        <v>1472878800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v>1785</v>
      </c>
      <c r="G716" s="4">
        <f t="shared" si="47"/>
        <v>101.98095238095237</v>
      </c>
      <c r="H716" s="5">
        <f t="shared" si="44"/>
        <v>472.82077922077923</v>
      </c>
      <c r="I716" t="s">
        <v>20</v>
      </c>
      <c r="J716" t="s">
        <v>21</v>
      </c>
      <c r="K716" t="s">
        <v>22</v>
      </c>
      <c r="L716">
        <v>1408424400</v>
      </c>
      <c r="M716" s="9">
        <f t="shared" si="45"/>
        <v>41870.208333333336</v>
      </c>
      <c r="N716">
        <v>1408510800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v>656</v>
      </c>
      <c r="G717" s="4">
        <f t="shared" si="47"/>
        <v>44.009146341463413</v>
      </c>
      <c r="H717" s="5">
        <f t="shared" si="44"/>
        <v>24.466101694915253</v>
      </c>
      <c r="I717" t="s">
        <v>14</v>
      </c>
      <c r="J717" t="s">
        <v>21</v>
      </c>
      <c r="K717" t="s">
        <v>22</v>
      </c>
      <c r="L717">
        <v>1281157200</v>
      </c>
      <c r="M717" s="9">
        <f t="shared" si="45"/>
        <v>40397.208333333336</v>
      </c>
      <c r="N717">
        <v>1281589200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v>157</v>
      </c>
      <c r="G718" s="4">
        <f t="shared" si="47"/>
        <v>65.942675159235662</v>
      </c>
      <c r="H718" s="5">
        <f t="shared" si="44"/>
        <v>517.65</v>
      </c>
      <c r="I718" t="s">
        <v>20</v>
      </c>
      <c r="J718" t="s">
        <v>21</v>
      </c>
      <c r="K718" t="s">
        <v>22</v>
      </c>
      <c r="L718">
        <v>1373432400</v>
      </c>
      <c r="M718" s="9">
        <f t="shared" si="45"/>
        <v>41465.208333333336</v>
      </c>
      <c r="N718">
        <v>1375851600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v>555</v>
      </c>
      <c r="G719" s="4">
        <f t="shared" si="47"/>
        <v>24.987387387387386</v>
      </c>
      <c r="H719" s="5">
        <f t="shared" si="44"/>
        <v>247.64285714285714</v>
      </c>
      <c r="I719" t="s">
        <v>20</v>
      </c>
      <c r="J719" t="s">
        <v>21</v>
      </c>
      <c r="K719" t="s">
        <v>22</v>
      </c>
      <c r="L719">
        <v>1313989200</v>
      </c>
      <c r="M719" s="9">
        <f t="shared" si="45"/>
        <v>40777.208333333336</v>
      </c>
      <c r="N719">
        <v>1315803600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v>297</v>
      </c>
      <c r="G720" s="4">
        <f t="shared" si="47"/>
        <v>28.003367003367003</v>
      </c>
      <c r="H720" s="5">
        <f t="shared" si="44"/>
        <v>100.20481927710843</v>
      </c>
      <c r="I720" t="s">
        <v>20</v>
      </c>
      <c r="J720" t="s">
        <v>21</v>
      </c>
      <c r="K720" t="s">
        <v>22</v>
      </c>
      <c r="L720">
        <v>1371445200</v>
      </c>
      <c r="M720" s="9">
        <f t="shared" si="45"/>
        <v>41442.208333333336</v>
      </c>
      <c r="N720">
        <v>1373691600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v>123</v>
      </c>
      <c r="G721" s="4">
        <f t="shared" si="47"/>
        <v>85.829268292682926</v>
      </c>
      <c r="H721" s="5">
        <f t="shared" si="44"/>
        <v>153</v>
      </c>
      <c r="I721" t="s">
        <v>20</v>
      </c>
      <c r="J721" t="s">
        <v>21</v>
      </c>
      <c r="K721" t="s">
        <v>22</v>
      </c>
      <c r="L721">
        <v>1338267600</v>
      </c>
      <c r="M721" s="9">
        <f t="shared" si="45"/>
        <v>41058.208333333336</v>
      </c>
      <c r="N721">
        <v>1339218000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v>38</v>
      </c>
      <c r="G722" s="4">
        <f t="shared" si="47"/>
        <v>84.921052631578945</v>
      </c>
      <c r="H722" s="5">
        <f t="shared" si="44"/>
        <v>37.091954022988503</v>
      </c>
      <c r="I722" t="s">
        <v>74</v>
      </c>
      <c r="J722" t="s">
        <v>36</v>
      </c>
      <c r="K722" t="s">
        <v>37</v>
      </c>
      <c r="L722">
        <v>1519192800</v>
      </c>
      <c r="M722" s="9">
        <f t="shared" si="45"/>
        <v>43152.25</v>
      </c>
      <c r="N722">
        <v>1520402400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v>60</v>
      </c>
      <c r="G723" s="4">
        <f t="shared" si="47"/>
        <v>90.483333333333334</v>
      </c>
      <c r="H723" s="5">
        <f t="shared" si="44"/>
        <v>4.392394822006473</v>
      </c>
      <c r="I723" t="s">
        <v>74</v>
      </c>
      <c r="J723" t="s">
        <v>21</v>
      </c>
      <c r="K723" t="s">
        <v>22</v>
      </c>
      <c r="L723">
        <v>1522818000</v>
      </c>
      <c r="M723" s="9">
        <f t="shared" si="45"/>
        <v>43194.208333333328</v>
      </c>
      <c r="N723">
        <v>1523336400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v>3036</v>
      </c>
      <c r="G724" s="4">
        <f t="shared" si="47"/>
        <v>25.00197628458498</v>
      </c>
      <c r="H724" s="5">
        <f t="shared" si="44"/>
        <v>156.50721649484535</v>
      </c>
      <c r="I724" t="s">
        <v>20</v>
      </c>
      <c r="J724" t="s">
        <v>21</v>
      </c>
      <c r="K724" t="s">
        <v>22</v>
      </c>
      <c r="L724">
        <v>1509948000</v>
      </c>
      <c r="M724" s="9">
        <f t="shared" si="45"/>
        <v>43045.25</v>
      </c>
      <c r="N724">
        <v>1512280800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v>144</v>
      </c>
      <c r="G725" s="4">
        <f t="shared" si="47"/>
        <v>92.013888888888886</v>
      </c>
      <c r="H725" s="5">
        <f t="shared" si="44"/>
        <v>270.40816326530609</v>
      </c>
      <c r="I725" t="s">
        <v>20</v>
      </c>
      <c r="J725" t="s">
        <v>26</v>
      </c>
      <c r="K725" t="s">
        <v>27</v>
      </c>
      <c r="L725">
        <v>1456898400</v>
      </c>
      <c r="M725" s="9">
        <f t="shared" si="45"/>
        <v>42431.25</v>
      </c>
      <c r="N725">
        <v>1458709200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v>121</v>
      </c>
      <c r="G726" s="4">
        <f t="shared" si="47"/>
        <v>93.066115702479337</v>
      </c>
      <c r="H726" s="5">
        <f t="shared" si="44"/>
        <v>134.05952380952382</v>
      </c>
      <c r="I726" t="s">
        <v>20</v>
      </c>
      <c r="J726" t="s">
        <v>40</v>
      </c>
      <c r="K726" t="s">
        <v>41</v>
      </c>
      <c r="L726">
        <v>1413954000</v>
      </c>
      <c r="M726" s="9">
        <f t="shared" si="45"/>
        <v>41934.208333333336</v>
      </c>
      <c r="N726">
        <v>1414126800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v>1596</v>
      </c>
      <c r="G727" s="4">
        <f t="shared" si="47"/>
        <v>61.008145363408524</v>
      </c>
      <c r="H727" s="5">
        <f t="shared" si="44"/>
        <v>50.398033126293996</v>
      </c>
      <c r="I727" t="s">
        <v>14</v>
      </c>
      <c r="J727" t="s">
        <v>21</v>
      </c>
      <c r="K727" t="s">
        <v>22</v>
      </c>
      <c r="L727">
        <v>1416031200</v>
      </c>
      <c r="M727" s="9">
        <f t="shared" si="45"/>
        <v>41958.25</v>
      </c>
      <c r="N727">
        <v>1416204000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v>524</v>
      </c>
      <c r="G728" s="4">
        <f t="shared" si="47"/>
        <v>92.036259541984734</v>
      </c>
      <c r="H728" s="5">
        <f t="shared" si="44"/>
        <v>88.815837937384899</v>
      </c>
      <c r="I728" t="s">
        <v>74</v>
      </c>
      <c r="J728" t="s">
        <v>21</v>
      </c>
      <c r="K728" t="s">
        <v>22</v>
      </c>
      <c r="L728">
        <v>1287982800</v>
      </c>
      <c r="M728" s="9">
        <f t="shared" si="45"/>
        <v>40476.208333333336</v>
      </c>
      <c r="N728">
        <v>1288501200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v>181</v>
      </c>
      <c r="G729" s="4">
        <f t="shared" si="47"/>
        <v>81.132596685082873</v>
      </c>
      <c r="H729" s="5">
        <f t="shared" si="44"/>
        <v>165</v>
      </c>
      <c r="I729" t="s">
        <v>20</v>
      </c>
      <c r="J729" t="s">
        <v>21</v>
      </c>
      <c r="K729" t="s">
        <v>22</v>
      </c>
      <c r="L729">
        <v>1547964000</v>
      </c>
      <c r="M729" s="9">
        <f t="shared" si="45"/>
        <v>43485.25</v>
      </c>
      <c r="N729">
        <v>1552971600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v>10</v>
      </c>
      <c r="G730" s="4">
        <f t="shared" si="47"/>
        <v>73.5</v>
      </c>
      <c r="H730" s="5">
        <f t="shared" si="44"/>
        <v>17.5</v>
      </c>
      <c r="I730" t="s">
        <v>14</v>
      </c>
      <c r="J730" t="s">
        <v>21</v>
      </c>
      <c r="K730" t="s">
        <v>22</v>
      </c>
      <c r="L730">
        <v>1464152400</v>
      </c>
      <c r="M730" s="9">
        <f t="shared" si="45"/>
        <v>42515.208333333328</v>
      </c>
      <c r="N730">
        <v>1465102800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v>122</v>
      </c>
      <c r="G731" s="4">
        <f t="shared" si="47"/>
        <v>85.221311475409834</v>
      </c>
      <c r="H731" s="5">
        <f t="shared" si="44"/>
        <v>185.66071428571428</v>
      </c>
      <c r="I731" t="s">
        <v>20</v>
      </c>
      <c r="J731" t="s">
        <v>21</v>
      </c>
      <c r="K731" t="s">
        <v>22</v>
      </c>
      <c r="L731">
        <v>1359957600</v>
      </c>
      <c r="M731" s="9">
        <f t="shared" si="45"/>
        <v>41309.25</v>
      </c>
      <c r="N731">
        <v>1360130400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v>1071</v>
      </c>
      <c r="G732" s="4">
        <f t="shared" si="47"/>
        <v>110.96825396825396</v>
      </c>
      <c r="H732" s="5">
        <f t="shared" si="44"/>
        <v>412.6631944444444</v>
      </c>
      <c r="I732" t="s">
        <v>20</v>
      </c>
      <c r="J732" t="s">
        <v>15</v>
      </c>
      <c r="K732" t="s">
        <v>16</v>
      </c>
      <c r="L732">
        <v>1432357200</v>
      </c>
      <c r="M732" s="9">
        <f t="shared" si="45"/>
        <v>42147.208333333328</v>
      </c>
      <c r="N732">
        <v>1432875600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v>219</v>
      </c>
      <c r="G733" s="4">
        <f t="shared" si="47"/>
        <v>32.968036529680369</v>
      </c>
      <c r="H733" s="5">
        <f t="shared" si="44"/>
        <v>90.25</v>
      </c>
      <c r="I733" t="s">
        <v>74</v>
      </c>
      <c r="J733" t="s">
        <v>21</v>
      </c>
      <c r="K733" t="s">
        <v>22</v>
      </c>
      <c r="L733">
        <v>1500786000</v>
      </c>
      <c r="M733" s="9">
        <f t="shared" si="45"/>
        <v>42939.208333333328</v>
      </c>
      <c r="N733">
        <v>1500872400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v>1121</v>
      </c>
      <c r="G734" s="4">
        <f t="shared" si="47"/>
        <v>96.005352363960753</v>
      </c>
      <c r="H734" s="5">
        <f t="shared" si="44"/>
        <v>91.984615384615381</v>
      </c>
      <c r="I734" t="s">
        <v>14</v>
      </c>
      <c r="J734" t="s">
        <v>21</v>
      </c>
      <c r="K734" t="s">
        <v>22</v>
      </c>
      <c r="L734">
        <v>1490158800</v>
      </c>
      <c r="M734" s="9">
        <f t="shared" si="45"/>
        <v>42816.208333333328</v>
      </c>
      <c r="N734">
        <v>1492146000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v>980</v>
      </c>
      <c r="G735" s="4">
        <f t="shared" si="47"/>
        <v>84.96632653061225</v>
      </c>
      <c r="H735" s="5">
        <f t="shared" si="44"/>
        <v>527.00632911392404</v>
      </c>
      <c r="I735" t="s">
        <v>20</v>
      </c>
      <c r="J735" t="s">
        <v>21</v>
      </c>
      <c r="K735" t="s">
        <v>22</v>
      </c>
      <c r="L735">
        <v>1406178000</v>
      </c>
      <c r="M735" s="9">
        <f t="shared" si="45"/>
        <v>41844.208333333336</v>
      </c>
      <c r="N735">
        <v>1407301200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v>536</v>
      </c>
      <c r="G736" s="4">
        <f t="shared" si="47"/>
        <v>25.007462686567163</v>
      </c>
      <c r="H736" s="5">
        <f t="shared" si="44"/>
        <v>319.14285714285711</v>
      </c>
      <c r="I736" t="s">
        <v>20</v>
      </c>
      <c r="J736" t="s">
        <v>21</v>
      </c>
      <c r="K736" t="s">
        <v>22</v>
      </c>
      <c r="L736">
        <v>1485583200</v>
      </c>
      <c r="M736" s="9">
        <f t="shared" si="45"/>
        <v>42763.25</v>
      </c>
      <c r="N736">
        <v>1486620000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v>1991</v>
      </c>
      <c r="G737" s="4">
        <f t="shared" si="47"/>
        <v>65.998995479658461</v>
      </c>
      <c r="H737" s="5">
        <f t="shared" si="44"/>
        <v>354.18867924528303</v>
      </c>
      <c r="I737" t="s">
        <v>20</v>
      </c>
      <c r="J737" t="s">
        <v>21</v>
      </c>
      <c r="K737" t="s">
        <v>22</v>
      </c>
      <c r="L737">
        <v>1459314000</v>
      </c>
      <c r="M737" s="9">
        <f t="shared" si="45"/>
        <v>42459.208333333328</v>
      </c>
      <c r="N737">
        <v>1459918800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v>29</v>
      </c>
      <c r="G738" s="4">
        <f t="shared" si="47"/>
        <v>87.34482758620689</v>
      </c>
      <c r="H738" s="5">
        <f t="shared" si="44"/>
        <v>32.896103896103895</v>
      </c>
      <c r="I738" t="s">
        <v>74</v>
      </c>
      <c r="J738" t="s">
        <v>21</v>
      </c>
      <c r="K738" t="s">
        <v>22</v>
      </c>
      <c r="L738">
        <v>1424412000</v>
      </c>
      <c r="M738" s="9">
        <f t="shared" si="45"/>
        <v>42055.25</v>
      </c>
      <c r="N738">
        <v>1424757600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v>180</v>
      </c>
      <c r="G739" s="4">
        <f t="shared" si="47"/>
        <v>27.933333333333334</v>
      </c>
      <c r="H739" s="5">
        <f t="shared" si="44"/>
        <v>135.8918918918919</v>
      </c>
      <c r="I739" t="s">
        <v>20</v>
      </c>
      <c r="J739" t="s">
        <v>21</v>
      </c>
      <c r="K739" t="s">
        <v>22</v>
      </c>
      <c r="L739">
        <v>1478844000</v>
      </c>
      <c r="M739" s="9">
        <f t="shared" si="45"/>
        <v>42685.25</v>
      </c>
      <c r="N739">
        <v>1479880800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v>15</v>
      </c>
      <c r="G740" s="4">
        <f t="shared" si="47"/>
        <v>103.8</v>
      </c>
      <c r="H740" s="5">
        <f t="shared" si="44"/>
        <v>2.0843373493975905</v>
      </c>
      <c r="I740" t="s">
        <v>14</v>
      </c>
      <c r="J740" t="s">
        <v>21</v>
      </c>
      <c r="K740" t="s">
        <v>22</v>
      </c>
      <c r="L740">
        <v>1416117600</v>
      </c>
      <c r="M740" s="9">
        <f t="shared" si="45"/>
        <v>41959.25</v>
      </c>
      <c r="N740">
        <v>1418018400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v>191</v>
      </c>
      <c r="G741" s="4">
        <f t="shared" si="47"/>
        <v>31.937172774869111</v>
      </c>
      <c r="H741" s="5">
        <f t="shared" si="44"/>
        <v>61</v>
      </c>
      <c r="I741" t="s">
        <v>14</v>
      </c>
      <c r="J741" t="s">
        <v>21</v>
      </c>
      <c r="K741" t="s">
        <v>22</v>
      </c>
      <c r="L741">
        <v>1340946000</v>
      </c>
      <c r="M741" s="9">
        <f t="shared" si="45"/>
        <v>41089.208333333336</v>
      </c>
      <c r="N741">
        <v>1341032400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v>16</v>
      </c>
      <c r="G742" s="4">
        <f t="shared" si="47"/>
        <v>99.5</v>
      </c>
      <c r="H742" s="5">
        <f t="shared" si="44"/>
        <v>30.037735849056602</v>
      </c>
      <c r="I742" t="s">
        <v>14</v>
      </c>
      <c r="J742" t="s">
        <v>21</v>
      </c>
      <c r="K742" t="s">
        <v>22</v>
      </c>
      <c r="L742">
        <v>1486101600</v>
      </c>
      <c r="M742" s="9">
        <f t="shared" si="45"/>
        <v>42769.25</v>
      </c>
      <c r="N742">
        <v>1486360800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v>130</v>
      </c>
      <c r="G743" s="4">
        <f t="shared" si="47"/>
        <v>108.84615384615384</v>
      </c>
      <c r="H743" s="5">
        <f t="shared" si="44"/>
        <v>1179.1666666666665</v>
      </c>
      <c r="I743" t="s">
        <v>20</v>
      </c>
      <c r="J743" t="s">
        <v>21</v>
      </c>
      <c r="K743" t="s">
        <v>22</v>
      </c>
      <c r="L743">
        <v>1274590800</v>
      </c>
      <c r="M743" s="9">
        <f t="shared" si="45"/>
        <v>40321.208333333336</v>
      </c>
      <c r="N743">
        <v>1274677200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v>122</v>
      </c>
      <c r="G744" s="4">
        <f t="shared" si="47"/>
        <v>110.76229508196721</v>
      </c>
      <c r="H744" s="5">
        <f t="shared" si="44"/>
        <v>1126.0833333333335</v>
      </c>
      <c r="I744" t="s">
        <v>20</v>
      </c>
      <c r="J744" t="s">
        <v>21</v>
      </c>
      <c r="K744" t="s">
        <v>22</v>
      </c>
      <c r="L744">
        <v>1263880800</v>
      </c>
      <c r="M744" s="9">
        <f t="shared" si="45"/>
        <v>40197.25</v>
      </c>
      <c r="N744">
        <v>1267509600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v>17</v>
      </c>
      <c r="G745" s="4">
        <f t="shared" si="47"/>
        <v>29.647058823529413</v>
      </c>
      <c r="H745" s="5">
        <f t="shared" si="44"/>
        <v>12.923076923076923</v>
      </c>
      <c r="I745" t="s">
        <v>14</v>
      </c>
      <c r="J745" t="s">
        <v>21</v>
      </c>
      <c r="K745" t="s">
        <v>22</v>
      </c>
      <c r="L745">
        <v>1445403600</v>
      </c>
      <c r="M745" s="9">
        <f t="shared" si="45"/>
        <v>42298.208333333328</v>
      </c>
      <c r="N745">
        <v>1445922000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v>140</v>
      </c>
      <c r="G746" s="4">
        <f t="shared" si="47"/>
        <v>101.71428571428571</v>
      </c>
      <c r="H746" s="5">
        <f t="shared" si="44"/>
        <v>712</v>
      </c>
      <c r="I746" t="s">
        <v>20</v>
      </c>
      <c r="J746" t="s">
        <v>21</v>
      </c>
      <c r="K746" t="s">
        <v>22</v>
      </c>
      <c r="L746">
        <v>1533877200</v>
      </c>
      <c r="M746" s="9">
        <f t="shared" si="45"/>
        <v>43322.208333333328</v>
      </c>
      <c r="N746">
        <v>1534050000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v>34</v>
      </c>
      <c r="G747" s="4">
        <f t="shared" si="47"/>
        <v>61.5</v>
      </c>
      <c r="H747" s="5">
        <f t="shared" si="44"/>
        <v>30.304347826086957</v>
      </c>
      <c r="I747" t="s">
        <v>14</v>
      </c>
      <c r="J747" t="s">
        <v>21</v>
      </c>
      <c r="K747" t="s">
        <v>22</v>
      </c>
      <c r="L747">
        <v>1275195600</v>
      </c>
      <c r="M747" s="9">
        <f t="shared" si="45"/>
        <v>40328.208333333336</v>
      </c>
      <c r="N747">
        <v>1277528400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v>3388</v>
      </c>
      <c r="G748" s="4">
        <f t="shared" si="47"/>
        <v>35</v>
      </c>
      <c r="H748" s="5">
        <f t="shared" si="44"/>
        <v>212.50896057347671</v>
      </c>
      <c r="I748" t="s">
        <v>20</v>
      </c>
      <c r="J748" t="s">
        <v>21</v>
      </c>
      <c r="K748" t="s">
        <v>22</v>
      </c>
      <c r="L748">
        <v>1318136400</v>
      </c>
      <c r="M748" s="9">
        <f t="shared" si="45"/>
        <v>40825.208333333336</v>
      </c>
      <c r="N748">
        <v>1318568400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v>280</v>
      </c>
      <c r="G749" s="4">
        <f t="shared" si="47"/>
        <v>40.049999999999997</v>
      </c>
      <c r="H749" s="5">
        <f t="shared" si="44"/>
        <v>228.85714285714286</v>
      </c>
      <c r="I749" t="s">
        <v>20</v>
      </c>
      <c r="J749" t="s">
        <v>21</v>
      </c>
      <c r="K749" t="s">
        <v>22</v>
      </c>
      <c r="L749">
        <v>1283403600</v>
      </c>
      <c r="M749" s="9">
        <f t="shared" si="45"/>
        <v>40423.208333333336</v>
      </c>
      <c r="N749">
        <v>1284354000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v>614</v>
      </c>
      <c r="G750" s="4">
        <f t="shared" si="47"/>
        <v>110.97231270358306</v>
      </c>
      <c r="H750" s="5">
        <f t="shared" si="44"/>
        <v>34.959979476654695</v>
      </c>
      <c r="I750" t="s">
        <v>74</v>
      </c>
      <c r="J750" t="s">
        <v>21</v>
      </c>
      <c r="K750" t="s">
        <v>22</v>
      </c>
      <c r="L750">
        <v>1267423200</v>
      </c>
      <c r="M750" s="9">
        <f t="shared" si="45"/>
        <v>40238.25</v>
      </c>
      <c r="N750">
        <v>1269579600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v>366</v>
      </c>
      <c r="G751" s="4">
        <f t="shared" si="47"/>
        <v>36.959016393442624</v>
      </c>
      <c r="H751" s="5">
        <f t="shared" si="44"/>
        <v>157.29069767441862</v>
      </c>
      <c r="I751" t="s">
        <v>20</v>
      </c>
      <c r="J751" t="s">
        <v>107</v>
      </c>
      <c r="K751" t="s">
        <v>108</v>
      </c>
      <c r="L751">
        <v>1412744400</v>
      </c>
      <c r="M751" s="9">
        <f t="shared" si="45"/>
        <v>41920.208333333336</v>
      </c>
      <c r="N751">
        <v>1413781200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v>1</v>
      </c>
      <c r="G752" s="4">
        <f t="shared" si="47"/>
        <v>1</v>
      </c>
      <c r="H752" s="5">
        <f t="shared" si="44"/>
        <v>1</v>
      </c>
      <c r="I752" t="s">
        <v>14</v>
      </c>
      <c r="J752" t="s">
        <v>40</v>
      </c>
      <c r="K752" t="s">
        <v>41</v>
      </c>
      <c r="L752">
        <v>1277960400</v>
      </c>
      <c r="M752" s="9">
        <f t="shared" si="45"/>
        <v>40360.208333333336</v>
      </c>
      <c r="N752">
        <v>1280120400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v>270</v>
      </c>
      <c r="G753" s="4">
        <f t="shared" si="47"/>
        <v>30.974074074074075</v>
      </c>
      <c r="H753" s="5">
        <f t="shared" si="44"/>
        <v>232.30555555555554</v>
      </c>
      <c r="I753" t="s">
        <v>20</v>
      </c>
      <c r="J753" t="s">
        <v>21</v>
      </c>
      <c r="K753" t="s">
        <v>22</v>
      </c>
      <c r="L753">
        <v>1458190800</v>
      </c>
      <c r="M753" s="9">
        <f t="shared" si="45"/>
        <v>42446.208333333328</v>
      </c>
      <c r="N753">
        <v>1459486800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v>114</v>
      </c>
      <c r="G754" s="4">
        <f t="shared" si="47"/>
        <v>47.035087719298247</v>
      </c>
      <c r="H754" s="5">
        <f t="shared" si="44"/>
        <v>92.448275862068968</v>
      </c>
      <c r="I754" t="s">
        <v>74</v>
      </c>
      <c r="J754" t="s">
        <v>21</v>
      </c>
      <c r="K754" t="s">
        <v>22</v>
      </c>
      <c r="L754">
        <v>1280984400</v>
      </c>
      <c r="M754" s="9">
        <f t="shared" si="45"/>
        <v>40395.208333333336</v>
      </c>
      <c r="N754">
        <v>1282539600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v>137</v>
      </c>
      <c r="G755" s="4">
        <f t="shared" si="47"/>
        <v>88.065693430656935</v>
      </c>
      <c r="H755" s="5">
        <f t="shared" si="44"/>
        <v>256.70212765957444</v>
      </c>
      <c r="I755" t="s">
        <v>20</v>
      </c>
      <c r="J755" t="s">
        <v>21</v>
      </c>
      <c r="K755" t="s">
        <v>22</v>
      </c>
      <c r="L755">
        <v>1274590800</v>
      </c>
      <c r="M755" s="9">
        <f t="shared" si="45"/>
        <v>40321.208333333336</v>
      </c>
      <c r="N755">
        <v>1275886800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v>3205</v>
      </c>
      <c r="G756" s="4">
        <f t="shared" si="47"/>
        <v>37.005616224648989</v>
      </c>
      <c r="H756" s="5">
        <f t="shared" si="44"/>
        <v>168.47017045454547</v>
      </c>
      <c r="I756" t="s">
        <v>20</v>
      </c>
      <c r="J756" t="s">
        <v>21</v>
      </c>
      <c r="K756" t="s">
        <v>22</v>
      </c>
      <c r="L756">
        <v>1351400400</v>
      </c>
      <c r="M756" s="9">
        <f t="shared" si="45"/>
        <v>41210.208333333336</v>
      </c>
      <c r="N756">
        <v>1355983200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v>288</v>
      </c>
      <c r="G757" s="4">
        <f t="shared" si="47"/>
        <v>26.027777777777779</v>
      </c>
      <c r="H757" s="5">
        <f t="shared" si="44"/>
        <v>166.57777777777778</v>
      </c>
      <c r="I757" t="s">
        <v>20</v>
      </c>
      <c r="J757" t="s">
        <v>36</v>
      </c>
      <c r="K757" t="s">
        <v>37</v>
      </c>
      <c r="L757">
        <v>1514354400</v>
      </c>
      <c r="M757" s="9">
        <f t="shared" si="45"/>
        <v>43096.25</v>
      </c>
      <c r="N757">
        <v>1515391200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v>148</v>
      </c>
      <c r="G758" s="4">
        <f t="shared" si="47"/>
        <v>67.817567567567565</v>
      </c>
      <c r="H758" s="5">
        <f t="shared" si="44"/>
        <v>772.07692307692309</v>
      </c>
      <c r="I758" t="s">
        <v>20</v>
      </c>
      <c r="J758" t="s">
        <v>21</v>
      </c>
      <c r="K758" t="s">
        <v>22</v>
      </c>
      <c r="L758">
        <v>1421733600</v>
      </c>
      <c r="M758" s="9">
        <f t="shared" si="45"/>
        <v>42024.25</v>
      </c>
      <c r="N758">
        <v>1422252000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v>114</v>
      </c>
      <c r="G759" s="4">
        <f t="shared" si="47"/>
        <v>49.964912280701753</v>
      </c>
      <c r="H759" s="5">
        <f t="shared" si="44"/>
        <v>406.85714285714283</v>
      </c>
      <c r="I759" t="s">
        <v>20</v>
      </c>
      <c r="J759" t="s">
        <v>21</v>
      </c>
      <c r="K759" t="s">
        <v>22</v>
      </c>
      <c r="L759">
        <v>1305176400</v>
      </c>
      <c r="M759" s="9">
        <f t="shared" si="45"/>
        <v>40675.208333333336</v>
      </c>
      <c r="N759">
        <v>1305522000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v>1518</v>
      </c>
      <c r="G760" s="4">
        <f t="shared" si="47"/>
        <v>110.01646903820817</v>
      </c>
      <c r="H760" s="5">
        <f t="shared" si="44"/>
        <v>564.20608108108115</v>
      </c>
      <c r="I760" t="s">
        <v>20</v>
      </c>
      <c r="J760" t="s">
        <v>15</v>
      </c>
      <c r="K760" t="s">
        <v>16</v>
      </c>
      <c r="L760">
        <v>1414126800</v>
      </c>
      <c r="M760" s="9">
        <f t="shared" si="45"/>
        <v>41936.208333333336</v>
      </c>
      <c r="N760">
        <v>1414904400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v>1274</v>
      </c>
      <c r="G761" s="4">
        <f t="shared" si="47"/>
        <v>89.964678178963894</v>
      </c>
      <c r="H761" s="5">
        <f t="shared" si="44"/>
        <v>68.426865671641792</v>
      </c>
      <c r="I761" t="s">
        <v>14</v>
      </c>
      <c r="J761" t="s">
        <v>21</v>
      </c>
      <c r="K761" t="s">
        <v>22</v>
      </c>
      <c r="L761">
        <v>1517810400</v>
      </c>
      <c r="M761" s="9">
        <f t="shared" si="45"/>
        <v>43136.25</v>
      </c>
      <c r="N761">
        <v>1520402400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v>210</v>
      </c>
      <c r="G762" s="4">
        <f t="shared" si="47"/>
        <v>79.009523809523813</v>
      </c>
      <c r="H762" s="5">
        <f t="shared" si="44"/>
        <v>34.351966873706004</v>
      </c>
      <c r="I762" t="s">
        <v>14</v>
      </c>
      <c r="J762" t="s">
        <v>107</v>
      </c>
      <c r="K762" t="s">
        <v>108</v>
      </c>
      <c r="L762">
        <v>1564635600</v>
      </c>
      <c r="M762" s="9">
        <f t="shared" si="45"/>
        <v>43678.208333333328</v>
      </c>
      <c r="N762">
        <v>1567141200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v>166</v>
      </c>
      <c r="G763" s="4">
        <f t="shared" si="47"/>
        <v>86.867469879518069</v>
      </c>
      <c r="H763" s="5">
        <f t="shared" si="44"/>
        <v>655.4545454545455</v>
      </c>
      <c r="I763" t="s">
        <v>20</v>
      </c>
      <c r="J763" t="s">
        <v>21</v>
      </c>
      <c r="K763" t="s">
        <v>22</v>
      </c>
      <c r="L763">
        <v>1500699600</v>
      </c>
      <c r="M763" s="9">
        <f t="shared" si="45"/>
        <v>42938.208333333328</v>
      </c>
      <c r="N763">
        <v>1501131600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v>100</v>
      </c>
      <c r="G764" s="4">
        <f t="shared" si="47"/>
        <v>62.04</v>
      </c>
      <c r="H764" s="5">
        <f t="shared" si="44"/>
        <v>177.25714285714284</v>
      </c>
      <c r="I764" t="s">
        <v>20</v>
      </c>
      <c r="J764" t="s">
        <v>26</v>
      </c>
      <c r="K764" t="s">
        <v>27</v>
      </c>
      <c r="L764">
        <v>1354082400</v>
      </c>
      <c r="M764" s="9">
        <f t="shared" si="45"/>
        <v>41241.25</v>
      </c>
      <c r="N764">
        <v>1355032800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v>235</v>
      </c>
      <c r="G765" s="4">
        <f t="shared" si="47"/>
        <v>26.970212765957445</v>
      </c>
      <c r="H765" s="5">
        <f t="shared" si="44"/>
        <v>113.17857142857144</v>
      </c>
      <c r="I765" t="s">
        <v>20</v>
      </c>
      <c r="J765" t="s">
        <v>21</v>
      </c>
      <c r="K765" t="s">
        <v>22</v>
      </c>
      <c r="L765">
        <v>1336453200</v>
      </c>
      <c r="M765" s="9">
        <f t="shared" si="45"/>
        <v>41037.208333333336</v>
      </c>
      <c r="N765">
        <v>1339477200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v>148</v>
      </c>
      <c r="G766" s="4">
        <f t="shared" si="47"/>
        <v>54.121621621621621</v>
      </c>
      <c r="H766" s="5">
        <f t="shared" si="44"/>
        <v>728.18181818181824</v>
      </c>
      <c r="I766" t="s">
        <v>20</v>
      </c>
      <c r="J766" t="s">
        <v>21</v>
      </c>
      <c r="K766" t="s">
        <v>22</v>
      </c>
      <c r="L766">
        <v>1305262800</v>
      </c>
      <c r="M766" s="9">
        <f t="shared" si="45"/>
        <v>40676.208333333336</v>
      </c>
      <c r="N766">
        <v>1305954000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v>198</v>
      </c>
      <c r="G767" s="4">
        <f t="shared" si="47"/>
        <v>41.035353535353536</v>
      </c>
      <c r="H767" s="5">
        <f t="shared" si="44"/>
        <v>208.33333333333334</v>
      </c>
      <c r="I767" t="s">
        <v>20</v>
      </c>
      <c r="J767" t="s">
        <v>21</v>
      </c>
      <c r="K767" t="s">
        <v>22</v>
      </c>
      <c r="L767">
        <v>1492232400</v>
      </c>
      <c r="M767" s="9">
        <f t="shared" si="45"/>
        <v>42840.208333333328</v>
      </c>
      <c r="N767">
        <v>1494392400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v>248</v>
      </c>
      <c r="G768" s="4">
        <f t="shared" si="47"/>
        <v>55.052419354838712</v>
      </c>
      <c r="H768" s="5">
        <f t="shared" si="44"/>
        <v>31.171232876712331</v>
      </c>
      <c r="I768" t="s">
        <v>14</v>
      </c>
      <c r="J768" t="s">
        <v>26</v>
      </c>
      <c r="K768" t="s">
        <v>27</v>
      </c>
      <c r="L768">
        <v>1537333200</v>
      </c>
      <c r="M768" s="9">
        <f t="shared" si="45"/>
        <v>43362.208333333328</v>
      </c>
      <c r="N768">
        <v>1537419600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v>513</v>
      </c>
      <c r="G769" s="4">
        <f t="shared" si="47"/>
        <v>107.93762183235867</v>
      </c>
      <c r="H769" s="5">
        <f t="shared" si="44"/>
        <v>56.967078189300416</v>
      </c>
      <c r="I769" t="s">
        <v>14</v>
      </c>
      <c r="J769" t="s">
        <v>21</v>
      </c>
      <c r="K769" t="s">
        <v>22</v>
      </c>
      <c r="L769">
        <v>1444107600</v>
      </c>
      <c r="M769" s="9">
        <f t="shared" si="45"/>
        <v>42283.208333333328</v>
      </c>
      <c r="N769">
        <v>1447999200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v>150</v>
      </c>
      <c r="G770" s="4">
        <f t="shared" si="47"/>
        <v>73.92</v>
      </c>
      <c r="H770" s="5">
        <f t="shared" ref="H770:H833" si="48">(E770/D770)*100</f>
        <v>231</v>
      </c>
      <c r="I770" t="s">
        <v>20</v>
      </c>
      <c r="J770" t="s">
        <v>21</v>
      </c>
      <c r="K770" t="s">
        <v>22</v>
      </c>
      <c r="L770">
        <v>1386741600</v>
      </c>
      <c r="M770" s="9">
        <f t="shared" ref="M770:M833" si="49">(((L770/60)/60)/24)+DATE(1970,1,1)</f>
        <v>41619.25</v>
      </c>
      <c r="N770">
        <v>1388037600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v>3410</v>
      </c>
      <c r="G771" s="4">
        <f t="shared" si="47"/>
        <v>31.995894428152493</v>
      </c>
      <c r="H771" s="5">
        <f t="shared" si="48"/>
        <v>86.867834394904463</v>
      </c>
      <c r="I771" t="s">
        <v>14</v>
      </c>
      <c r="J771" t="s">
        <v>21</v>
      </c>
      <c r="K771" t="s">
        <v>22</v>
      </c>
      <c r="L771">
        <v>1376542800</v>
      </c>
      <c r="M771" s="9">
        <f t="shared" si="49"/>
        <v>41501.208333333336</v>
      </c>
      <c r="N771">
        <v>1378789200</v>
      </c>
      <c r="O771" s="9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v>216</v>
      </c>
      <c r="G772" s="4">
        <f t="shared" ref="G772:G835" si="51">AVERAGE(E772/F772)</f>
        <v>53.898148148148145</v>
      </c>
      <c r="H772" s="5">
        <f t="shared" si="48"/>
        <v>270.74418604651163</v>
      </c>
      <c r="I772" t="s">
        <v>20</v>
      </c>
      <c r="J772" t="s">
        <v>107</v>
      </c>
      <c r="K772" t="s">
        <v>108</v>
      </c>
      <c r="L772">
        <v>1397451600</v>
      </c>
      <c r="M772" s="9">
        <f t="shared" si="49"/>
        <v>41743.208333333336</v>
      </c>
      <c r="N772">
        <v>1398056400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v>26</v>
      </c>
      <c r="G773" s="4">
        <f t="shared" si="51"/>
        <v>106.5</v>
      </c>
      <c r="H773" s="5">
        <f t="shared" si="48"/>
        <v>49.446428571428569</v>
      </c>
      <c r="I773" t="s">
        <v>74</v>
      </c>
      <c r="J773" t="s">
        <v>21</v>
      </c>
      <c r="K773" t="s">
        <v>22</v>
      </c>
      <c r="L773">
        <v>1548482400</v>
      </c>
      <c r="M773" s="9">
        <f t="shared" si="49"/>
        <v>43491.25</v>
      </c>
      <c r="N773">
        <v>1550815200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v>5139</v>
      </c>
      <c r="G774" s="4">
        <f t="shared" si="51"/>
        <v>32.999805409612762</v>
      </c>
      <c r="H774" s="5">
        <f t="shared" si="48"/>
        <v>113.3596256684492</v>
      </c>
      <c r="I774" t="s">
        <v>20</v>
      </c>
      <c r="J774" t="s">
        <v>21</v>
      </c>
      <c r="K774" t="s">
        <v>22</v>
      </c>
      <c r="L774">
        <v>1549692000</v>
      </c>
      <c r="M774" s="9">
        <f t="shared" si="49"/>
        <v>43505.25</v>
      </c>
      <c r="N774">
        <v>1550037600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v>2353</v>
      </c>
      <c r="G775" s="4">
        <f t="shared" si="51"/>
        <v>43.00254993625159</v>
      </c>
      <c r="H775" s="5">
        <f t="shared" si="48"/>
        <v>190.55555555555554</v>
      </c>
      <c r="I775" t="s">
        <v>20</v>
      </c>
      <c r="J775" t="s">
        <v>21</v>
      </c>
      <c r="K775" t="s">
        <v>22</v>
      </c>
      <c r="L775">
        <v>1492059600</v>
      </c>
      <c r="M775" s="9">
        <f t="shared" si="49"/>
        <v>42838.208333333328</v>
      </c>
      <c r="N775">
        <v>1492923600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v>78</v>
      </c>
      <c r="G776" s="4">
        <f t="shared" si="51"/>
        <v>86.858974358974365</v>
      </c>
      <c r="H776" s="5">
        <f t="shared" si="48"/>
        <v>135.5</v>
      </c>
      <c r="I776" t="s">
        <v>20</v>
      </c>
      <c r="J776" t="s">
        <v>107</v>
      </c>
      <c r="K776" t="s">
        <v>108</v>
      </c>
      <c r="L776">
        <v>1463979600</v>
      </c>
      <c r="M776" s="9">
        <f t="shared" si="49"/>
        <v>42513.208333333328</v>
      </c>
      <c r="N776">
        <v>1467522000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v>10</v>
      </c>
      <c r="G777" s="4">
        <f t="shared" si="51"/>
        <v>96.8</v>
      </c>
      <c r="H777" s="5">
        <f t="shared" si="48"/>
        <v>10.297872340425531</v>
      </c>
      <c r="I777" t="s">
        <v>14</v>
      </c>
      <c r="J777" t="s">
        <v>21</v>
      </c>
      <c r="K777" t="s">
        <v>22</v>
      </c>
      <c r="L777">
        <v>1415253600</v>
      </c>
      <c r="M777" s="9">
        <f t="shared" si="49"/>
        <v>41949.25</v>
      </c>
      <c r="N777">
        <v>1416117600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v>2201</v>
      </c>
      <c r="G778" s="4">
        <f t="shared" si="51"/>
        <v>32.995456610631528</v>
      </c>
      <c r="H778" s="5">
        <f t="shared" si="48"/>
        <v>65.544223826714799</v>
      </c>
      <c r="I778" t="s">
        <v>14</v>
      </c>
      <c r="J778" t="s">
        <v>21</v>
      </c>
      <c r="K778" t="s">
        <v>22</v>
      </c>
      <c r="L778">
        <v>1562216400</v>
      </c>
      <c r="M778" s="9">
        <f t="shared" si="49"/>
        <v>43650.208333333328</v>
      </c>
      <c r="N778">
        <v>1563771600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v>676</v>
      </c>
      <c r="G779" s="4">
        <f t="shared" si="51"/>
        <v>68.028106508875737</v>
      </c>
      <c r="H779" s="5">
        <f t="shared" si="48"/>
        <v>49.026652452025587</v>
      </c>
      <c r="I779" t="s">
        <v>14</v>
      </c>
      <c r="J779" t="s">
        <v>21</v>
      </c>
      <c r="K779" t="s">
        <v>22</v>
      </c>
      <c r="L779">
        <v>1316754000</v>
      </c>
      <c r="M779" s="9">
        <f t="shared" si="49"/>
        <v>40809.208333333336</v>
      </c>
      <c r="N779">
        <v>1319259600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v>174</v>
      </c>
      <c r="G780" s="4">
        <f t="shared" si="51"/>
        <v>58.867816091954026</v>
      </c>
      <c r="H780" s="5">
        <f t="shared" si="48"/>
        <v>787.92307692307691</v>
      </c>
      <c r="I780" t="s">
        <v>20</v>
      </c>
      <c r="J780" t="s">
        <v>98</v>
      </c>
      <c r="K780" t="s">
        <v>99</v>
      </c>
      <c r="L780">
        <v>1313211600</v>
      </c>
      <c r="M780" s="9">
        <f t="shared" si="49"/>
        <v>40768.208333333336</v>
      </c>
      <c r="N780">
        <v>1313643600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v>831</v>
      </c>
      <c r="G781" s="4">
        <f t="shared" si="51"/>
        <v>105.04572803850782</v>
      </c>
      <c r="H781" s="5">
        <f t="shared" si="48"/>
        <v>80.306347746090154</v>
      </c>
      <c r="I781" t="s">
        <v>14</v>
      </c>
      <c r="J781" t="s">
        <v>21</v>
      </c>
      <c r="K781" t="s">
        <v>22</v>
      </c>
      <c r="L781">
        <v>1439528400</v>
      </c>
      <c r="M781" s="9">
        <f t="shared" si="49"/>
        <v>42230.208333333328</v>
      </c>
      <c r="N781">
        <v>1440306000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v>164</v>
      </c>
      <c r="G782" s="4">
        <f t="shared" si="51"/>
        <v>33.054878048780488</v>
      </c>
      <c r="H782" s="5">
        <f t="shared" si="48"/>
        <v>106.29411764705883</v>
      </c>
      <c r="I782" t="s">
        <v>20</v>
      </c>
      <c r="J782" t="s">
        <v>21</v>
      </c>
      <c r="K782" t="s">
        <v>22</v>
      </c>
      <c r="L782">
        <v>1469163600</v>
      </c>
      <c r="M782" s="9">
        <f t="shared" si="49"/>
        <v>42573.208333333328</v>
      </c>
      <c r="N782">
        <v>1470805200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v>56</v>
      </c>
      <c r="G783" s="4">
        <f t="shared" si="51"/>
        <v>78.821428571428569</v>
      </c>
      <c r="H783" s="5">
        <f t="shared" si="48"/>
        <v>50.735632183908038</v>
      </c>
      <c r="I783" t="s">
        <v>74</v>
      </c>
      <c r="J783" t="s">
        <v>98</v>
      </c>
      <c r="K783" t="s">
        <v>99</v>
      </c>
      <c r="L783">
        <v>1288501200</v>
      </c>
      <c r="M783" s="9">
        <f t="shared" si="49"/>
        <v>40482.208333333336</v>
      </c>
      <c r="N783">
        <v>1292911200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v>161</v>
      </c>
      <c r="G784" s="4">
        <f t="shared" si="51"/>
        <v>68.204968944099377</v>
      </c>
      <c r="H784" s="5">
        <f t="shared" si="48"/>
        <v>215.31372549019611</v>
      </c>
      <c r="I784" t="s">
        <v>20</v>
      </c>
      <c r="J784" t="s">
        <v>21</v>
      </c>
      <c r="K784" t="s">
        <v>22</v>
      </c>
      <c r="L784">
        <v>1298959200</v>
      </c>
      <c r="M784" s="9">
        <f t="shared" si="49"/>
        <v>40603.25</v>
      </c>
      <c r="N784">
        <v>1301374800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v>138</v>
      </c>
      <c r="G785" s="4">
        <f t="shared" si="51"/>
        <v>75.731884057971016</v>
      </c>
      <c r="H785" s="5">
        <f t="shared" si="48"/>
        <v>141.22972972972974</v>
      </c>
      <c r="I785" t="s">
        <v>20</v>
      </c>
      <c r="J785" t="s">
        <v>21</v>
      </c>
      <c r="K785" t="s">
        <v>22</v>
      </c>
      <c r="L785">
        <v>1387260000</v>
      </c>
      <c r="M785" s="9">
        <f t="shared" si="49"/>
        <v>41625.25</v>
      </c>
      <c r="N785">
        <v>1387864800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v>3308</v>
      </c>
      <c r="G786" s="4">
        <f t="shared" si="51"/>
        <v>30.996070133010882</v>
      </c>
      <c r="H786" s="5">
        <f t="shared" si="48"/>
        <v>115.33745781777279</v>
      </c>
      <c r="I786" t="s">
        <v>20</v>
      </c>
      <c r="J786" t="s">
        <v>21</v>
      </c>
      <c r="K786" t="s">
        <v>22</v>
      </c>
      <c r="L786">
        <v>1457244000</v>
      </c>
      <c r="M786" s="9">
        <f t="shared" si="49"/>
        <v>42435.25</v>
      </c>
      <c r="N786">
        <v>1458190800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v>127</v>
      </c>
      <c r="G787" s="4">
        <f t="shared" si="51"/>
        <v>101.88188976377953</v>
      </c>
      <c r="H787" s="5">
        <f t="shared" si="48"/>
        <v>193.11940298507463</v>
      </c>
      <c r="I787" t="s">
        <v>20</v>
      </c>
      <c r="J787" t="s">
        <v>26</v>
      </c>
      <c r="K787" t="s">
        <v>27</v>
      </c>
      <c r="L787">
        <v>1556341200</v>
      </c>
      <c r="M787" s="9">
        <f t="shared" si="49"/>
        <v>43582.208333333328</v>
      </c>
      <c r="N787">
        <v>1559278800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v>207</v>
      </c>
      <c r="G788" s="4">
        <f t="shared" si="51"/>
        <v>52.879227053140099</v>
      </c>
      <c r="H788" s="5">
        <f t="shared" si="48"/>
        <v>729.73333333333335</v>
      </c>
      <c r="I788" t="s">
        <v>20</v>
      </c>
      <c r="J788" t="s">
        <v>107</v>
      </c>
      <c r="K788" t="s">
        <v>108</v>
      </c>
      <c r="L788">
        <v>1522126800</v>
      </c>
      <c r="M788" s="9">
        <f t="shared" si="49"/>
        <v>43186.208333333328</v>
      </c>
      <c r="N788">
        <v>1522731600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v>859</v>
      </c>
      <c r="G789" s="4">
        <f t="shared" si="51"/>
        <v>71.005820721769496</v>
      </c>
      <c r="H789" s="5">
        <f t="shared" si="48"/>
        <v>99.66339869281046</v>
      </c>
      <c r="I789" t="s">
        <v>14</v>
      </c>
      <c r="J789" t="s">
        <v>15</v>
      </c>
      <c r="K789" t="s">
        <v>16</v>
      </c>
      <c r="L789">
        <v>1305954000</v>
      </c>
      <c r="M789" s="9">
        <f t="shared" si="49"/>
        <v>40684.208333333336</v>
      </c>
      <c r="N789">
        <v>1306731600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v>31</v>
      </c>
      <c r="G790" s="4">
        <f t="shared" si="51"/>
        <v>102.38709677419355</v>
      </c>
      <c r="H790" s="5">
        <f t="shared" si="48"/>
        <v>88.166666666666671</v>
      </c>
      <c r="I790" t="s">
        <v>47</v>
      </c>
      <c r="J790" t="s">
        <v>21</v>
      </c>
      <c r="K790" t="s">
        <v>22</v>
      </c>
      <c r="L790">
        <v>1350709200</v>
      </c>
      <c r="M790" s="9">
        <f t="shared" si="49"/>
        <v>41202.208333333336</v>
      </c>
      <c r="N790">
        <v>1352527200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v>45</v>
      </c>
      <c r="G791" s="4">
        <f t="shared" si="51"/>
        <v>74.466666666666669</v>
      </c>
      <c r="H791" s="5">
        <f t="shared" si="48"/>
        <v>37.233333333333334</v>
      </c>
      <c r="I791" t="s">
        <v>14</v>
      </c>
      <c r="J791" t="s">
        <v>21</v>
      </c>
      <c r="K791" t="s">
        <v>22</v>
      </c>
      <c r="L791">
        <v>1401166800</v>
      </c>
      <c r="M791" s="9">
        <f t="shared" si="49"/>
        <v>41786.208333333336</v>
      </c>
      <c r="N791">
        <v>1404363600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v>1113</v>
      </c>
      <c r="G792" s="4">
        <f t="shared" si="51"/>
        <v>51.009883198562441</v>
      </c>
      <c r="H792" s="5">
        <f t="shared" si="48"/>
        <v>30.540075309306079</v>
      </c>
      <c r="I792" t="s">
        <v>74</v>
      </c>
      <c r="J792" t="s">
        <v>21</v>
      </c>
      <c r="K792" t="s">
        <v>22</v>
      </c>
      <c r="L792">
        <v>1266127200</v>
      </c>
      <c r="M792" s="9">
        <f t="shared" si="49"/>
        <v>40223.25</v>
      </c>
      <c r="N792">
        <v>1266645600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v>6</v>
      </c>
      <c r="G793" s="4">
        <f t="shared" si="51"/>
        <v>90</v>
      </c>
      <c r="H793" s="5">
        <f t="shared" si="48"/>
        <v>25.714285714285712</v>
      </c>
      <c r="I793" t="s">
        <v>14</v>
      </c>
      <c r="J793" t="s">
        <v>21</v>
      </c>
      <c r="K793" t="s">
        <v>22</v>
      </c>
      <c r="L793">
        <v>1481436000</v>
      </c>
      <c r="M793" s="9">
        <f t="shared" si="49"/>
        <v>42715.25</v>
      </c>
      <c r="N793">
        <v>1482818400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v>7</v>
      </c>
      <c r="G794" s="4">
        <f t="shared" si="51"/>
        <v>97.142857142857139</v>
      </c>
      <c r="H794" s="5">
        <f t="shared" si="48"/>
        <v>34</v>
      </c>
      <c r="I794" t="s">
        <v>14</v>
      </c>
      <c r="J794" t="s">
        <v>21</v>
      </c>
      <c r="K794" t="s">
        <v>22</v>
      </c>
      <c r="L794">
        <v>1372222800</v>
      </c>
      <c r="M794" s="9">
        <f t="shared" si="49"/>
        <v>41451.208333333336</v>
      </c>
      <c r="N794">
        <v>1374642000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v>181</v>
      </c>
      <c r="G795" s="4">
        <f t="shared" si="51"/>
        <v>72.071823204419886</v>
      </c>
      <c r="H795" s="5">
        <f t="shared" si="48"/>
        <v>1185.909090909091</v>
      </c>
      <c r="I795" t="s">
        <v>20</v>
      </c>
      <c r="J795" t="s">
        <v>98</v>
      </c>
      <c r="K795" t="s">
        <v>99</v>
      </c>
      <c r="L795">
        <v>1372136400</v>
      </c>
      <c r="M795" s="9">
        <f t="shared" si="49"/>
        <v>41450.208333333336</v>
      </c>
      <c r="N795">
        <v>1372482000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v>110</v>
      </c>
      <c r="G796" s="4">
        <f t="shared" si="51"/>
        <v>75.236363636363635</v>
      </c>
      <c r="H796" s="5">
        <f t="shared" si="48"/>
        <v>125.39393939393939</v>
      </c>
      <c r="I796" t="s">
        <v>20</v>
      </c>
      <c r="J796" t="s">
        <v>21</v>
      </c>
      <c r="K796" t="s">
        <v>22</v>
      </c>
      <c r="L796">
        <v>1513922400</v>
      </c>
      <c r="M796" s="9">
        <f t="shared" si="49"/>
        <v>43091.25</v>
      </c>
      <c r="N796">
        <v>1514959200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v>31</v>
      </c>
      <c r="G797" s="4">
        <f t="shared" si="51"/>
        <v>32.967741935483872</v>
      </c>
      <c r="H797" s="5">
        <f t="shared" si="48"/>
        <v>14.394366197183098</v>
      </c>
      <c r="I797" t="s">
        <v>14</v>
      </c>
      <c r="J797" t="s">
        <v>21</v>
      </c>
      <c r="K797" t="s">
        <v>22</v>
      </c>
      <c r="L797">
        <v>1477976400</v>
      </c>
      <c r="M797" s="9">
        <f t="shared" si="49"/>
        <v>42675.208333333328</v>
      </c>
      <c r="N797">
        <v>1478235600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v>78</v>
      </c>
      <c r="G798" s="4">
        <f t="shared" si="51"/>
        <v>54.807692307692307</v>
      </c>
      <c r="H798" s="5">
        <f t="shared" si="48"/>
        <v>54.807692307692314</v>
      </c>
      <c r="I798" t="s">
        <v>14</v>
      </c>
      <c r="J798" t="s">
        <v>21</v>
      </c>
      <c r="K798" t="s">
        <v>22</v>
      </c>
      <c r="L798">
        <v>1407474000</v>
      </c>
      <c r="M798" s="9">
        <f t="shared" si="49"/>
        <v>41859.208333333336</v>
      </c>
      <c r="N798">
        <v>1408078800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v>185</v>
      </c>
      <c r="G799" s="4">
        <f t="shared" si="51"/>
        <v>45.037837837837834</v>
      </c>
      <c r="H799" s="5">
        <f t="shared" si="48"/>
        <v>109.63157894736841</v>
      </c>
      <c r="I799" t="s">
        <v>20</v>
      </c>
      <c r="J799" t="s">
        <v>21</v>
      </c>
      <c r="K799" t="s">
        <v>22</v>
      </c>
      <c r="L799">
        <v>1546149600</v>
      </c>
      <c r="M799" s="9">
        <f t="shared" si="49"/>
        <v>43464.25</v>
      </c>
      <c r="N799">
        <v>1548136800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v>121</v>
      </c>
      <c r="G800" s="4">
        <f t="shared" si="51"/>
        <v>52.958677685950413</v>
      </c>
      <c r="H800" s="5">
        <f t="shared" si="48"/>
        <v>188.47058823529412</v>
      </c>
      <c r="I800" t="s">
        <v>20</v>
      </c>
      <c r="J800" t="s">
        <v>21</v>
      </c>
      <c r="K800" t="s">
        <v>22</v>
      </c>
      <c r="L800">
        <v>1338440400</v>
      </c>
      <c r="M800" s="9">
        <f t="shared" si="49"/>
        <v>41060.208333333336</v>
      </c>
      <c r="N800">
        <v>1340859600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v>1225</v>
      </c>
      <c r="G801" s="4">
        <f t="shared" si="51"/>
        <v>60.017959183673469</v>
      </c>
      <c r="H801" s="5">
        <f t="shared" si="48"/>
        <v>87.008284023668637</v>
      </c>
      <c r="I801" t="s">
        <v>14</v>
      </c>
      <c r="J801" t="s">
        <v>40</v>
      </c>
      <c r="K801" t="s">
        <v>41</v>
      </c>
      <c r="L801">
        <v>1454133600</v>
      </c>
      <c r="M801" s="9">
        <f t="shared" si="49"/>
        <v>42399.25</v>
      </c>
      <c r="N801">
        <v>1454479200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v>1</v>
      </c>
      <c r="G802" s="4">
        <f t="shared" si="51"/>
        <v>1</v>
      </c>
      <c r="H802" s="5">
        <f t="shared" si="48"/>
        <v>1</v>
      </c>
      <c r="I802" t="s">
        <v>14</v>
      </c>
      <c r="J802" t="s">
        <v>98</v>
      </c>
      <c r="K802" t="s">
        <v>99</v>
      </c>
      <c r="L802">
        <v>1434085200</v>
      </c>
      <c r="M802" s="9">
        <f t="shared" si="49"/>
        <v>42167.208333333328</v>
      </c>
      <c r="N802">
        <v>1434430800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v>106</v>
      </c>
      <c r="G803" s="4">
        <f t="shared" si="51"/>
        <v>44.028301886792455</v>
      </c>
      <c r="H803" s="5">
        <f t="shared" si="48"/>
        <v>202.9130434782609</v>
      </c>
      <c r="I803" t="s">
        <v>20</v>
      </c>
      <c r="J803" t="s">
        <v>21</v>
      </c>
      <c r="K803" t="s">
        <v>22</v>
      </c>
      <c r="L803">
        <v>1577772000</v>
      </c>
      <c r="M803" s="9">
        <f t="shared" si="49"/>
        <v>43830.25</v>
      </c>
      <c r="N803">
        <v>1579672800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v>142</v>
      </c>
      <c r="G804" s="4">
        <f t="shared" si="51"/>
        <v>86.028169014084511</v>
      </c>
      <c r="H804" s="5">
        <f t="shared" si="48"/>
        <v>197.03225806451613</v>
      </c>
      <c r="I804" t="s">
        <v>20</v>
      </c>
      <c r="J804" t="s">
        <v>21</v>
      </c>
      <c r="K804" t="s">
        <v>22</v>
      </c>
      <c r="L804">
        <v>1562216400</v>
      </c>
      <c r="M804" s="9">
        <f t="shared" si="49"/>
        <v>43650.208333333328</v>
      </c>
      <c r="N804">
        <v>1562389200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v>233</v>
      </c>
      <c r="G805" s="4">
        <f t="shared" si="51"/>
        <v>28.012875536480685</v>
      </c>
      <c r="H805" s="5">
        <f t="shared" si="48"/>
        <v>107</v>
      </c>
      <c r="I805" t="s">
        <v>20</v>
      </c>
      <c r="J805" t="s">
        <v>21</v>
      </c>
      <c r="K805" t="s">
        <v>22</v>
      </c>
      <c r="L805">
        <v>1548568800</v>
      </c>
      <c r="M805" s="9">
        <f t="shared" si="49"/>
        <v>43492.25</v>
      </c>
      <c r="N805">
        <v>1551506400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v>218</v>
      </c>
      <c r="G806" s="4">
        <f t="shared" si="51"/>
        <v>32.050458715596328</v>
      </c>
      <c r="H806" s="5">
        <f t="shared" si="48"/>
        <v>268.73076923076923</v>
      </c>
      <c r="I806" t="s">
        <v>20</v>
      </c>
      <c r="J806" t="s">
        <v>21</v>
      </c>
      <c r="K806" t="s">
        <v>22</v>
      </c>
      <c r="L806">
        <v>1514872800</v>
      </c>
      <c r="M806" s="9">
        <f t="shared" si="49"/>
        <v>43102.25</v>
      </c>
      <c r="N806">
        <v>1516600800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v>67</v>
      </c>
      <c r="G807" s="4">
        <f t="shared" si="51"/>
        <v>73.611940298507463</v>
      </c>
      <c r="H807" s="5">
        <f t="shared" si="48"/>
        <v>50.845360824742272</v>
      </c>
      <c r="I807" t="s">
        <v>14</v>
      </c>
      <c r="J807" t="s">
        <v>26</v>
      </c>
      <c r="K807" t="s">
        <v>27</v>
      </c>
      <c r="L807">
        <v>1416031200</v>
      </c>
      <c r="M807" s="9">
        <f t="shared" si="49"/>
        <v>41958.25</v>
      </c>
      <c r="N807">
        <v>1420437600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v>76</v>
      </c>
      <c r="G808" s="4">
        <f t="shared" si="51"/>
        <v>108.71052631578948</v>
      </c>
      <c r="H808" s="5">
        <f t="shared" si="48"/>
        <v>1180.2857142857142</v>
      </c>
      <c r="I808" t="s">
        <v>20</v>
      </c>
      <c r="J808" t="s">
        <v>21</v>
      </c>
      <c r="K808" t="s">
        <v>22</v>
      </c>
      <c r="L808">
        <v>1330927200</v>
      </c>
      <c r="M808" s="9">
        <f t="shared" si="49"/>
        <v>40973.25</v>
      </c>
      <c r="N808">
        <v>1332997200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v>43</v>
      </c>
      <c r="G809" s="4">
        <f t="shared" si="51"/>
        <v>42.97674418604651</v>
      </c>
      <c r="H809" s="5">
        <f t="shared" si="48"/>
        <v>264</v>
      </c>
      <c r="I809" t="s">
        <v>20</v>
      </c>
      <c r="J809" t="s">
        <v>21</v>
      </c>
      <c r="K809" t="s">
        <v>22</v>
      </c>
      <c r="L809">
        <v>1571115600</v>
      </c>
      <c r="M809" s="9">
        <f t="shared" si="49"/>
        <v>43753.208333333328</v>
      </c>
      <c r="N809">
        <v>1574920800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v>19</v>
      </c>
      <c r="G810" s="4">
        <f t="shared" si="51"/>
        <v>83.315789473684205</v>
      </c>
      <c r="H810" s="5">
        <f t="shared" si="48"/>
        <v>30.44230769230769</v>
      </c>
      <c r="I810" t="s">
        <v>14</v>
      </c>
      <c r="J810" t="s">
        <v>21</v>
      </c>
      <c r="K810" t="s">
        <v>22</v>
      </c>
      <c r="L810">
        <v>1463461200</v>
      </c>
      <c r="M810" s="9">
        <f t="shared" si="49"/>
        <v>42507.208333333328</v>
      </c>
      <c r="N810">
        <v>1464930000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v>2108</v>
      </c>
      <c r="G811" s="4">
        <f t="shared" si="51"/>
        <v>42</v>
      </c>
      <c r="H811" s="5">
        <f t="shared" si="48"/>
        <v>62.880681818181813</v>
      </c>
      <c r="I811" t="s">
        <v>14</v>
      </c>
      <c r="J811" t="s">
        <v>98</v>
      </c>
      <c r="K811" t="s">
        <v>99</v>
      </c>
      <c r="L811">
        <v>1344920400</v>
      </c>
      <c r="M811" s="9">
        <f t="shared" si="49"/>
        <v>41135.208333333336</v>
      </c>
      <c r="N811">
        <v>1345006800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v>221</v>
      </c>
      <c r="G812" s="4">
        <f t="shared" si="51"/>
        <v>55.927601809954751</v>
      </c>
      <c r="H812" s="5">
        <f t="shared" si="48"/>
        <v>193.125</v>
      </c>
      <c r="I812" t="s">
        <v>20</v>
      </c>
      <c r="J812" t="s">
        <v>21</v>
      </c>
      <c r="K812" t="s">
        <v>22</v>
      </c>
      <c r="L812">
        <v>1511848800</v>
      </c>
      <c r="M812" s="9">
        <f t="shared" si="49"/>
        <v>43067.25</v>
      </c>
      <c r="N812">
        <v>1512712800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v>679</v>
      </c>
      <c r="G813" s="4">
        <f t="shared" si="51"/>
        <v>105.03681885125184</v>
      </c>
      <c r="H813" s="5">
        <f t="shared" si="48"/>
        <v>77.102702702702715</v>
      </c>
      <c r="I813" t="s">
        <v>14</v>
      </c>
      <c r="J813" t="s">
        <v>21</v>
      </c>
      <c r="K813" t="s">
        <v>22</v>
      </c>
      <c r="L813">
        <v>1452319200</v>
      </c>
      <c r="M813" s="9">
        <f t="shared" si="49"/>
        <v>42378.25</v>
      </c>
      <c r="N813">
        <v>1452492000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v>2805</v>
      </c>
      <c r="G814" s="4">
        <f t="shared" si="51"/>
        <v>48</v>
      </c>
      <c r="H814" s="5">
        <f t="shared" si="48"/>
        <v>225.52763819095478</v>
      </c>
      <c r="I814" t="s">
        <v>20</v>
      </c>
      <c r="J814" t="s">
        <v>15</v>
      </c>
      <c r="K814" t="s">
        <v>16</v>
      </c>
      <c r="L814">
        <v>1523854800</v>
      </c>
      <c r="M814" s="9">
        <f t="shared" si="49"/>
        <v>43206.208333333328</v>
      </c>
      <c r="N814">
        <v>1524286800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v>68</v>
      </c>
      <c r="G815" s="4">
        <f t="shared" si="51"/>
        <v>112.66176470588235</v>
      </c>
      <c r="H815" s="5">
        <f t="shared" si="48"/>
        <v>239.40625</v>
      </c>
      <c r="I815" t="s">
        <v>20</v>
      </c>
      <c r="J815" t="s">
        <v>21</v>
      </c>
      <c r="K815" t="s">
        <v>22</v>
      </c>
      <c r="L815">
        <v>1346043600</v>
      </c>
      <c r="M815" s="9">
        <f t="shared" si="49"/>
        <v>41148.208333333336</v>
      </c>
      <c r="N815">
        <v>1346907600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v>36</v>
      </c>
      <c r="G816" s="4">
        <f t="shared" si="51"/>
        <v>81.944444444444443</v>
      </c>
      <c r="H816" s="5">
        <f t="shared" si="48"/>
        <v>92.1875</v>
      </c>
      <c r="I816" t="s">
        <v>14</v>
      </c>
      <c r="J816" t="s">
        <v>36</v>
      </c>
      <c r="K816" t="s">
        <v>37</v>
      </c>
      <c r="L816">
        <v>1464325200</v>
      </c>
      <c r="M816" s="9">
        <f t="shared" si="49"/>
        <v>42517.208333333328</v>
      </c>
      <c r="N816">
        <v>1464498000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v>183</v>
      </c>
      <c r="G817" s="4">
        <f t="shared" si="51"/>
        <v>64.049180327868854</v>
      </c>
      <c r="H817" s="5">
        <f t="shared" si="48"/>
        <v>130.23333333333335</v>
      </c>
      <c r="I817" t="s">
        <v>20</v>
      </c>
      <c r="J817" t="s">
        <v>15</v>
      </c>
      <c r="K817" t="s">
        <v>16</v>
      </c>
      <c r="L817">
        <v>1511935200</v>
      </c>
      <c r="M817" s="9">
        <f t="shared" si="49"/>
        <v>43068.25</v>
      </c>
      <c r="N817">
        <v>1514181600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v>133</v>
      </c>
      <c r="G818" s="4">
        <f t="shared" si="51"/>
        <v>106.39097744360902</v>
      </c>
      <c r="H818" s="5">
        <f t="shared" si="48"/>
        <v>615.21739130434787</v>
      </c>
      <c r="I818" t="s">
        <v>20</v>
      </c>
      <c r="J818" t="s">
        <v>21</v>
      </c>
      <c r="K818" t="s">
        <v>22</v>
      </c>
      <c r="L818">
        <v>1392012000</v>
      </c>
      <c r="M818" s="9">
        <f t="shared" si="49"/>
        <v>41680.25</v>
      </c>
      <c r="N818">
        <v>1392184800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v>2489</v>
      </c>
      <c r="G819" s="4">
        <f t="shared" si="51"/>
        <v>76.011249497790274</v>
      </c>
      <c r="H819" s="5">
        <f t="shared" si="48"/>
        <v>368.79532163742692</v>
      </c>
      <c r="I819" t="s">
        <v>20</v>
      </c>
      <c r="J819" t="s">
        <v>107</v>
      </c>
      <c r="K819" t="s">
        <v>108</v>
      </c>
      <c r="L819">
        <v>1556946000</v>
      </c>
      <c r="M819" s="9">
        <f t="shared" si="49"/>
        <v>43589.208333333328</v>
      </c>
      <c r="N819">
        <v>1559365200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v>69</v>
      </c>
      <c r="G820" s="4">
        <f t="shared" si="51"/>
        <v>111.07246376811594</v>
      </c>
      <c r="H820" s="5">
        <f t="shared" si="48"/>
        <v>1094.8571428571429</v>
      </c>
      <c r="I820" t="s">
        <v>20</v>
      </c>
      <c r="J820" t="s">
        <v>21</v>
      </c>
      <c r="K820" t="s">
        <v>22</v>
      </c>
      <c r="L820">
        <v>1548050400</v>
      </c>
      <c r="M820" s="9">
        <f t="shared" si="49"/>
        <v>43486.25</v>
      </c>
      <c r="N820">
        <v>1549173600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v>47</v>
      </c>
      <c r="G821" s="4">
        <f t="shared" si="51"/>
        <v>95.936170212765958</v>
      </c>
      <c r="H821" s="5">
        <f t="shared" si="48"/>
        <v>50.662921348314605</v>
      </c>
      <c r="I821" t="s">
        <v>14</v>
      </c>
      <c r="J821" t="s">
        <v>21</v>
      </c>
      <c r="K821" t="s">
        <v>22</v>
      </c>
      <c r="L821">
        <v>1353736800</v>
      </c>
      <c r="M821" s="9">
        <f t="shared" si="49"/>
        <v>41237.25</v>
      </c>
      <c r="N821">
        <v>1355032800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v>279</v>
      </c>
      <c r="G822" s="4">
        <f t="shared" si="51"/>
        <v>43.043010752688176</v>
      </c>
      <c r="H822" s="5">
        <f t="shared" si="48"/>
        <v>800.6</v>
      </c>
      <c r="I822" t="s">
        <v>20</v>
      </c>
      <c r="J822" t="s">
        <v>40</v>
      </c>
      <c r="K822" t="s">
        <v>41</v>
      </c>
      <c r="L822">
        <v>1532840400</v>
      </c>
      <c r="M822" s="9">
        <f t="shared" si="49"/>
        <v>43310.208333333328</v>
      </c>
      <c r="N822">
        <v>1533963600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v>210</v>
      </c>
      <c r="G823" s="4">
        <f t="shared" si="51"/>
        <v>67.966666666666669</v>
      </c>
      <c r="H823" s="5">
        <f t="shared" si="48"/>
        <v>291.28571428571428</v>
      </c>
      <c r="I823" t="s">
        <v>20</v>
      </c>
      <c r="J823" t="s">
        <v>21</v>
      </c>
      <c r="K823" t="s">
        <v>22</v>
      </c>
      <c r="L823">
        <v>1488261600</v>
      </c>
      <c r="M823" s="9">
        <f t="shared" si="49"/>
        <v>42794.25</v>
      </c>
      <c r="N823">
        <v>1489381200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v>2100</v>
      </c>
      <c r="G824" s="4">
        <f t="shared" si="51"/>
        <v>89.991428571428571</v>
      </c>
      <c r="H824" s="5">
        <f t="shared" si="48"/>
        <v>349.9666666666667</v>
      </c>
      <c r="I824" t="s">
        <v>20</v>
      </c>
      <c r="J824" t="s">
        <v>21</v>
      </c>
      <c r="K824" t="s">
        <v>22</v>
      </c>
      <c r="L824">
        <v>1393567200</v>
      </c>
      <c r="M824" s="9">
        <f t="shared" si="49"/>
        <v>41698.25</v>
      </c>
      <c r="N824">
        <v>1395032400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v>252</v>
      </c>
      <c r="G825" s="4">
        <f t="shared" si="51"/>
        <v>58.095238095238095</v>
      </c>
      <c r="H825" s="5">
        <f t="shared" si="48"/>
        <v>357.07317073170731</v>
      </c>
      <c r="I825" t="s">
        <v>20</v>
      </c>
      <c r="J825" t="s">
        <v>21</v>
      </c>
      <c r="K825" t="s">
        <v>22</v>
      </c>
      <c r="L825">
        <v>1410325200</v>
      </c>
      <c r="M825" s="9">
        <f t="shared" si="49"/>
        <v>41892.208333333336</v>
      </c>
      <c r="N825">
        <v>1412485200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v>1280</v>
      </c>
      <c r="G826" s="4">
        <f t="shared" si="51"/>
        <v>83.996875000000003</v>
      </c>
      <c r="H826" s="5">
        <f t="shared" si="48"/>
        <v>126.48941176470588</v>
      </c>
      <c r="I826" t="s">
        <v>20</v>
      </c>
      <c r="J826" t="s">
        <v>21</v>
      </c>
      <c r="K826" t="s">
        <v>22</v>
      </c>
      <c r="L826">
        <v>1276923600</v>
      </c>
      <c r="M826" s="9">
        <f t="shared" si="49"/>
        <v>40348.208333333336</v>
      </c>
      <c r="N826">
        <v>1279688400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v>157</v>
      </c>
      <c r="G827" s="4">
        <f t="shared" si="51"/>
        <v>88.853503184713375</v>
      </c>
      <c r="H827" s="5">
        <f t="shared" si="48"/>
        <v>387.5</v>
      </c>
      <c r="I827" t="s">
        <v>20</v>
      </c>
      <c r="J827" t="s">
        <v>40</v>
      </c>
      <c r="K827" t="s">
        <v>41</v>
      </c>
      <c r="L827">
        <v>1500958800</v>
      </c>
      <c r="M827" s="9">
        <f t="shared" si="49"/>
        <v>42941.208333333328</v>
      </c>
      <c r="N827">
        <v>1501995600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v>194</v>
      </c>
      <c r="G828" s="4">
        <f t="shared" si="51"/>
        <v>65.963917525773198</v>
      </c>
      <c r="H828" s="5">
        <f t="shared" si="48"/>
        <v>457.03571428571428</v>
      </c>
      <c r="I828" t="s">
        <v>20</v>
      </c>
      <c r="J828" t="s">
        <v>21</v>
      </c>
      <c r="K828" t="s">
        <v>22</v>
      </c>
      <c r="L828">
        <v>1292220000</v>
      </c>
      <c r="M828" s="9">
        <f t="shared" si="49"/>
        <v>40525.25</v>
      </c>
      <c r="N828">
        <v>1294639200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v>82</v>
      </c>
      <c r="G829" s="4">
        <f t="shared" si="51"/>
        <v>74.804878048780495</v>
      </c>
      <c r="H829" s="5">
        <f t="shared" si="48"/>
        <v>266.69565217391306</v>
      </c>
      <c r="I829" t="s">
        <v>20</v>
      </c>
      <c r="J829" t="s">
        <v>26</v>
      </c>
      <c r="K829" t="s">
        <v>27</v>
      </c>
      <c r="L829">
        <v>1304398800</v>
      </c>
      <c r="M829" s="9">
        <f t="shared" si="49"/>
        <v>40666.208333333336</v>
      </c>
      <c r="N829">
        <v>1305435600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v>70</v>
      </c>
      <c r="G830" s="4">
        <f t="shared" si="51"/>
        <v>69.98571428571428</v>
      </c>
      <c r="H830" s="5">
        <f t="shared" si="48"/>
        <v>69</v>
      </c>
      <c r="I830" t="s">
        <v>14</v>
      </c>
      <c r="J830" t="s">
        <v>21</v>
      </c>
      <c r="K830" t="s">
        <v>22</v>
      </c>
      <c r="L830">
        <v>1535432400</v>
      </c>
      <c r="M830" s="9">
        <f t="shared" si="49"/>
        <v>43340.208333333328</v>
      </c>
      <c r="N830">
        <v>1537592400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v>154</v>
      </c>
      <c r="G831" s="4">
        <f t="shared" si="51"/>
        <v>32.006493506493506</v>
      </c>
      <c r="H831" s="5">
        <f t="shared" si="48"/>
        <v>51.34375</v>
      </c>
      <c r="I831" t="s">
        <v>14</v>
      </c>
      <c r="J831" t="s">
        <v>21</v>
      </c>
      <c r="K831" t="s">
        <v>22</v>
      </c>
      <c r="L831">
        <v>1433826000</v>
      </c>
      <c r="M831" s="9">
        <f t="shared" si="49"/>
        <v>42164.208333333328</v>
      </c>
      <c r="N831">
        <v>1435122000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v>22</v>
      </c>
      <c r="G832" s="4">
        <f t="shared" si="51"/>
        <v>64.727272727272734</v>
      </c>
      <c r="H832" s="5">
        <f t="shared" si="48"/>
        <v>1.1710526315789473</v>
      </c>
      <c r="I832" t="s">
        <v>14</v>
      </c>
      <c r="J832" t="s">
        <v>21</v>
      </c>
      <c r="K832" t="s">
        <v>22</v>
      </c>
      <c r="L832">
        <v>1514959200</v>
      </c>
      <c r="M832" s="9">
        <f t="shared" si="49"/>
        <v>43103.25</v>
      </c>
      <c r="N832">
        <v>1520056800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v>4233</v>
      </c>
      <c r="G833" s="4">
        <f t="shared" si="51"/>
        <v>24.998110087408456</v>
      </c>
      <c r="H833" s="5">
        <f t="shared" si="48"/>
        <v>108.97734294541709</v>
      </c>
      <c r="I833" t="s">
        <v>20</v>
      </c>
      <c r="J833" t="s">
        <v>21</v>
      </c>
      <c r="K833" t="s">
        <v>22</v>
      </c>
      <c r="L833">
        <v>1332738000</v>
      </c>
      <c r="M833" s="9">
        <f t="shared" si="49"/>
        <v>40994.208333333336</v>
      </c>
      <c r="N833">
        <v>1335675600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v>1297</v>
      </c>
      <c r="G834" s="4">
        <f t="shared" si="51"/>
        <v>104.97764070932922</v>
      </c>
      <c r="H834" s="5">
        <f t="shared" ref="H834:H897" si="52">(E834/D834)*100</f>
        <v>315.17592592592592</v>
      </c>
      <c r="I834" t="s">
        <v>20</v>
      </c>
      <c r="J834" t="s">
        <v>36</v>
      </c>
      <c r="K834" t="s">
        <v>37</v>
      </c>
      <c r="L834">
        <v>1445490000</v>
      </c>
      <c r="M834" s="9">
        <f t="shared" ref="M834:M897" si="53">(((L834/60)/60)/24)+DATE(1970,1,1)</f>
        <v>42299.208333333328</v>
      </c>
      <c r="N834">
        <v>1448431200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v>165</v>
      </c>
      <c r="G835" s="4">
        <f t="shared" si="51"/>
        <v>64.987878787878785</v>
      </c>
      <c r="H835" s="5">
        <f t="shared" si="52"/>
        <v>157.69117647058823</v>
      </c>
      <c r="I835" t="s">
        <v>20</v>
      </c>
      <c r="J835" t="s">
        <v>36</v>
      </c>
      <c r="K835" t="s">
        <v>37</v>
      </c>
      <c r="L835">
        <v>1297663200</v>
      </c>
      <c r="M835" s="9">
        <f t="shared" si="53"/>
        <v>40588.25</v>
      </c>
      <c r="N835">
        <v>1298613600</v>
      </c>
      <c r="O835" s="9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v>119</v>
      </c>
      <c r="G836" s="4">
        <f t="shared" ref="G836:G899" si="55">AVERAGE(E836/F836)</f>
        <v>94.352941176470594</v>
      </c>
      <c r="H836" s="5">
        <f t="shared" si="52"/>
        <v>153.8082191780822</v>
      </c>
      <c r="I836" t="s">
        <v>20</v>
      </c>
      <c r="J836" t="s">
        <v>21</v>
      </c>
      <c r="K836" t="s">
        <v>22</v>
      </c>
      <c r="L836">
        <v>1371963600</v>
      </c>
      <c r="M836" s="9">
        <f t="shared" si="53"/>
        <v>41448.208333333336</v>
      </c>
      <c r="N836">
        <v>1372482000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v>1758</v>
      </c>
      <c r="G837" s="4">
        <f t="shared" si="55"/>
        <v>44.001706484641637</v>
      </c>
      <c r="H837" s="5">
        <f t="shared" si="52"/>
        <v>89.738979118329468</v>
      </c>
      <c r="I837" t="s">
        <v>14</v>
      </c>
      <c r="J837" t="s">
        <v>21</v>
      </c>
      <c r="K837" t="s">
        <v>22</v>
      </c>
      <c r="L837">
        <v>1425103200</v>
      </c>
      <c r="M837" s="9">
        <f t="shared" si="53"/>
        <v>42063.25</v>
      </c>
      <c r="N837">
        <v>1425621600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v>94</v>
      </c>
      <c r="G838" s="4">
        <f t="shared" si="55"/>
        <v>64.744680851063833</v>
      </c>
      <c r="H838" s="5">
        <f t="shared" si="52"/>
        <v>75.135802469135797</v>
      </c>
      <c r="I838" t="s">
        <v>14</v>
      </c>
      <c r="J838" t="s">
        <v>21</v>
      </c>
      <c r="K838" t="s">
        <v>22</v>
      </c>
      <c r="L838">
        <v>1265349600</v>
      </c>
      <c r="M838" s="9">
        <f t="shared" si="53"/>
        <v>40214.25</v>
      </c>
      <c r="N838">
        <v>1266300000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v>1797</v>
      </c>
      <c r="G839" s="4">
        <f t="shared" si="55"/>
        <v>84.00667779632721</v>
      </c>
      <c r="H839" s="5">
        <f t="shared" si="52"/>
        <v>852.88135593220341</v>
      </c>
      <c r="I839" t="s">
        <v>20</v>
      </c>
      <c r="J839" t="s">
        <v>21</v>
      </c>
      <c r="K839" t="s">
        <v>22</v>
      </c>
      <c r="L839">
        <v>1301202000</v>
      </c>
      <c r="M839" s="9">
        <f t="shared" si="53"/>
        <v>40629.208333333336</v>
      </c>
      <c r="N839">
        <v>1305867600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v>261</v>
      </c>
      <c r="G840" s="4">
        <f t="shared" si="55"/>
        <v>34.061302681992338</v>
      </c>
      <c r="H840" s="5">
        <f t="shared" si="52"/>
        <v>138.90625</v>
      </c>
      <c r="I840" t="s">
        <v>20</v>
      </c>
      <c r="J840" t="s">
        <v>21</v>
      </c>
      <c r="K840" t="s">
        <v>22</v>
      </c>
      <c r="L840">
        <v>1538024400</v>
      </c>
      <c r="M840" s="9">
        <f t="shared" si="53"/>
        <v>43370.208333333328</v>
      </c>
      <c r="N840">
        <v>1538802000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v>157</v>
      </c>
      <c r="G841" s="4">
        <f t="shared" si="55"/>
        <v>93.273885350318466</v>
      </c>
      <c r="H841" s="5">
        <f t="shared" si="52"/>
        <v>190.18181818181819</v>
      </c>
      <c r="I841" t="s">
        <v>20</v>
      </c>
      <c r="J841" t="s">
        <v>21</v>
      </c>
      <c r="K841" t="s">
        <v>22</v>
      </c>
      <c r="L841">
        <v>1395032400</v>
      </c>
      <c r="M841" s="9">
        <f t="shared" si="53"/>
        <v>41715.208333333336</v>
      </c>
      <c r="N841">
        <v>1398920400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v>3533</v>
      </c>
      <c r="G842" s="4">
        <f t="shared" si="55"/>
        <v>32.998301726577978</v>
      </c>
      <c r="H842" s="5">
        <f t="shared" si="52"/>
        <v>100.24333619948409</v>
      </c>
      <c r="I842" t="s">
        <v>20</v>
      </c>
      <c r="J842" t="s">
        <v>21</v>
      </c>
      <c r="K842" t="s">
        <v>22</v>
      </c>
      <c r="L842">
        <v>1405486800</v>
      </c>
      <c r="M842" s="9">
        <f t="shared" si="53"/>
        <v>41836.208333333336</v>
      </c>
      <c r="N842">
        <v>1405659600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v>155</v>
      </c>
      <c r="G843" s="4">
        <f t="shared" si="55"/>
        <v>83.812903225806451</v>
      </c>
      <c r="H843" s="5">
        <f t="shared" si="52"/>
        <v>142.75824175824175</v>
      </c>
      <c r="I843" t="s">
        <v>20</v>
      </c>
      <c r="J843" t="s">
        <v>21</v>
      </c>
      <c r="K843" t="s">
        <v>22</v>
      </c>
      <c r="L843">
        <v>1455861600</v>
      </c>
      <c r="M843" s="9">
        <f t="shared" si="53"/>
        <v>42419.25</v>
      </c>
      <c r="N843">
        <v>1457244000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v>132</v>
      </c>
      <c r="G844" s="4">
        <f t="shared" si="55"/>
        <v>63.992424242424242</v>
      </c>
      <c r="H844" s="5">
        <f t="shared" si="52"/>
        <v>563.13333333333333</v>
      </c>
      <c r="I844" t="s">
        <v>20</v>
      </c>
      <c r="J844" t="s">
        <v>107</v>
      </c>
      <c r="K844" t="s">
        <v>108</v>
      </c>
      <c r="L844">
        <v>1529038800</v>
      </c>
      <c r="M844" s="9">
        <f t="shared" si="53"/>
        <v>43266.208333333328</v>
      </c>
      <c r="N844">
        <v>1529298000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v>33</v>
      </c>
      <c r="G845" s="4">
        <f t="shared" si="55"/>
        <v>81.909090909090907</v>
      </c>
      <c r="H845" s="5">
        <f t="shared" si="52"/>
        <v>30.715909090909086</v>
      </c>
      <c r="I845" t="s">
        <v>14</v>
      </c>
      <c r="J845" t="s">
        <v>21</v>
      </c>
      <c r="K845" t="s">
        <v>22</v>
      </c>
      <c r="L845">
        <v>1535259600</v>
      </c>
      <c r="M845" s="9">
        <f t="shared" si="53"/>
        <v>43338.208333333328</v>
      </c>
      <c r="N845">
        <v>1535778000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v>94</v>
      </c>
      <c r="G846" s="4">
        <f t="shared" si="55"/>
        <v>93.053191489361708</v>
      </c>
      <c r="H846" s="5">
        <f t="shared" si="52"/>
        <v>99.39772727272728</v>
      </c>
      <c r="I846" t="s">
        <v>74</v>
      </c>
      <c r="J846" t="s">
        <v>21</v>
      </c>
      <c r="K846" t="s">
        <v>22</v>
      </c>
      <c r="L846">
        <v>1327212000</v>
      </c>
      <c r="M846" s="9">
        <f t="shared" si="53"/>
        <v>40930.25</v>
      </c>
      <c r="N846">
        <v>1327471200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v>1354</v>
      </c>
      <c r="G847" s="4">
        <f t="shared" si="55"/>
        <v>101.98449039881831</v>
      </c>
      <c r="H847" s="5">
        <f t="shared" si="52"/>
        <v>197.54935622317598</v>
      </c>
      <c r="I847" t="s">
        <v>20</v>
      </c>
      <c r="J847" t="s">
        <v>40</v>
      </c>
      <c r="K847" t="s">
        <v>41</v>
      </c>
      <c r="L847">
        <v>1526360400</v>
      </c>
      <c r="M847" s="9">
        <f t="shared" si="53"/>
        <v>43235.208333333328</v>
      </c>
      <c r="N847">
        <v>1529557200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v>48</v>
      </c>
      <c r="G848" s="4">
        <f t="shared" si="55"/>
        <v>105.9375</v>
      </c>
      <c r="H848" s="5">
        <f t="shared" si="52"/>
        <v>508.5</v>
      </c>
      <c r="I848" t="s">
        <v>20</v>
      </c>
      <c r="J848" t="s">
        <v>21</v>
      </c>
      <c r="K848" t="s">
        <v>22</v>
      </c>
      <c r="L848">
        <v>1532149200</v>
      </c>
      <c r="M848" s="9">
        <f t="shared" si="53"/>
        <v>43302.208333333328</v>
      </c>
      <c r="N848">
        <v>1535259600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v>110</v>
      </c>
      <c r="G849" s="4">
        <f t="shared" si="55"/>
        <v>101.58181818181818</v>
      </c>
      <c r="H849" s="5">
        <f t="shared" si="52"/>
        <v>237.74468085106383</v>
      </c>
      <c r="I849" t="s">
        <v>20</v>
      </c>
      <c r="J849" t="s">
        <v>21</v>
      </c>
      <c r="K849" t="s">
        <v>22</v>
      </c>
      <c r="L849">
        <v>1515304800</v>
      </c>
      <c r="M849" s="9">
        <f t="shared" si="53"/>
        <v>43107.25</v>
      </c>
      <c r="N849">
        <v>1515564000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v>172</v>
      </c>
      <c r="G850" s="4">
        <f t="shared" si="55"/>
        <v>62.970930232558139</v>
      </c>
      <c r="H850" s="5">
        <f t="shared" si="52"/>
        <v>338.46875</v>
      </c>
      <c r="I850" t="s">
        <v>20</v>
      </c>
      <c r="J850" t="s">
        <v>21</v>
      </c>
      <c r="K850" t="s">
        <v>22</v>
      </c>
      <c r="L850">
        <v>1276318800</v>
      </c>
      <c r="M850" s="9">
        <f t="shared" si="53"/>
        <v>40341.208333333336</v>
      </c>
      <c r="N850">
        <v>1277096400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v>307</v>
      </c>
      <c r="G851" s="4">
        <f t="shared" si="55"/>
        <v>29.045602605863191</v>
      </c>
      <c r="H851" s="5">
        <f t="shared" si="52"/>
        <v>133.08955223880596</v>
      </c>
      <c r="I851" t="s">
        <v>20</v>
      </c>
      <c r="J851" t="s">
        <v>21</v>
      </c>
      <c r="K851" t="s">
        <v>22</v>
      </c>
      <c r="L851">
        <v>1328767200</v>
      </c>
      <c r="M851" s="9">
        <f t="shared" si="53"/>
        <v>40948.25</v>
      </c>
      <c r="N851">
        <v>1329026400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v>1</v>
      </c>
      <c r="G852" s="4">
        <f t="shared" si="55"/>
        <v>1</v>
      </c>
      <c r="H852" s="5">
        <f t="shared" si="52"/>
        <v>1</v>
      </c>
      <c r="I852" t="s">
        <v>14</v>
      </c>
      <c r="J852" t="s">
        <v>21</v>
      </c>
      <c r="K852" t="s">
        <v>22</v>
      </c>
      <c r="L852">
        <v>1321682400</v>
      </c>
      <c r="M852" s="9">
        <f t="shared" si="53"/>
        <v>40866.25</v>
      </c>
      <c r="N852">
        <v>1322978400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v>160</v>
      </c>
      <c r="G853" s="4">
        <f t="shared" si="55"/>
        <v>77.924999999999997</v>
      </c>
      <c r="H853" s="5">
        <f t="shared" si="52"/>
        <v>207.79999999999998</v>
      </c>
      <c r="I853" t="s">
        <v>20</v>
      </c>
      <c r="J853" t="s">
        <v>21</v>
      </c>
      <c r="K853" t="s">
        <v>22</v>
      </c>
      <c r="L853">
        <v>1335934800</v>
      </c>
      <c r="M853" s="9">
        <f t="shared" si="53"/>
        <v>41031.208333333336</v>
      </c>
      <c r="N853">
        <v>1338786000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v>31</v>
      </c>
      <c r="G854" s="4">
        <f t="shared" si="55"/>
        <v>80.806451612903231</v>
      </c>
      <c r="H854" s="5">
        <f t="shared" si="52"/>
        <v>51.122448979591837</v>
      </c>
      <c r="I854" t="s">
        <v>14</v>
      </c>
      <c r="J854" t="s">
        <v>21</v>
      </c>
      <c r="K854" t="s">
        <v>22</v>
      </c>
      <c r="L854">
        <v>1310792400</v>
      </c>
      <c r="M854" s="9">
        <f t="shared" si="53"/>
        <v>40740.208333333336</v>
      </c>
      <c r="N854">
        <v>1311656400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v>1467</v>
      </c>
      <c r="G855" s="4">
        <f t="shared" si="55"/>
        <v>76.006816632583508</v>
      </c>
      <c r="H855" s="5">
        <f t="shared" si="52"/>
        <v>652.05847953216369</v>
      </c>
      <c r="I855" t="s">
        <v>20</v>
      </c>
      <c r="J855" t="s">
        <v>15</v>
      </c>
      <c r="K855" t="s">
        <v>16</v>
      </c>
      <c r="L855">
        <v>1308546000</v>
      </c>
      <c r="M855" s="9">
        <f t="shared" si="53"/>
        <v>40714.208333333336</v>
      </c>
      <c r="N855">
        <v>1308978000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v>2662</v>
      </c>
      <c r="G856" s="4">
        <f t="shared" si="55"/>
        <v>72.993613824192337</v>
      </c>
      <c r="H856" s="5">
        <f t="shared" si="52"/>
        <v>113.63099415204678</v>
      </c>
      <c r="I856" t="s">
        <v>20</v>
      </c>
      <c r="J856" t="s">
        <v>15</v>
      </c>
      <c r="K856" t="s">
        <v>16</v>
      </c>
      <c r="L856">
        <v>1574056800</v>
      </c>
      <c r="M856" s="9">
        <f t="shared" si="53"/>
        <v>43787.25</v>
      </c>
      <c r="N856">
        <v>1576389600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v>452</v>
      </c>
      <c r="G857" s="4">
        <f t="shared" si="55"/>
        <v>53</v>
      </c>
      <c r="H857" s="5">
        <f t="shared" si="52"/>
        <v>102.37606837606839</v>
      </c>
      <c r="I857" t="s">
        <v>20</v>
      </c>
      <c r="J857" t="s">
        <v>26</v>
      </c>
      <c r="K857" t="s">
        <v>27</v>
      </c>
      <c r="L857">
        <v>1308373200</v>
      </c>
      <c r="M857" s="9">
        <f t="shared" si="53"/>
        <v>40712.208333333336</v>
      </c>
      <c r="N857">
        <v>1311051600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v>158</v>
      </c>
      <c r="G858" s="4">
        <f t="shared" si="55"/>
        <v>54.164556962025316</v>
      </c>
      <c r="H858" s="5">
        <f t="shared" si="52"/>
        <v>356.58333333333331</v>
      </c>
      <c r="I858" t="s">
        <v>20</v>
      </c>
      <c r="J858" t="s">
        <v>21</v>
      </c>
      <c r="K858" t="s">
        <v>22</v>
      </c>
      <c r="L858">
        <v>1335243600</v>
      </c>
      <c r="M858" s="9">
        <f t="shared" si="53"/>
        <v>41023.208333333336</v>
      </c>
      <c r="N858">
        <v>1336712400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v>225</v>
      </c>
      <c r="G859" s="4">
        <f t="shared" si="55"/>
        <v>32.946666666666665</v>
      </c>
      <c r="H859" s="5">
        <f t="shared" si="52"/>
        <v>139.86792452830187</v>
      </c>
      <c r="I859" t="s">
        <v>20</v>
      </c>
      <c r="J859" t="s">
        <v>98</v>
      </c>
      <c r="K859" t="s">
        <v>99</v>
      </c>
      <c r="L859">
        <v>1328421600</v>
      </c>
      <c r="M859" s="9">
        <f t="shared" si="53"/>
        <v>40944.25</v>
      </c>
      <c r="N859">
        <v>1330408800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v>35</v>
      </c>
      <c r="G860" s="4">
        <f t="shared" si="55"/>
        <v>79.371428571428567</v>
      </c>
      <c r="H860" s="5">
        <f t="shared" si="52"/>
        <v>69.45</v>
      </c>
      <c r="I860" t="s">
        <v>14</v>
      </c>
      <c r="J860" t="s">
        <v>21</v>
      </c>
      <c r="K860" t="s">
        <v>22</v>
      </c>
      <c r="L860">
        <v>1524286800</v>
      </c>
      <c r="M860" s="9">
        <f t="shared" si="53"/>
        <v>43211.208333333328</v>
      </c>
      <c r="N860">
        <v>1524891600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v>63</v>
      </c>
      <c r="G861" s="4">
        <f t="shared" si="55"/>
        <v>41.174603174603178</v>
      </c>
      <c r="H861" s="5">
        <f t="shared" si="52"/>
        <v>35.534246575342465</v>
      </c>
      <c r="I861" t="s">
        <v>14</v>
      </c>
      <c r="J861" t="s">
        <v>21</v>
      </c>
      <c r="K861" t="s">
        <v>22</v>
      </c>
      <c r="L861">
        <v>1362117600</v>
      </c>
      <c r="M861" s="9">
        <f t="shared" si="53"/>
        <v>41334.25</v>
      </c>
      <c r="N861">
        <v>1363669200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v>65</v>
      </c>
      <c r="G862" s="4">
        <f t="shared" si="55"/>
        <v>77.430769230769229</v>
      </c>
      <c r="H862" s="5">
        <f t="shared" si="52"/>
        <v>251.65</v>
      </c>
      <c r="I862" t="s">
        <v>20</v>
      </c>
      <c r="J862" t="s">
        <v>21</v>
      </c>
      <c r="K862" t="s">
        <v>22</v>
      </c>
      <c r="L862">
        <v>1550556000</v>
      </c>
      <c r="M862" s="9">
        <f t="shared" si="53"/>
        <v>43515.25</v>
      </c>
      <c r="N862">
        <v>1551420000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v>163</v>
      </c>
      <c r="G863" s="4">
        <f t="shared" si="55"/>
        <v>57.159509202453989</v>
      </c>
      <c r="H863" s="5">
        <f t="shared" si="52"/>
        <v>105.87500000000001</v>
      </c>
      <c r="I863" t="s">
        <v>20</v>
      </c>
      <c r="J863" t="s">
        <v>21</v>
      </c>
      <c r="K863" t="s">
        <v>22</v>
      </c>
      <c r="L863">
        <v>1269147600</v>
      </c>
      <c r="M863" s="9">
        <f t="shared" si="53"/>
        <v>40258.208333333336</v>
      </c>
      <c r="N863">
        <v>1269838800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v>85</v>
      </c>
      <c r="G864" s="4">
        <f t="shared" si="55"/>
        <v>77.17647058823529</v>
      </c>
      <c r="H864" s="5">
        <f t="shared" si="52"/>
        <v>187.42857142857144</v>
      </c>
      <c r="I864" t="s">
        <v>20</v>
      </c>
      <c r="J864" t="s">
        <v>21</v>
      </c>
      <c r="K864" t="s">
        <v>22</v>
      </c>
      <c r="L864">
        <v>1312174800</v>
      </c>
      <c r="M864" s="9">
        <f t="shared" si="53"/>
        <v>40756.208333333336</v>
      </c>
      <c r="N864">
        <v>1312520400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v>217</v>
      </c>
      <c r="G865" s="4">
        <f t="shared" si="55"/>
        <v>24.953917050691246</v>
      </c>
      <c r="H865" s="5">
        <f t="shared" si="52"/>
        <v>386.78571428571428</v>
      </c>
      <c r="I865" t="s">
        <v>20</v>
      </c>
      <c r="J865" t="s">
        <v>21</v>
      </c>
      <c r="K865" t="s">
        <v>22</v>
      </c>
      <c r="L865">
        <v>1434517200</v>
      </c>
      <c r="M865" s="9">
        <f t="shared" si="53"/>
        <v>42172.208333333328</v>
      </c>
      <c r="N865">
        <v>1436504400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v>150</v>
      </c>
      <c r="G866" s="4">
        <f t="shared" si="55"/>
        <v>97.18</v>
      </c>
      <c r="H866" s="5">
        <f t="shared" si="52"/>
        <v>347.07142857142856</v>
      </c>
      <c r="I866" t="s">
        <v>20</v>
      </c>
      <c r="J866" t="s">
        <v>21</v>
      </c>
      <c r="K866" t="s">
        <v>22</v>
      </c>
      <c r="L866">
        <v>1471582800</v>
      </c>
      <c r="M866" s="9">
        <f t="shared" si="53"/>
        <v>42601.208333333328</v>
      </c>
      <c r="N866">
        <v>1472014800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v>3272</v>
      </c>
      <c r="G867" s="4">
        <f t="shared" si="55"/>
        <v>46.000916870415651</v>
      </c>
      <c r="H867" s="5">
        <f t="shared" si="52"/>
        <v>185.82098765432099</v>
      </c>
      <c r="I867" t="s">
        <v>20</v>
      </c>
      <c r="J867" t="s">
        <v>21</v>
      </c>
      <c r="K867" t="s">
        <v>22</v>
      </c>
      <c r="L867">
        <v>1410757200</v>
      </c>
      <c r="M867" s="9">
        <f t="shared" si="53"/>
        <v>41897.208333333336</v>
      </c>
      <c r="N867">
        <v>1411534800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v>898</v>
      </c>
      <c r="G868" s="4">
        <f t="shared" si="55"/>
        <v>88.023385300668153</v>
      </c>
      <c r="H868" s="5">
        <f t="shared" si="52"/>
        <v>43.241247264770237</v>
      </c>
      <c r="I868" t="s">
        <v>74</v>
      </c>
      <c r="J868" t="s">
        <v>21</v>
      </c>
      <c r="K868" t="s">
        <v>22</v>
      </c>
      <c r="L868">
        <v>1304830800</v>
      </c>
      <c r="M868" s="9">
        <f t="shared" si="53"/>
        <v>40671.208333333336</v>
      </c>
      <c r="N868">
        <v>1304917200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v>300</v>
      </c>
      <c r="G869" s="4">
        <f t="shared" si="55"/>
        <v>25.99</v>
      </c>
      <c r="H869" s="5">
        <f t="shared" si="52"/>
        <v>162.4375</v>
      </c>
      <c r="I869" t="s">
        <v>20</v>
      </c>
      <c r="J869" t="s">
        <v>21</v>
      </c>
      <c r="K869" t="s">
        <v>22</v>
      </c>
      <c r="L869">
        <v>1539061200</v>
      </c>
      <c r="M869" s="9">
        <f t="shared" si="53"/>
        <v>43382.208333333328</v>
      </c>
      <c r="N869">
        <v>1539579600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v>126</v>
      </c>
      <c r="G870" s="4">
        <f t="shared" si="55"/>
        <v>102.69047619047619</v>
      </c>
      <c r="H870" s="5">
        <f t="shared" si="52"/>
        <v>184.84285714285716</v>
      </c>
      <c r="I870" t="s">
        <v>20</v>
      </c>
      <c r="J870" t="s">
        <v>21</v>
      </c>
      <c r="K870" t="s">
        <v>22</v>
      </c>
      <c r="L870">
        <v>1381554000</v>
      </c>
      <c r="M870" s="9">
        <f t="shared" si="53"/>
        <v>41559.208333333336</v>
      </c>
      <c r="N870">
        <v>1382504400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v>526</v>
      </c>
      <c r="G871" s="4">
        <f t="shared" si="55"/>
        <v>72.958174904942965</v>
      </c>
      <c r="H871" s="5">
        <f t="shared" si="52"/>
        <v>23.703520691785052</v>
      </c>
      <c r="I871" t="s">
        <v>14</v>
      </c>
      <c r="J871" t="s">
        <v>21</v>
      </c>
      <c r="K871" t="s">
        <v>22</v>
      </c>
      <c r="L871">
        <v>1277096400</v>
      </c>
      <c r="M871" s="9">
        <f t="shared" si="53"/>
        <v>40350.208333333336</v>
      </c>
      <c r="N871">
        <v>1278306000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v>121</v>
      </c>
      <c r="G872" s="4">
        <f t="shared" si="55"/>
        <v>57.190082644628099</v>
      </c>
      <c r="H872" s="5">
        <f t="shared" si="52"/>
        <v>89.870129870129873</v>
      </c>
      <c r="I872" t="s">
        <v>14</v>
      </c>
      <c r="J872" t="s">
        <v>21</v>
      </c>
      <c r="K872" t="s">
        <v>22</v>
      </c>
      <c r="L872">
        <v>1440392400</v>
      </c>
      <c r="M872" s="9">
        <f t="shared" si="53"/>
        <v>42240.208333333328</v>
      </c>
      <c r="N872">
        <v>1442552400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v>2320</v>
      </c>
      <c r="G873" s="4">
        <f t="shared" si="55"/>
        <v>84.013793103448279</v>
      </c>
      <c r="H873" s="5">
        <f t="shared" si="52"/>
        <v>272.6041958041958</v>
      </c>
      <c r="I873" t="s">
        <v>20</v>
      </c>
      <c r="J873" t="s">
        <v>21</v>
      </c>
      <c r="K873" t="s">
        <v>22</v>
      </c>
      <c r="L873">
        <v>1509512400</v>
      </c>
      <c r="M873" s="9">
        <f t="shared" si="53"/>
        <v>43040.208333333328</v>
      </c>
      <c r="N873">
        <v>1511071200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v>81</v>
      </c>
      <c r="G874" s="4">
        <f t="shared" si="55"/>
        <v>98.666666666666671</v>
      </c>
      <c r="H874" s="5">
        <f t="shared" si="52"/>
        <v>170.04255319148936</v>
      </c>
      <c r="I874" t="s">
        <v>20</v>
      </c>
      <c r="J874" t="s">
        <v>26</v>
      </c>
      <c r="K874" t="s">
        <v>27</v>
      </c>
      <c r="L874">
        <v>1535950800</v>
      </c>
      <c r="M874" s="9">
        <f t="shared" si="53"/>
        <v>43346.208333333328</v>
      </c>
      <c r="N874">
        <v>1536382800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v>1887</v>
      </c>
      <c r="G875" s="4">
        <f t="shared" si="55"/>
        <v>42.007419183889773</v>
      </c>
      <c r="H875" s="5">
        <f t="shared" si="52"/>
        <v>188.28503562945369</v>
      </c>
      <c r="I875" t="s">
        <v>20</v>
      </c>
      <c r="J875" t="s">
        <v>21</v>
      </c>
      <c r="K875" t="s">
        <v>22</v>
      </c>
      <c r="L875">
        <v>1389160800</v>
      </c>
      <c r="M875" s="9">
        <f t="shared" si="53"/>
        <v>41647.25</v>
      </c>
      <c r="N875">
        <v>1389592800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v>4358</v>
      </c>
      <c r="G876" s="4">
        <f t="shared" si="55"/>
        <v>32.002753556677376</v>
      </c>
      <c r="H876" s="5">
        <f t="shared" si="52"/>
        <v>346.93532338308455</v>
      </c>
      <c r="I876" t="s">
        <v>20</v>
      </c>
      <c r="J876" t="s">
        <v>21</v>
      </c>
      <c r="K876" t="s">
        <v>22</v>
      </c>
      <c r="L876">
        <v>1271998800</v>
      </c>
      <c r="M876" s="9">
        <f t="shared" si="53"/>
        <v>40291.208333333336</v>
      </c>
      <c r="N876">
        <v>1275282000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v>67</v>
      </c>
      <c r="G877" s="4">
        <f t="shared" si="55"/>
        <v>81.567164179104481</v>
      </c>
      <c r="H877" s="5">
        <f t="shared" si="52"/>
        <v>69.177215189873422</v>
      </c>
      <c r="I877" t="s">
        <v>14</v>
      </c>
      <c r="J877" t="s">
        <v>21</v>
      </c>
      <c r="K877" t="s">
        <v>22</v>
      </c>
      <c r="L877">
        <v>1294898400</v>
      </c>
      <c r="M877" s="9">
        <f t="shared" si="53"/>
        <v>40556.25</v>
      </c>
      <c r="N877">
        <v>1294984800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v>57</v>
      </c>
      <c r="G878" s="4">
        <f t="shared" si="55"/>
        <v>37.035087719298247</v>
      </c>
      <c r="H878" s="5">
        <f t="shared" si="52"/>
        <v>25.433734939759034</v>
      </c>
      <c r="I878" t="s">
        <v>14</v>
      </c>
      <c r="J878" t="s">
        <v>15</v>
      </c>
      <c r="K878" t="s">
        <v>16</v>
      </c>
      <c r="L878">
        <v>1559970000</v>
      </c>
      <c r="M878" s="9">
        <f t="shared" si="53"/>
        <v>43624.208333333328</v>
      </c>
      <c r="N878">
        <v>1562043600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v>1229</v>
      </c>
      <c r="G879" s="4">
        <f t="shared" si="55"/>
        <v>103.033360455655</v>
      </c>
      <c r="H879" s="5">
        <f t="shared" si="52"/>
        <v>77.400977995110026</v>
      </c>
      <c r="I879" t="s">
        <v>14</v>
      </c>
      <c r="J879" t="s">
        <v>21</v>
      </c>
      <c r="K879" t="s">
        <v>22</v>
      </c>
      <c r="L879">
        <v>1469509200</v>
      </c>
      <c r="M879" s="9">
        <f t="shared" si="53"/>
        <v>42577.208333333328</v>
      </c>
      <c r="N879">
        <v>1469595600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v>12</v>
      </c>
      <c r="G880" s="4">
        <f t="shared" si="55"/>
        <v>84.333333333333329</v>
      </c>
      <c r="H880" s="5">
        <f t="shared" si="52"/>
        <v>37.481481481481481</v>
      </c>
      <c r="I880" t="s">
        <v>14</v>
      </c>
      <c r="J880" t="s">
        <v>107</v>
      </c>
      <c r="K880" t="s">
        <v>108</v>
      </c>
      <c r="L880">
        <v>1579068000</v>
      </c>
      <c r="M880" s="9">
        <f t="shared" si="53"/>
        <v>43845.25</v>
      </c>
      <c r="N880">
        <v>1581141600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v>53</v>
      </c>
      <c r="G881" s="4">
        <f t="shared" si="55"/>
        <v>102.60377358490567</v>
      </c>
      <c r="H881" s="5">
        <f t="shared" si="52"/>
        <v>543.79999999999995</v>
      </c>
      <c r="I881" t="s">
        <v>20</v>
      </c>
      <c r="J881" t="s">
        <v>21</v>
      </c>
      <c r="K881" t="s">
        <v>22</v>
      </c>
      <c r="L881">
        <v>1487743200</v>
      </c>
      <c r="M881" s="9">
        <f t="shared" si="53"/>
        <v>42788.25</v>
      </c>
      <c r="N881">
        <v>1488520800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v>2414</v>
      </c>
      <c r="G882" s="4">
        <f t="shared" si="55"/>
        <v>79.992129246064621</v>
      </c>
      <c r="H882" s="5">
        <f t="shared" si="52"/>
        <v>228.52189349112427</v>
      </c>
      <c r="I882" t="s">
        <v>20</v>
      </c>
      <c r="J882" t="s">
        <v>21</v>
      </c>
      <c r="K882" t="s">
        <v>22</v>
      </c>
      <c r="L882">
        <v>1563685200</v>
      </c>
      <c r="M882" s="9">
        <f t="shared" si="53"/>
        <v>43667.208333333328</v>
      </c>
      <c r="N882">
        <v>1563858000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v>452</v>
      </c>
      <c r="G883" s="4">
        <f t="shared" si="55"/>
        <v>70.055309734513273</v>
      </c>
      <c r="H883" s="5">
        <f t="shared" si="52"/>
        <v>38.948339483394832</v>
      </c>
      <c r="I883" t="s">
        <v>14</v>
      </c>
      <c r="J883" t="s">
        <v>21</v>
      </c>
      <c r="K883" t="s">
        <v>22</v>
      </c>
      <c r="L883">
        <v>1436418000</v>
      </c>
      <c r="M883" s="9">
        <f t="shared" si="53"/>
        <v>42194.208333333328</v>
      </c>
      <c r="N883">
        <v>1438923600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v>80</v>
      </c>
      <c r="G884" s="4">
        <f t="shared" si="55"/>
        <v>37</v>
      </c>
      <c r="H884" s="5">
        <f t="shared" si="52"/>
        <v>370</v>
      </c>
      <c r="I884" t="s">
        <v>20</v>
      </c>
      <c r="J884" t="s">
        <v>21</v>
      </c>
      <c r="K884" t="s">
        <v>22</v>
      </c>
      <c r="L884">
        <v>1421820000</v>
      </c>
      <c r="M884" s="9">
        <f t="shared" si="53"/>
        <v>42025.25</v>
      </c>
      <c r="N884">
        <v>1422165600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v>193</v>
      </c>
      <c r="G885" s="4">
        <f t="shared" si="55"/>
        <v>41.911917098445599</v>
      </c>
      <c r="H885" s="5">
        <f t="shared" si="52"/>
        <v>237.91176470588232</v>
      </c>
      <c r="I885" t="s">
        <v>20</v>
      </c>
      <c r="J885" t="s">
        <v>21</v>
      </c>
      <c r="K885" t="s">
        <v>22</v>
      </c>
      <c r="L885">
        <v>1274763600</v>
      </c>
      <c r="M885" s="9">
        <f t="shared" si="53"/>
        <v>40323.208333333336</v>
      </c>
      <c r="N885">
        <v>1277874000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v>1886</v>
      </c>
      <c r="G886" s="4">
        <f t="shared" si="55"/>
        <v>57.992576882290564</v>
      </c>
      <c r="H886" s="5">
        <f t="shared" si="52"/>
        <v>64.036299765807954</v>
      </c>
      <c r="I886" t="s">
        <v>14</v>
      </c>
      <c r="J886" t="s">
        <v>21</v>
      </c>
      <c r="K886" t="s">
        <v>22</v>
      </c>
      <c r="L886">
        <v>1399179600</v>
      </c>
      <c r="M886" s="9">
        <f t="shared" si="53"/>
        <v>41763.208333333336</v>
      </c>
      <c r="N886">
        <v>1399352400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v>52</v>
      </c>
      <c r="G887" s="4">
        <f t="shared" si="55"/>
        <v>40.942307692307693</v>
      </c>
      <c r="H887" s="5">
        <f t="shared" si="52"/>
        <v>118.27777777777777</v>
      </c>
      <c r="I887" t="s">
        <v>20</v>
      </c>
      <c r="J887" t="s">
        <v>21</v>
      </c>
      <c r="K887" t="s">
        <v>22</v>
      </c>
      <c r="L887">
        <v>1275800400</v>
      </c>
      <c r="M887" s="9">
        <f t="shared" si="53"/>
        <v>40335.208333333336</v>
      </c>
      <c r="N887">
        <v>1279083600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v>1825</v>
      </c>
      <c r="G888" s="4">
        <f t="shared" si="55"/>
        <v>69.9972602739726</v>
      </c>
      <c r="H888" s="5">
        <f t="shared" si="52"/>
        <v>84.824037184594957</v>
      </c>
      <c r="I888" t="s">
        <v>14</v>
      </c>
      <c r="J888" t="s">
        <v>21</v>
      </c>
      <c r="K888" t="s">
        <v>22</v>
      </c>
      <c r="L888">
        <v>1282798800</v>
      </c>
      <c r="M888" s="9">
        <f t="shared" si="53"/>
        <v>40416.208333333336</v>
      </c>
      <c r="N888">
        <v>1284354000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v>31</v>
      </c>
      <c r="G889" s="4">
        <f t="shared" si="55"/>
        <v>73.838709677419359</v>
      </c>
      <c r="H889" s="5">
        <f t="shared" si="52"/>
        <v>29.346153846153843</v>
      </c>
      <c r="I889" t="s">
        <v>14</v>
      </c>
      <c r="J889" t="s">
        <v>21</v>
      </c>
      <c r="K889" t="s">
        <v>22</v>
      </c>
      <c r="L889">
        <v>1437109200</v>
      </c>
      <c r="M889" s="9">
        <f t="shared" si="53"/>
        <v>42202.208333333328</v>
      </c>
      <c r="N889">
        <v>1441170000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v>290</v>
      </c>
      <c r="G890" s="4">
        <f t="shared" si="55"/>
        <v>41.979310344827589</v>
      </c>
      <c r="H890" s="5">
        <f t="shared" si="52"/>
        <v>209.89655172413794</v>
      </c>
      <c r="I890" t="s">
        <v>20</v>
      </c>
      <c r="J890" t="s">
        <v>21</v>
      </c>
      <c r="K890" t="s">
        <v>22</v>
      </c>
      <c r="L890">
        <v>1491886800</v>
      </c>
      <c r="M890" s="9">
        <f t="shared" si="53"/>
        <v>42836.208333333328</v>
      </c>
      <c r="N890">
        <v>1493528400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v>122</v>
      </c>
      <c r="G891" s="4">
        <f t="shared" si="55"/>
        <v>77.93442622950819</v>
      </c>
      <c r="H891" s="5">
        <f t="shared" si="52"/>
        <v>169.78571428571431</v>
      </c>
      <c r="I891" t="s">
        <v>20</v>
      </c>
      <c r="J891" t="s">
        <v>21</v>
      </c>
      <c r="K891" t="s">
        <v>22</v>
      </c>
      <c r="L891">
        <v>1394600400</v>
      </c>
      <c r="M891" s="9">
        <f t="shared" si="53"/>
        <v>41710.208333333336</v>
      </c>
      <c r="N891">
        <v>1395205200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v>1470</v>
      </c>
      <c r="G892" s="4">
        <f t="shared" si="55"/>
        <v>106.01972789115646</v>
      </c>
      <c r="H892" s="5">
        <f t="shared" si="52"/>
        <v>115.95907738095239</v>
      </c>
      <c r="I892" t="s">
        <v>20</v>
      </c>
      <c r="J892" t="s">
        <v>21</v>
      </c>
      <c r="K892" t="s">
        <v>22</v>
      </c>
      <c r="L892">
        <v>1561352400</v>
      </c>
      <c r="M892" s="9">
        <f t="shared" si="53"/>
        <v>43640.208333333328</v>
      </c>
      <c r="N892">
        <v>1561438800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v>165</v>
      </c>
      <c r="G893" s="4">
        <f t="shared" si="55"/>
        <v>47.018181818181816</v>
      </c>
      <c r="H893" s="5">
        <f t="shared" si="52"/>
        <v>258.59999999999997</v>
      </c>
      <c r="I893" t="s">
        <v>20</v>
      </c>
      <c r="J893" t="s">
        <v>15</v>
      </c>
      <c r="K893" t="s">
        <v>16</v>
      </c>
      <c r="L893">
        <v>1322892000</v>
      </c>
      <c r="M893" s="9">
        <f t="shared" si="53"/>
        <v>40880.25</v>
      </c>
      <c r="N893">
        <v>1326693600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v>182</v>
      </c>
      <c r="G894" s="4">
        <f t="shared" si="55"/>
        <v>76.016483516483518</v>
      </c>
      <c r="H894" s="5">
        <f t="shared" si="52"/>
        <v>230.58333333333331</v>
      </c>
      <c r="I894" t="s">
        <v>20</v>
      </c>
      <c r="J894" t="s">
        <v>21</v>
      </c>
      <c r="K894" t="s">
        <v>22</v>
      </c>
      <c r="L894">
        <v>1274418000</v>
      </c>
      <c r="M894" s="9">
        <f t="shared" si="53"/>
        <v>40319.208333333336</v>
      </c>
      <c r="N894">
        <v>1277960400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v>199</v>
      </c>
      <c r="G895" s="4">
        <f t="shared" si="55"/>
        <v>54.120603015075375</v>
      </c>
      <c r="H895" s="5">
        <f t="shared" si="52"/>
        <v>128.21428571428572</v>
      </c>
      <c r="I895" t="s">
        <v>20</v>
      </c>
      <c r="J895" t="s">
        <v>107</v>
      </c>
      <c r="K895" t="s">
        <v>108</v>
      </c>
      <c r="L895">
        <v>1434344400</v>
      </c>
      <c r="M895" s="9">
        <f t="shared" si="53"/>
        <v>42170.208333333328</v>
      </c>
      <c r="N895">
        <v>1434690000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v>56</v>
      </c>
      <c r="G896" s="4">
        <f t="shared" si="55"/>
        <v>57.285714285714285</v>
      </c>
      <c r="H896" s="5">
        <f t="shared" si="52"/>
        <v>188.70588235294116</v>
      </c>
      <c r="I896" t="s">
        <v>20</v>
      </c>
      <c r="J896" t="s">
        <v>40</v>
      </c>
      <c r="K896" t="s">
        <v>41</v>
      </c>
      <c r="L896">
        <v>1373518800</v>
      </c>
      <c r="M896" s="9">
        <f t="shared" si="53"/>
        <v>41466.208333333336</v>
      </c>
      <c r="N896">
        <v>1376110800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v>107</v>
      </c>
      <c r="G897" s="4">
        <f t="shared" si="55"/>
        <v>103.81308411214954</v>
      </c>
      <c r="H897" s="5">
        <f t="shared" si="52"/>
        <v>6.9511889862327907</v>
      </c>
      <c r="I897" t="s">
        <v>14</v>
      </c>
      <c r="J897" t="s">
        <v>21</v>
      </c>
      <c r="K897" t="s">
        <v>22</v>
      </c>
      <c r="L897">
        <v>1517637600</v>
      </c>
      <c r="M897" s="9">
        <f t="shared" si="53"/>
        <v>43134.25</v>
      </c>
      <c r="N897">
        <v>1518415200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v>1460</v>
      </c>
      <c r="G898" s="4">
        <f t="shared" si="55"/>
        <v>105.02602739726028</v>
      </c>
      <c r="H898" s="5">
        <f t="shared" ref="H898:H961" si="56">(E898/D898)*100</f>
        <v>774.43434343434342</v>
      </c>
      <c r="I898" t="s">
        <v>20</v>
      </c>
      <c r="J898" t="s">
        <v>26</v>
      </c>
      <c r="K898" t="s">
        <v>27</v>
      </c>
      <c r="L898">
        <v>1310619600</v>
      </c>
      <c r="M898" s="9">
        <f t="shared" ref="M898:M961" si="57">(((L898/60)/60)/24)+DATE(1970,1,1)</f>
        <v>40738.208333333336</v>
      </c>
      <c r="N898">
        <v>1310878800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v>27</v>
      </c>
      <c r="G899" s="4">
        <f t="shared" si="55"/>
        <v>90.259259259259252</v>
      </c>
      <c r="H899" s="5">
        <f t="shared" si="56"/>
        <v>27.693181818181817</v>
      </c>
      <c r="I899" t="s">
        <v>14</v>
      </c>
      <c r="J899" t="s">
        <v>21</v>
      </c>
      <c r="K899" t="s">
        <v>22</v>
      </c>
      <c r="L899">
        <v>1556427600</v>
      </c>
      <c r="M899" s="9">
        <f t="shared" si="57"/>
        <v>43583.208333333328</v>
      </c>
      <c r="N899">
        <v>1556600400</v>
      </c>
      <c r="O899" s="9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v>1221</v>
      </c>
      <c r="G900" s="4">
        <f t="shared" ref="G900:G963" si="59">AVERAGE(E900/F900)</f>
        <v>76.978705978705975</v>
      </c>
      <c r="H900" s="5">
        <f t="shared" si="56"/>
        <v>52.479620323841424</v>
      </c>
      <c r="I900" t="s">
        <v>14</v>
      </c>
      <c r="J900" t="s">
        <v>21</v>
      </c>
      <c r="K900" t="s">
        <v>22</v>
      </c>
      <c r="L900">
        <v>1576476000</v>
      </c>
      <c r="M900" s="9">
        <f t="shared" si="57"/>
        <v>43815.25</v>
      </c>
      <c r="N900">
        <v>1576994400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v>123</v>
      </c>
      <c r="G901" s="4">
        <f t="shared" si="59"/>
        <v>102.60162601626017</v>
      </c>
      <c r="H901" s="5">
        <f t="shared" si="56"/>
        <v>407.09677419354841</v>
      </c>
      <c r="I901" t="s">
        <v>20</v>
      </c>
      <c r="J901" t="s">
        <v>98</v>
      </c>
      <c r="K901" t="s">
        <v>99</v>
      </c>
      <c r="L901">
        <v>1381122000</v>
      </c>
      <c r="M901" s="9">
        <f t="shared" si="57"/>
        <v>41554.208333333336</v>
      </c>
      <c r="N901">
        <v>1382677200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v>1</v>
      </c>
      <c r="G902" s="4">
        <f t="shared" si="59"/>
        <v>2</v>
      </c>
      <c r="H902" s="5">
        <f t="shared" si="56"/>
        <v>2</v>
      </c>
      <c r="I902" t="s">
        <v>14</v>
      </c>
      <c r="J902" t="s">
        <v>21</v>
      </c>
      <c r="K902" t="s">
        <v>22</v>
      </c>
      <c r="L902">
        <v>1411102800</v>
      </c>
      <c r="M902" s="9">
        <f t="shared" si="57"/>
        <v>41901.208333333336</v>
      </c>
      <c r="N902">
        <v>1411189200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v>159</v>
      </c>
      <c r="G903" s="4">
        <f t="shared" si="59"/>
        <v>55.0062893081761</v>
      </c>
      <c r="H903" s="5">
        <f t="shared" si="56"/>
        <v>156.17857142857144</v>
      </c>
      <c r="I903" t="s">
        <v>20</v>
      </c>
      <c r="J903" t="s">
        <v>21</v>
      </c>
      <c r="K903" t="s">
        <v>22</v>
      </c>
      <c r="L903">
        <v>1531803600</v>
      </c>
      <c r="M903" s="9">
        <f t="shared" si="57"/>
        <v>43298.208333333328</v>
      </c>
      <c r="N903">
        <v>1534654800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v>110</v>
      </c>
      <c r="G904" s="4">
        <f t="shared" si="59"/>
        <v>32.127272727272725</v>
      </c>
      <c r="H904" s="5">
        <f t="shared" si="56"/>
        <v>252.42857142857144</v>
      </c>
      <c r="I904" t="s">
        <v>20</v>
      </c>
      <c r="J904" t="s">
        <v>21</v>
      </c>
      <c r="K904" t="s">
        <v>22</v>
      </c>
      <c r="L904">
        <v>1454133600</v>
      </c>
      <c r="M904" s="9">
        <f t="shared" si="57"/>
        <v>42399.25</v>
      </c>
      <c r="N904">
        <v>1457762400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v>14</v>
      </c>
      <c r="G905" s="4">
        <f t="shared" si="59"/>
        <v>50.642857142857146</v>
      </c>
      <c r="H905" s="5">
        <f t="shared" si="56"/>
        <v>1.729268292682927</v>
      </c>
      <c r="I905" t="s">
        <v>47</v>
      </c>
      <c r="J905" t="s">
        <v>21</v>
      </c>
      <c r="K905" t="s">
        <v>22</v>
      </c>
      <c r="L905">
        <v>1336194000</v>
      </c>
      <c r="M905" s="9">
        <f t="shared" si="57"/>
        <v>41034.208333333336</v>
      </c>
      <c r="N905">
        <v>1337490000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v>16</v>
      </c>
      <c r="G906" s="4">
        <f t="shared" si="59"/>
        <v>49.6875</v>
      </c>
      <c r="H906" s="5">
        <f t="shared" si="56"/>
        <v>12.230769230769232</v>
      </c>
      <c r="I906" t="s">
        <v>14</v>
      </c>
      <c r="J906" t="s">
        <v>21</v>
      </c>
      <c r="K906" t="s">
        <v>22</v>
      </c>
      <c r="L906">
        <v>1349326800</v>
      </c>
      <c r="M906" s="9">
        <f t="shared" si="57"/>
        <v>41186.208333333336</v>
      </c>
      <c r="N906">
        <v>1349672400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v>236</v>
      </c>
      <c r="G907" s="4">
        <f t="shared" si="59"/>
        <v>54.894067796610166</v>
      </c>
      <c r="H907" s="5">
        <f t="shared" si="56"/>
        <v>163.98734177215189</v>
      </c>
      <c r="I907" t="s">
        <v>20</v>
      </c>
      <c r="J907" t="s">
        <v>21</v>
      </c>
      <c r="K907" t="s">
        <v>22</v>
      </c>
      <c r="L907">
        <v>1379566800</v>
      </c>
      <c r="M907" s="9">
        <f t="shared" si="57"/>
        <v>41536.208333333336</v>
      </c>
      <c r="N907">
        <v>1379826000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v>191</v>
      </c>
      <c r="G908" s="4">
        <f t="shared" si="59"/>
        <v>46.931937172774866</v>
      </c>
      <c r="H908" s="5">
        <f t="shared" si="56"/>
        <v>162.98181818181817</v>
      </c>
      <c r="I908" t="s">
        <v>20</v>
      </c>
      <c r="J908" t="s">
        <v>21</v>
      </c>
      <c r="K908" t="s">
        <v>22</v>
      </c>
      <c r="L908">
        <v>1494651600</v>
      </c>
      <c r="M908" s="9">
        <f t="shared" si="57"/>
        <v>42868.208333333328</v>
      </c>
      <c r="N908">
        <v>1497762000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v>41</v>
      </c>
      <c r="G909" s="4">
        <f t="shared" si="59"/>
        <v>44.951219512195124</v>
      </c>
      <c r="H909" s="5">
        <f t="shared" si="56"/>
        <v>20.252747252747252</v>
      </c>
      <c r="I909" t="s">
        <v>14</v>
      </c>
      <c r="J909" t="s">
        <v>21</v>
      </c>
      <c r="K909" t="s">
        <v>22</v>
      </c>
      <c r="L909">
        <v>1303880400</v>
      </c>
      <c r="M909" s="9">
        <f t="shared" si="57"/>
        <v>40660.208333333336</v>
      </c>
      <c r="N909">
        <v>1304485200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v>3934</v>
      </c>
      <c r="G910" s="4">
        <f t="shared" si="59"/>
        <v>30.99898322318251</v>
      </c>
      <c r="H910" s="5">
        <f t="shared" si="56"/>
        <v>319.24083769633506</v>
      </c>
      <c r="I910" t="s">
        <v>20</v>
      </c>
      <c r="J910" t="s">
        <v>21</v>
      </c>
      <c r="K910" t="s">
        <v>22</v>
      </c>
      <c r="L910">
        <v>1335934800</v>
      </c>
      <c r="M910" s="9">
        <f t="shared" si="57"/>
        <v>41031.208333333336</v>
      </c>
      <c r="N910">
        <v>1336885200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v>80</v>
      </c>
      <c r="G911" s="4">
        <f t="shared" si="59"/>
        <v>107.7625</v>
      </c>
      <c r="H911" s="5">
        <f t="shared" si="56"/>
        <v>478.94444444444446</v>
      </c>
      <c r="I911" t="s">
        <v>20</v>
      </c>
      <c r="J911" t="s">
        <v>15</v>
      </c>
      <c r="K911" t="s">
        <v>16</v>
      </c>
      <c r="L911">
        <v>1528088400</v>
      </c>
      <c r="M911" s="9">
        <f t="shared" si="57"/>
        <v>43255.208333333328</v>
      </c>
      <c r="N911">
        <v>1530421200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v>296</v>
      </c>
      <c r="G912" s="4">
        <f t="shared" si="59"/>
        <v>102.07770270270271</v>
      </c>
      <c r="H912" s="5">
        <f t="shared" si="56"/>
        <v>19.556634304207122</v>
      </c>
      <c r="I912" t="s">
        <v>74</v>
      </c>
      <c r="J912" t="s">
        <v>21</v>
      </c>
      <c r="K912" t="s">
        <v>22</v>
      </c>
      <c r="L912">
        <v>1421906400</v>
      </c>
      <c r="M912" s="9">
        <f t="shared" si="57"/>
        <v>42026.25</v>
      </c>
      <c r="N912">
        <v>1421992800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v>462</v>
      </c>
      <c r="G913" s="4">
        <f t="shared" si="59"/>
        <v>24.976190476190474</v>
      </c>
      <c r="H913" s="5">
        <f t="shared" si="56"/>
        <v>198.94827586206895</v>
      </c>
      <c r="I913" t="s">
        <v>20</v>
      </c>
      <c r="J913" t="s">
        <v>21</v>
      </c>
      <c r="K913" t="s">
        <v>22</v>
      </c>
      <c r="L913">
        <v>1568005200</v>
      </c>
      <c r="M913" s="9">
        <f t="shared" si="57"/>
        <v>43717.208333333328</v>
      </c>
      <c r="N913">
        <v>1568178000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v>179</v>
      </c>
      <c r="G914" s="4">
        <f t="shared" si="59"/>
        <v>79.944134078212286</v>
      </c>
      <c r="H914" s="5">
        <f t="shared" si="56"/>
        <v>795</v>
      </c>
      <c r="I914" t="s">
        <v>20</v>
      </c>
      <c r="J914" t="s">
        <v>21</v>
      </c>
      <c r="K914" t="s">
        <v>22</v>
      </c>
      <c r="L914">
        <v>1346821200</v>
      </c>
      <c r="M914" s="9">
        <f t="shared" si="57"/>
        <v>41157.208333333336</v>
      </c>
      <c r="N914">
        <v>1347944400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v>523</v>
      </c>
      <c r="G915" s="4">
        <f t="shared" si="59"/>
        <v>67.946462715105156</v>
      </c>
      <c r="H915" s="5">
        <f t="shared" si="56"/>
        <v>50.621082621082621</v>
      </c>
      <c r="I915" t="s">
        <v>14</v>
      </c>
      <c r="J915" t="s">
        <v>26</v>
      </c>
      <c r="K915" t="s">
        <v>27</v>
      </c>
      <c r="L915">
        <v>1557637200</v>
      </c>
      <c r="M915" s="9">
        <f t="shared" si="57"/>
        <v>43597.208333333328</v>
      </c>
      <c r="N915">
        <v>1558760400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v>141</v>
      </c>
      <c r="G916" s="4">
        <f t="shared" si="59"/>
        <v>26.070921985815602</v>
      </c>
      <c r="H916" s="5">
        <f t="shared" si="56"/>
        <v>57.4375</v>
      </c>
      <c r="I916" t="s">
        <v>14</v>
      </c>
      <c r="J916" t="s">
        <v>40</v>
      </c>
      <c r="K916" t="s">
        <v>41</v>
      </c>
      <c r="L916">
        <v>1375592400</v>
      </c>
      <c r="M916" s="9">
        <f t="shared" si="57"/>
        <v>41490.208333333336</v>
      </c>
      <c r="N916">
        <v>1376629200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v>1866</v>
      </c>
      <c r="G917" s="4">
        <f t="shared" si="59"/>
        <v>105.0032154340836</v>
      </c>
      <c r="H917" s="5">
        <f t="shared" si="56"/>
        <v>155.62827640984909</v>
      </c>
      <c r="I917" t="s">
        <v>20</v>
      </c>
      <c r="J917" t="s">
        <v>40</v>
      </c>
      <c r="K917" t="s">
        <v>41</v>
      </c>
      <c r="L917">
        <v>1503982800</v>
      </c>
      <c r="M917" s="9">
        <f t="shared" si="57"/>
        <v>42976.208333333328</v>
      </c>
      <c r="N917">
        <v>1504760400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v>52</v>
      </c>
      <c r="G918" s="4">
        <f t="shared" si="59"/>
        <v>25.826923076923077</v>
      </c>
      <c r="H918" s="5">
        <f t="shared" si="56"/>
        <v>36.297297297297298</v>
      </c>
      <c r="I918" t="s">
        <v>14</v>
      </c>
      <c r="J918" t="s">
        <v>21</v>
      </c>
      <c r="K918" t="s">
        <v>22</v>
      </c>
      <c r="L918">
        <v>1418882400</v>
      </c>
      <c r="M918" s="9">
        <f t="shared" si="57"/>
        <v>41991.25</v>
      </c>
      <c r="N918">
        <v>1419660000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v>27</v>
      </c>
      <c r="G919" s="4">
        <f t="shared" si="59"/>
        <v>77.666666666666671</v>
      </c>
      <c r="H919" s="5">
        <f t="shared" si="56"/>
        <v>58.25</v>
      </c>
      <c r="I919" t="s">
        <v>47</v>
      </c>
      <c r="J919" t="s">
        <v>40</v>
      </c>
      <c r="K919" t="s">
        <v>41</v>
      </c>
      <c r="L919">
        <v>1309237200</v>
      </c>
      <c r="M919" s="9">
        <f t="shared" si="57"/>
        <v>40722.208333333336</v>
      </c>
      <c r="N919">
        <v>1311310800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v>156</v>
      </c>
      <c r="G920" s="4">
        <f t="shared" si="59"/>
        <v>57.82692307692308</v>
      </c>
      <c r="H920" s="5">
        <f t="shared" si="56"/>
        <v>237.39473684210526</v>
      </c>
      <c r="I920" t="s">
        <v>20</v>
      </c>
      <c r="J920" t="s">
        <v>98</v>
      </c>
      <c r="K920" t="s">
        <v>99</v>
      </c>
      <c r="L920">
        <v>1343365200</v>
      </c>
      <c r="M920" s="9">
        <f t="shared" si="57"/>
        <v>41117.208333333336</v>
      </c>
      <c r="N920">
        <v>1344315600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v>225</v>
      </c>
      <c r="G921" s="4">
        <f t="shared" si="59"/>
        <v>92.955555555555549</v>
      </c>
      <c r="H921" s="5">
        <f t="shared" si="56"/>
        <v>58.75</v>
      </c>
      <c r="I921" t="s">
        <v>14</v>
      </c>
      <c r="J921" t="s">
        <v>26</v>
      </c>
      <c r="K921" t="s">
        <v>27</v>
      </c>
      <c r="L921">
        <v>1507957200</v>
      </c>
      <c r="M921" s="9">
        <f t="shared" si="57"/>
        <v>43022.208333333328</v>
      </c>
      <c r="N921">
        <v>1510725600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v>255</v>
      </c>
      <c r="G922" s="4">
        <f t="shared" si="59"/>
        <v>37.945098039215686</v>
      </c>
      <c r="H922" s="5">
        <f t="shared" si="56"/>
        <v>182.56603773584905</v>
      </c>
      <c r="I922" t="s">
        <v>20</v>
      </c>
      <c r="J922" t="s">
        <v>21</v>
      </c>
      <c r="K922" t="s">
        <v>22</v>
      </c>
      <c r="L922">
        <v>1549519200</v>
      </c>
      <c r="M922" s="9">
        <f t="shared" si="57"/>
        <v>43503.25</v>
      </c>
      <c r="N922">
        <v>1551247200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v>38</v>
      </c>
      <c r="G923" s="4">
        <f t="shared" si="59"/>
        <v>31.842105263157894</v>
      </c>
      <c r="H923" s="5">
        <f t="shared" si="56"/>
        <v>0.75436408977556113</v>
      </c>
      <c r="I923" t="s">
        <v>14</v>
      </c>
      <c r="J923" t="s">
        <v>21</v>
      </c>
      <c r="K923" t="s">
        <v>22</v>
      </c>
      <c r="L923">
        <v>1329026400</v>
      </c>
      <c r="M923" s="9">
        <f t="shared" si="57"/>
        <v>40951.25</v>
      </c>
      <c r="N923">
        <v>1330236000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v>2261</v>
      </c>
      <c r="G924" s="4">
        <f t="shared" si="59"/>
        <v>40</v>
      </c>
      <c r="H924" s="5">
        <f t="shared" si="56"/>
        <v>175.95330739299609</v>
      </c>
      <c r="I924" t="s">
        <v>20</v>
      </c>
      <c r="J924" t="s">
        <v>21</v>
      </c>
      <c r="K924" t="s">
        <v>22</v>
      </c>
      <c r="L924">
        <v>1544335200</v>
      </c>
      <c r="M924" s="9">
        <f t="shared" si="57"/>
        <v>43443.25</v>
      </c>
      <c r="N924">
        <v>1545112800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v>40</v>
      </c>
      <c r="G925" s="4">
        <f t="shared" si="59"/>
        <v>101.1</v>
      </c>
      <c r="H925" s="5">
        <f t="shared" si="56"/>
        <v>237.88235294117646</v>
      </c>
      <c r="I925" t="s">
        <v>20</v>
      </c>
      <c r="J925" t="s">
        <v>21</v>
      </c>
      <c r="K925" t="s">
        <v>22</v>
      </c>
      <c r="L925">
        <v>1279083600</v>
      </c>
      <c r="M925" s="9">
        <f t="shared" si="57"/>
        <v>40373.208333333336</v>
      </c>
      <c r="N925">
        <v>1279170000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v>2289</v>
      </c>
      <c r="G926" s="4">
        <f t="shared" si="59"/>
        <v>84.006989951944078</v>
      </c>
      <c r="H926" s="5">
        <f t="shared" si="56"/>
        <v>488.05076142131981</v>
      </c>
      <c r="I926" t="s">
        <v>20</v>
      </c>
      <c r="J926" t="s">
        <v>107</v>
      </c>
      <c r="K926" t="s">
        <v>108</v>
      </c>
      <c r="L926">
        <v>1572498000</v>
      </c>
      <c r="M926" s="9">
        <f t="shared" si="57"/>
        <v>43769.208333333328</v>
      </c>
      <c r="N926">
        <v>1573452000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v>65</v>
      </c>
      <c r="G927" s="4">
        <f t="shared" si="59"/>
        <v>103.41538461538461</v>
      </c>
      <c r="H927" s="5">
        <f t="shared" si="56"/>
        <v>224.06666666666669</v>
      </c>
      <c r="I927" t="s">
        <v>20</v>
      </c>
      <c r="J927" t="s">
        <v>21</v>
      </c>
      <c r="K927" t="s">
        <v>22</v>
      </c>
      <c r="L927">
        <v>1506056400</v>
      </c>
      <c r="M927" s="9">
        <f t="shared" si="57"/>
        <v>43000.208333333328</v>
      </c>
      <c r="N927">
        <v>1507093200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v>15</v>
      </c>
      <c r="G928" s="4">
        <f t="shared" si="59"/>
        <v>105.13333333333334</v>
      </c>
      <c r="H928" s="5">
        <f t="shared" si="56"/>
        <v>18.126436781609197</v>
      </c>
      <c r="I928" t="s">
        <v>14</v>
      </c>
      <c r="J928" t="s">
        <v>21</v>
      </c>
      <c r="K928" t="s">
        <v>22</v>
      </c>
      <c r="L928">
        <v>1463029200</v>
      </c>
      <c r="M928" s="9">
        <f t="shared" si="57"/>
        <v>42502.208333333328</v>
      </c>
      <c r="N928">
        <v>1463374800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v>37</v>
      </c>
      <c r="G929" s="4">
        <f t="shared" si="59"/>
        <v>89.21621621621621</v>
      </c>
      <c r="H929" s="5">
        <f t="shared" si="56"/>
        <v>45.847222222222221</v>
      </c>
      <c r="I929" t="s">
        <v>14</v>
      </c>
      <c r="J929" t="s">
        <v>21</v>
      </c>
      <c r="K929" t="s">
        <v>22</v>
      </c>
      <c r="L929">
        <v>1342069200</v>
      </c>
      <c r="M929" s="9">
        <f t="shared" si="57"/>
        <v>41102.208333333336</v>
      </c>
      <c r="N929">
        <v>1344574800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v>3777</v>
      </c>
      <c r="G930" s="4">
        <f t="shared" si="59"/>
        <v>51.995234312946785</v>
      </c>
      <c r="H930" s="5">
        <f t="shared" si="56"/>
        <v>117.31541218637993</v>
      </c>
      <c r="I930" t="s">
        <v>20</v>
      </c>
      <c r="J930" t="s">
        <v>107</v>
      </c>
      <c r="K930" t="s">
        <v>108</v>
      </c>
      <c r="L930">
        <v>1388296800</v>
      </c>
      <c r="M930" s="9">
        <f t="shared" si="57"/>
        <v>41637.25</v>
      </c>
      <c r="N930">
        <v>1389074400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v>184</v>
      </c>
      <c r="G931" s="4">
        <f t="shared" si="59"/>
        <v>64.956521739130437</v>
      </c>
      <c r="H931" s="5">
        <f t="shared" si="56"/>
        <v>217.30909090909088</v>
      </c>
      <c r="I931" t="s">
        <v>20</v>
      </c>
      <c r="J931" t="s">
        <v>40</v>
      </c>
      <c r="K931" t="s">
        <v>41</v>
      </c>
      <c r="L931">
        <v>1493787600</v>
      </c>
      <c r="M931" s="9">
        <f t="shared" si="57"/>
        <v>42858.208333333328</v>
      </c>
      <c r="N931">
        <v>1494997200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v>85</v>
      </c>
      <c r="G932" s="4">
        <f t="shared" si="59"/>
        <v>46.235294117647058</v>
      </c>
      <c r="H932" s="5">
        <f t="shared" si="56"/>
        <v>112.28571428571428</v>
      </c>
      <c r="I932" t="s">
        <v>20</v>
      </c>
      <c r="J932" t="s">
        <v>21</v>
      </c>
      <c r="K932" t="s">
        <v>22</v>
      </c>
      <c r="L932">
        <v>1424844000</v>
      </c>
      <c r="M932" s="9">
        <f t="shared" si="57"/>
        <v>42060.25</v>
      </c>
      <c r="N932">
        <v>1425448800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v>112</v>
      </c>
      <c r="G933" s="4">
        <f t="shared" si="59"/>
        <v>51.151785714285715</v>
      </c>
      <c r="H933" s="5">
        <f t="shared" si="56"/>
        <v>72.51898734177216</v>
      </c>
      <c r="I933" t="s">
        <v>14</v>
      </c>
      <c r="J933" t="s">
        <v>21</v>
      </c>
      <c r="K933" t="s">
        <v>22</v>
      </c>
      <c r="L933">
        <v>1403931600</v>
      </c>
      <c r="M933" s="9">
        <f t="shared" si="57"/>
        <v>41818.208333333336</v>
      </c>
      <c r="N933">
        <v>1404104400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v>144</v>
      </c>
      <c r="G934" s="4">
        <f t="shared" si="59"/>
        <v>33.909722222222221</v>
      </c>
      <c r="H934" s="5">
        <f t="shared" si="56"/>
        <v>212.30434782608697</v>
      </c>
      <c r="I934" t="s">
        <v>20</v>
      </c>
      <c r="J934" t="s">
        <v>21</v>
      </c>
      <c r="K934" t="s">
        <v>22</v>
      </c>
      <c r="L934">
        <v>1394514000</v>
      </c>
      <c r="M934" s="9">
        <f t="shared" si="57"/>
        <v>41709.208333333336</v>
      </c>
      <c r="N934">
        <v>1394773200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v>1902</v>
      </c>
      <c r="G935" s="4">
        <f t="shared" si="59"/>
        <v>92.016298633017882</v>
      </c>
      <c r="H935" s="5">
        <f t="shared" si="56"/>
        <v>239.74657534246577</v>
      </c>
      <c r="I935" t="s">
        <v>20</v>
      </c>
      <c r="J935" t="s">
        <v>21</v>
      </c>
      <c r="K935" t="s">
        <v>22</v>
      </c>
      <c r="L935">
        <v>1365397200</v>
      </c>
      <c r="M935" s="9">
        <f t="shared" si="57"/>
        <v>41372.208333333336</v>
      </c>
      <c r="N935">
        <v>1366520400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v>105</v>
      </c>
      <c r="G936" s="4">
        <f t="shared" si="59"/>
        <v>107.42857142857143</v>
      </c>
      <c r="H936" s="5">
        <f t="shared" si="56"/>
        <v>181.93548387096774</v>
      </c>
      <c r="I936" t="s">
        <v>20</v>
      </c>
      <c r="J936" t="s">
        <v>21</v>
      </c>
      <c r="K936" t="s">
        <v>22</v>
      </c>
      <c r="L936">
        <v>1456120800</v>
      </c>
      <c r="M936" s="9">
        <f t="shared" si="57"/>
        <v>42422.25</v>
      </c>
      <c r="N936">
        <v>1456639200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v>132</v>
      </c>
      <c r="G937" s="4">
        <f t="shared" si="59"/>
        <v>75.848484848484844</v>
      </c>
      <c r="H937" s="5">
        <f t="shared" si="56"/>
        <v>164.13114754098362</v>
      </c>
      <c r="I937" t="s">
        <v>20</v>
      </c>
      <c r="J937" t="s">
        <v>21</v>
      </c>
      <c r="K937" t="s">
        <v>22</v>
      </c>
      <c r="L937">
        <v>1437714000</v>
      </c>
      <c r="M937" s="9">
        <f t="shared" si="57"/>
        <v>42209.208333333328</v>
      </c>
      <c r="N937">
        <v>1438318800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v>21</v>
      </c>
      <c r="G938" s="4">
        <f t="shared" si="59"/>
        <v>80.476190476190482</v>
      </c>
      <c r="H938" s="5">
        <f t="shared" si="56"/>
        <v>1.6375968992248062</v>
      </c>
      <c r="I938" t="s">
        <v>14</v>
      </c>
      <c r="J938" t="s">
        <v>21</v>
      </c>
      <c r="K938" t="s">
        <v>22</v>
      </c>
      <c r="L938">
        <v>1563771600</v>
      </c>
      <c r="M938" s="9">
        <f t="shared" si="57"/>
        <v>43668.208333333328</v>
      </c>
      <c r="N938">
        <v>1564030800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v>976</v>
      </c>
      <c r="G939" s="4">
        <f t="shared" si="59"/>
        <v>86.978483606557376</v>
      </c>
      <c r="H939" s="5">
        <f t="shared" si="56"/>
        <v>49.64385964912281</v>
      </c>
      <c r="I939" t="s">
        <v>74</v>
      </c>
      <c r="J939" t="s">
        <v>21</v>
      </c>
      <c r="K939" t="s">
        <v>22</v>
      </c>
      <c r="L939">
        <v>1448517600</v>
      </c>
      <c r="M939" s="9">
        <f t="shared" si="57"/>
        <v>42334.25</v>
      </c>
      <c r="N939">
        <v>1449295200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v>96</v>
      </c>
      <c r="G940" s="4">
        <f t="shared" si="59"/>
        <v>105.13541666666667</v>
      </c>
      <c r="H940" s="5">
        <f t="shared" si="56"/>
        <v>109.70652173913042</v>
      </c>
      <c r="I940" t="s">
        <v>20</v>
      </c>
      <c r="J940" t="s">
        <v>21</v>
      </c>
      <c r="K940" t="s">
        <v>22</v>
      </c>
      <c r="L940">
        <v>1528779600</v>
      </c>
      <c r="M940" s="9">
        <f t="shared" si="57"/>
        <v>43263.208333333328</v>
      </c>
      <c r="N940">
        <v>1531890000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v>67</v>
      </c>
      <c r="G941" s="4">
        <f t="shared" si="59"/>
        <v>57.298507462686565</v>
      </c>
      <c r="H941" s="5">
        <f t="shared" si="56"/>
        <v>49.217948717948715</v>
      </c>
      <c r="I941" t="s">
        <v>14</v>
      </c>
      <c r="J941" t="s">
        <v>21</v>
      </c>
      <c r="K941" t="s">
        <v>22</v>
      </c>
      <c r="L941">
        <v>1304744400</v>
      </c>
      <c r="M941" s="9">
        <f t="shared" si="57"/>
        <v>40670.208333333336</v>
      </c>
      <c r="N941">
        <v>1306213200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v>66</v>
      </c>
      <c r="G942" s="4">
        <f t="shared" si="59"/>
        <v>93.348484848484844</v>
      </c>
      <c r="H942" s="5">
        <f t="shared" si="56"/>
        <v>62.232323232323225</v>
      </c>
      <c r="I942" t="s">
        <v>47</v>
      </c>
      <c r="J942" t="s">
        <v>15</v>
      </c>
      <c r="K942" t="s">
        <v>16</v>
      </c>
      <c r="L942">
        <v>1354341600</v>
      </c>
      <c r="M942" s="9">
        <f t="shared" si="57"/>
        <v>41244.25</v>
      </c>
      <c r="N942">
        <v>1356242400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v>78</v>
      </c>
      <c r="G943" s="4">
        <f t="shared" si="59"/>
        <v>71.987179487179489</v>
      </c>
      <c r="H943" s="5">
        <f t="shared" si="56"/>
        <v>13.05813953488372</v>
      </c>
      <c r="I943" t="s">
        <v>14</v>
      </c>
      <c r="J943" t="s">
        <v>21</v>
      </c>
      <c r="K943" t="s">
        <v>22</v>
      </c>
      <c r="L943">
        <v>1294552800</v>
      </c>
      <c r="M943" s="9">
        <f t="shared" si="57"/>
        <v>40552.25</v>
      </c>
      <c r="N943">
        <v>1297576800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v>67</v>
      </c>
      <c r="G944" s="4">
        <f t="shared" si="59"/>
        <v>92.611940298507463</v>
      </c>
      <c r="H944" s="5">
        <f t="shared" si="56"/>
        <v>64.635416666666671</v>
      </c>
      <c r="I944" t="s">
        <v>14</v>
      </c>
      <c r="J944" t="s">
        <v>26</v>
      </c>
      <c r="K944" t="s">
        <v>27</v>
      </c>
      <c r="L944">
        <v>1295935200</v>
      </c>
      <c r="M944" s="9">
        <f t="shared" si="57"/>
        <v>40568.25</v>
      </c>
      <c r="N944">
        <v>1296194400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v>114</v>
      </c>
      <c r="G945" s="4">
        <f t="shared" si="59"/>
        <v>104.99122807017544</v>
      </c>
      <c r="H945" s="5">
        <f t="shared" si="56"/>
        <v>159.58666666666667</v>
      </c>
      <c r="I945" t="s">
        <v>20</v>
      </c>
      <c r="J945" t="s">
        <v>21</v>
      </c>
      <c r="K945" t="s">
        <v>22</v>
      </c>
      <c r="L945">
        <v>1411534800</v>
      </c>
      <c r="M945" s="9">
        <f t="shared" si="57"/>
        <v>41906.208333333336</v>
      </c>
      <c r="N945">
        <v>1414558800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v>263</v>
      </c>
      <c r="G946" s="4">
        <f t="shared" si="59"/>
        <v>30.958174904942965</v>
      </c>
      <c r="H946" s="5">
        <f t="shared" si="56"/>
        <v>81.42</v>
      </c>
      <c r="I946" t="s">
        <v>14</v>
      </c>
      <c r="J946" t="s">
        <v>26</v>
      </c>
      <c r="K946" t="s">
        <v>27</v>
      </c>
      <c r="L946">
        <v>1486706400</v>
      </c>
      <c r="M946" s="9">
        <f t="shared" si="57"/>
        <v>42776.25</v>
      </c>
      <c r="N946">
        <v>1488348000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v>1691</v>
      </c>
      <c r="G947" s="4">
        <f t="shared" si="59"/>
        <v>33.001182732111175</v>
      </c>
      <c r="H947" s="5">
        <f t="shared" si="56"/>
        <v>32.444767441860463</v>
      </c>
      <c r="I947" t="s">
        <v>14</v>
      </c>
      <c r="J947" t="s">
        <v>21</v>
      </c>
      <c r="K947" t="s">
        <v>22</v>
      </c>
      <c r="L947">
        <v>1333602000</v>
      </c>
      <c r="M947" s="9">
        <f t="shared" si="57"/>
        <v>41004.208333333336</v>
      </c>
      <c r="N947">
        <v>1334898000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v>181</v>
      </c>
      <c r="G948" s="4">
        <f t="shared" si="59"/>
        <v>84.187845303867405</v>
      </c>
      <c r="H948" s="5">
        <f t="shared" si="56"/>
        <v>9.9141184124918666</v>
      </c>
      <c r="I948" t="s">
        <v>14</v>
      </c>
      <c r="J948" t="s">
        <v>21</v>
      </c>
      <c r="K948" t="s">
        <v>22</v>
      </c>
      <c r="L948">
        <v>1308200400</v>
      </c>
      <c r="M948" s="9">
        <f t="shared" si="57"/>
        <v>40710.208333333336</v>
      </c>
      <c r="N948">
        <v>1308373200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v>13</v>
      </c>
      <c r="G949" s="4">
        <f t="shared" si="59"/>
        <v>73.92307692307692</v>
      </c>
      <c r="H949" s="5">
        <f t="shared" si="56"/>
        <v>26.694444444444443</v>
      </c>
      <c r="I949" t="s">
        <v>14</v>
      </c>
      <c r="J949" t="s">
        <v>21</v>
      </c>
      <c r="K949" t="s">
        <v>22</v>
      </c>
      <c r="L949">
        <v>1411707600</v>
      </c>
      <c r="M949" s="9">
        <f t="shared" si="57"/>
        <v>41908.208333333336</v>
      </c>
      <c r="N949">
        <v>1412312400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v>160</v>
      </c>
      <c r="G950" s="4">
        <f t="shared" si="59"/>
        <v>36.987499999999997</v>
      </c>
      <c r="H950" s="5">
        <f t="shared" si="56"/>
        <v>62.957446808510639</v>
      </c>
      <c r="I950" t="s">
        <v>74</v>
      </c>
      <c r="J950" t="s">
        <v>21</v>
      </c>
      <c r="K950" t="s">
        <v>22</v>
      </c>
      <c r="L950">
        <v>1418364000</v>
      </c>
      <c r="M950" s="9">
        <f t="shared" si="57"/>
        <v>41985.25</v>
      </c>
      <c r="N950">
        <v>1419228000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v>203</v>
      </c>
      <c r="G951" s="4">
        <f t="shared" si="59"/>
        <v>46.896551724137929</v>
      </c>
      <c r="H951" s="5">
        <f t="shared" si="56"/>
        <v>161.35593220338984</v>
      </c>
      <c r="I951" t="s">
        <v>20</v>
      </c>
      <c r="J951" t="s">
        <v>21</v>
      </c>
      <c r="K951" t="s">
        <v>22</v>
      </c>
      <c r="L951">
        <v>1429333200</v>
      </c>
      <c r="M951" s="9">
        <f t="shared" si="57"/>
        <v>42112.208333333328</v>
      </c>
      <c r="N951">
        <v>1430974800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v>1</v>
      </c>
      <c r="G952" s="4">
        <f t="shared" si="59"/>
        <v>5</v>
      </c>
      <c r="H952" s="5">
        <f t="shared" si="56"/>
        <v>5</v>
      </c>
      <c r="I952" t="s">
        <v>14</v>
      </c>
      <c r="J952" t="s">
        <v>21</v>
      </c>
      <c r="K952" t="s">
        <v>22</v>
      </c>
      <c r="L952">
        <v>1555390800</v>
      </c>
      <c r="M952" s="9">
        <f t="shared" si="57"/>
        <v>43571.208333333328</v>
      </c>
      <c r="N952">
        <v>1555822800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v>1559</v>
      </c>
      <c r="G953" s="4">
        <f t="shared" si="59"/>
        <v>102.02437459910199</v>
      </c>
      <c r="H953" s="5">
        <f t="shared" si="56"/>
        <v>1096.9379310344827</v>
      </c>
      <c r="I953" t="s">
        <v>20</v>
      </c>
      <c r="J953" t="s">
        <v>21</v>
      </c>
      <c r="K953" t="s">
        <v>22</v>
      </c>
      <c r="L953">
        <v>1482732000</v>
      </c>
      <c r="M953" s="9">
        <f t="shared" si="57"/>
        <v>42730.25</v>
      </c>
      <c r="N953">
        <v>1482818400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v>2266</v>
      </c>
      <c r="G954" s="4">
        <f t="shared" si="59"/>
        <v>45.007502206531335</v>
      </c>
      <c r="H954" s="5">
        <f t="shared" si="56"/>
        <v>70.094158075601371</v>
      </c>
      <c r="I954" t="s">
        <v>74</v>
      </c>
      <c r="J954" t="s">
        <v>21</v>
      </c>
      <c r="K954" t="s">
        <v>22</v>
      </c>
      <c r="L954">
        <v>1470718800</v>
      </c>
      <c r="M954" s="9">
        <f t="shared" si="57"/>
        <v>42591.208333333328</v>
      </c>
      <c r="N954">
        <v>1471928400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v>21</v>
      </c>
      <c r="G955" s="4">
        <f t="shared" si="59"/>
        <v>94.285714285714292</v>
      </c>
      <c r="H955" s="5">
        <f t="shared" si="56"/>
        <v>60</v>
      </c>
      <c r="I955" t="s">
        <v>14</v>
      </c>
      <c r="J955" t="s">
        <v>21</v>
      </c>
      <c r="K955" t="s">
        <v>22</v>
      </c>
      <c r="L955">
        <v>1450591200</v>
      </c>
      <c r="M955" s="9">
        <f t="shared" si="57"/>
        <v>42358.25</v>
      </c>
      <c r="N955">
        <v>1453701600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v>1548</v>
      </c>
      <c r="G956" s="4">
        <f t="shared" si="59"/>
        <v>101.02325581395348</v>
      </c>
      <c r="H956" s="5">
        <f t="shared" si="56"/>
        <v>367.0985915492958</v>
      </c>
      <c r="I956" t="s">
        <v>20</v>
      </c>
      <c r="J956" t="s">
        <v>26</v>
      </c>
      <c r="K956" t="s">
        <v>27</v>
      </c>
      <c r="L956">
        <v>1348290000</v>
      </c>
      <c r="M956" s="9">
        <f t="shared" si="57"/>
        <v>41174.208333333336</v>
      </c>
      <c r="N956">
        <v>1350363600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v>80</v>
      </c>
      <c r="G957" s="4">
        <f t="shared" si="59"/>
        <v>97.037499999999994</v>
      </c>
      <c r="H957" s="5">
        <f t="shared" si="56"/>
        <v>1109</v>
      </c>
      <c r="I957" t="s">
        <v>20</v>
      </c>
      <c r="J957" t="s">
        <v>21</v>
      </c>
      <c r="K957" t="s">
        <v>22</v>
      </c>
      <c r="L957">
        <v>1353823200</v>
      </c>
      <c r="M957" s="9">
        <f t="shared" si="57"/>
        <v>41238.25</v>
      </c>
      <c r="N957">
        <v>1353996000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v>830</v>
      </c>
      <c r="G958" s="4">
        <f t="shared" si="59"/>
        <v>43.00963855421687</v>
      </c>
      <c r="H958" s="5">
        <f t="shared" si="56"/>
        <v>19.028784648187631</v>
      </c>
      <c r="I958" t="s">
        <v>14</v>
      </c>
      <c r="J958" t="s">
        <v>21</v>
      </c>
      <c r="K958" t="s">
        <v>22</v>
      </c>
      <c r="L958">
        <v>1450764000</v>
      </c>
      <c r="M958" s="9">
        <f t="shared" si="57"/>
        <v>42360.25</v>
      </c>
      <c r="N958">
        <v>1451109600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v>131</v>
      </c>
      <c r="G959" s="4">
        <f t="shared" si="59"/>
        <v>94.916030534351151</v>
      </c>
      <c r="H959" s="5">
        <f t="shared" si="56"/>
        <v>126.87755102040816</v>
      </c>
      <c r="I959" t="s">
        <v>20</v>
      </c>
      <c r="J959" t="s">
        <v>21</v>
      </c>
      <c r="K959" t="s">
        <v>22</v>
      </c>
      <c r="L959">
        <v>1329372000</v>
      </c>
      <c r="M959" s="9">
        <f t="shared" si="57"/>
        <v>40955.25</v>
      </c>
      <c r="N959">
        <v>1329631200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v>112</v>
      </c>
      <c r="G960" s="4">
        <f t="shared" si="59"/>
        <v>72.151785714285708</v>
      </c>
      <c r="H960" s="5">
        <f t="shared" si="56"/>
        <v>734.63636363636363</v>
      </c>
      <c r="I960" t="s">
        <v>20</v>
      </c>
      <c r="J960" t="s">
        <v>21</v>
      </c>
      <c r="K960" t="s">
        <v>22</v>
      </c>
      <c r="L960">
        <v>1277096400</v>
      </c>
      <c r="M960" s="9">
        <f t="shared" si="57"/>
        <v>40350.208333333336</v>
      </c>
      <c r="N960">
        <v>1278997200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v>130</v>
      </c>
      <c r="G961" s="4">
        <f t="shared" si="59"/>
        <v>51.007692307692309</v>
      </c>
      <c r="H961" s="5">
        <f t="shared" si="56"/>
        <v>4.5731034482758623</v>
      </c>
      <c r="I961" t="s">
        <v>14</v>
      </c>
      <c r="J961" t="s">
        <v>21</v>
      </c>
      <c r="K961" t="s">
        <v>22</v>
      </c>
      <c r="L961">
        <v>1277701200</v>
      </c>
      <c r="M961" s="9">
        <f t="shared" si="57"/>
        <v>40357.208333333336</v>
      </c>
      <c r="N961">
        <v>1280120400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v>55</v>
      </c>
      <c r="G962" s="4">
        <f t="shared" si="59"/>
        <v>85.054545454545448</v>
      </c>
      <c r="H962" s="5">
        <f t="shared" ref="H962:H1001" si="60">(E962/D962)*100</f>
        <v>85.054545454545448</v>
      </c>
      <c r="I962" t="s">
        <v>14</v>
      </c>
      <c r="J962" t="s">
        <v>21</v>
      </c>
      <c r="K962" t="s">
        <v>22</v>
      </c>
      <c r="L962">
        <v>1454911200</v>
      </c>
      <c r="M962" s="9">
        <f t="shared" ref="M962:M1001" si="61">(((L962/60)/60)/24)+DATE(1970,1,1)</f>
        <v>42408.25</v>
      </c>
      <c r="N962">
        <v>1458104400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v>155</v>
      </c>
      <c r="G963" s="4">
        <f t="shared" si="59"/>
        <v>43.87096774193548</v>
      </c>
      <c r="H963" s="5">
        <f t="shared" si="60"/>
        <v>119.29824561403508</v>
      </c>
      <c r="I963" t="s">
        <v>20</v>
      </c>
      <c r="J963" t="s">
        <v>21</v>
      </c>
      <c r="K963" t="s">
        <v>22</v>
      </c>
      <c r="L963">
        <v>1297922400</v>
      </c>
      <c r="M963" s="9">
        <f t="shared" si="61"/>
        <v>40591.25</v>
      </c>
      <c r="N963">
        <v>1298268000</v>
      </c>
      <c r="O963" s="9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v>266</v>
      </c>
      <c r="G964" s="4">
        <f t="shared" ref="G964:G1001" si="63">AVERAGE(E964/F964)</f>
        <v>40.063909774436091</v>
      </c>
      <c r="H964" s="5">
        <f t="shared" si="60"/>
        <v>296.02777777777777</v>
      </c>
      <c r="I964" t="s">
        <v>20</v>
      </c>
      <c r="J964" t="s">
        <v>21</v>
      </c>
      <c r="K964" t="s">
        <v>22</v>
      </c>
      <c r="L964">
        <v>1384408800</v>
      </c>
      <c r="M964" s="9">
        <f t="shared" si="61"/>
        <v>41592.25</v>
      </c>
      <c r="N964">
        <v>1386223200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v>114</v>
      </c>
      <c r="G965" s="4">
        <f t="shared" si="63"/>
        <v>43.833333333333336</v>
      </c>
      <c r="H965" s="5">
        <f t="shared" si="60"/>
        <v>84.694915254237287</v>
      </c>
      <c r="I965" t="s">
        <v>14</v>
      </c>
      <c r="J965" t="s">
        <v>107</v>
      </c>
      <c r="K965" t="s">
        <v>108</v>
      </c>
      <c r="L965">
        <v>1299304800</v>
      </c>
      <c r="M965" s="9">
        <f t="shared" si="61"/>
        <v>40607.25</v>
      </c>
      <c r="N965">
        <v>1299823200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v>155</v>
      </c>
      <c r="G966" s="4">
        <f t="shared" si="63"/>
        <v>84.92903225806451</v>
      </c>
      <c r="H966" s="5">
        <f t="shared" si="60"/>
        <v>355.7837837837838</v>
      </c>
      <c r="I966" t="s">
        <v>20</v>
      </c>
      <c r="J966" t="s">
        <v>21</v>
      </c>
      <c r="K966" t="s">
        <v>22</v>
      </c>
      <c r="L966">
        <v>1431320400</v>
      </c>
      <c r="M966" s="9">
        <f t="shared" si="61"/>
        <v>42135.208333333328</v>
      </c>
      <c r="N966">
        <v>1431752400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v>207</v>
      </c>
      <c r="G967" s="4">
        <f t="shared" si="63"/>
        <v>41.067632850241544</v>
      </c>
      <c r="H967" s="5">
        <f t="shared" si="60"/>
        <v>386.40909090909093</v>
      </c>
      <c r="I967" t="s">
        <v>20</v>
      </c>
      <c r="J967" t="s">
        <v>40</v>
      </c>
      <c r="K967" t="s">
        <v>41</v>
      </c>
      <c r="L967">
        <v>1264399200</v>
      </c>
      <c r="M967" s="9">
        <f t="shared" si="61"/>
        <v>40203.25</v>
      </c>
      <c r="N967">
        <v>1267855200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v>245</v>
      </c>
      <c r="G968" s="4">
        <f t="shared" si="63"/>
        <v>54.971428571428568</v>
      </c>
      <c r="H968" s="5">
        <f t="shared" si="60"/>
        <v>792.23529411764707</v>
      </c>
      <c r="I968" t="s">
        <v>20</v>
      </c>
      <c r="J968" t="s">
        <v>21</v>
      </c>
      <c r="K968" t="s">
        <v>22</v>
      </c>
      <c r="L968">
        <v>1497502800</v>
      </c>
      <c r="M968" s="9">
        <f t="shared" si="61"/>
        <v>42901.208333333328</v>
      </c>
      <c r="N968">
        <v>1497675600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v>1573</v>
      </c>
      <c r="G969" s="4">
        <f t="shared" si="63"/>
        <v>77.010807374443743</v>
      </c>
      <c r="H969" s="5">
        <f t="shared" si="60"/>
        <v>137.03393665158373</v>
      </c>
      <c r="I969" t="s">
        <v>20</v>
      </c>
      <c r="J969" t="s">
        <v>21</v>
      </c>
      <c r="K969" t="s">
        <v>22</v>
      </c>
      <c r="L969">
        <v>1333688400</v>
      </c>
      <c r="M969" s="9">
        <f t="shared" si="61"/>
        <v>41005.208333333336</v>
      </c>
      <c r="N969">
        <v>1336885200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v>114</v>
      </c>
      <c r="G970" s="4">
        <f t="shared" si="63"/>
        <v>71.201754385964918</v>
      </c>
      <c r="H970" s="5">
        <f t="shared" si="60"/>
        <v>338.20833333333337</v>
      </c>
      <c r="I970" t="s">
        <v>20</v>
      </c>
      <c r="J970" t="s">
        <v>21</v>
      </c>
      <c r="K970" t="s">
        <v>22</v>
      </c>
      <c r="L970">
        <v>1293861600</v>
      </c>
      <c r="M970" s="9">
        <f t="shared" si="61"/>
        <v>40544.25</v>
      </c>
      <c r="N970">
        <v>1295157600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v>93</v>
      </c>
      <c r="G971" s="4">
        <f t="shared" si="63"/>
        <v>91.935483870967744</v>
      </c>
      <c r="H971" s="5">
        <f t="shared" si="60"/>
        <v>108.22784810126582</v>
      </c>
      <c r="I971" t="s">
        <v>20</v>
      </c>
      <c r="J971" t="s">
        <v>21</v>
      </c>
      <c r="K971" t="s">
        <v>22</v>
      </c>
      <c r="L971">
        <v>1576994400</v>
      </c>
      <c r="M971" s="9">
        <f t="shared" si="61"/>
        <v>43821.25</v>
      </c>
      <c r="N971">
        <v>1577599200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v>594</v>
      </c>
      <c r="G972" s="4">
        <f t="shared" si="63"/>
        <v>97.069023569023571</v>
      </c>
      <c r="H972" s="5">
        <f t="shared" si="60"/>
        <v>60.757639620653315</v>
      </c>
      <c r="I972" t="s">
        <v>14</v>
      </c>
      <c r="J972" t="s">
        <v>21</v>
      </c>
      <c r="K972" t="s">
        <v>22</v>
      </c>
      <c r="L972">
        <v>1304917200</v>
      </c>
      <c r="M972" s="9">
        <f t="shared" si="61"/>
        <v>40672.208333333336</v>
      </c>
      <c r="N972">
        <v>1305003600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v>24</v>
      </c>
      <c r="G973" s="4">
        <f t="shared" si="63"/>
        <v>58.916666666666664</v>
      </c>
      <c r="H973" s="5">
        <f t="shared" si="60"/>
        <v>27.725490196078432</v>
      </c>
      <c r="I973" t="s">
        <v>14</v>
      </c>
      <c r="J973" t="s">
        <v>21</v>
      </c>
      <c r="K973" t="s">
        <v>22</v>
      </c>
      <c r="L973">
        <v>1381208400</v>
      </c>
      <c r="M973" s="9">
        <f t="shared" si="61"/>
        <v>41555.208333333336</v>
      </c>
      <c r="N973">
        <v>1381726800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v>1681</v>
      </c>
      <c r="G974" s="4">
        <f t="shared" si="63"/>
        <v>58.015466983938133</v>
      </c>
      <c r="H974" s="5">
        <f t="shared" si="60"/>
        <v>228.3934426229508</v>
      </c>
      <c r="I974" t="s">
        <v>20</v>
      </c>
      <c r="J974" t="s">
        <v>21</v>
      </c>
      <c r="K974" t="s">
        <v>22</v>
      </c>
      <c r="L974">
        <v>1401685200</v>
      </c>
      <c r="M974" s="9">
        <f t="shared" si="61"/>
        <v>41792.208333333336</v>
      </c>
      <c r="N974">
        <v>1402462800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v>252</v>
      </c>
      <c r="G975" s="4">
        <f t="shared" si="63"/>
        <v>103.87301587301587</v>
      </c>
      <c r="H975" s="5">
        <f t="shared" si="60"/>
        <v>21.615194054500414</v>
      </c>
      <c r="I975" t="s">
        <v>14</v>
      </c>
      <c r="J975" t="s">
        <v>21</v>
      </c>
      <c r="K975" t="s">
        <v>22</v>
      </c>
      <c r="L975">
        <v>1291960800</v>
      </c>
      <c r="M975" s="9">
        <f t="shared" si="61"/>
        <v>40522.25</v>
      </c>
      <c r="N975">
        <v>1292133600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v>32</v>
      </c>
      <c r="G976" s="4">
        <f t="shared" si="63"/>
        <v>93.46875</v>
      </c>
      <c r="H976" s="5">
        <f t="shared" si="60"/>
        <v>373.875</v>
      </c>
      <c r="I976" t="s">
        <v>20</v>
      </c>
      <c r="J976" t="s">
        <v>21</v>
      </c>
      <c r="K976" t="s">
        <v>22</v>
      </c>
      <c r="L976">
        <v>1368853200</v>
      </c>
      <c r="M976" s="9">
        <f t="shared" si="61"/>
        <v>41412.208333333336</v>
      </c>
      <c r="N976">
        <v>1368939600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v>135</v>
      </c>
      <c r="G977" s="4">
        <f t="shared" si="63"/>
        <v>61.970370370370368</v>
      </c>
      <c r="H977" s="5">
        <f t="shared" si="60"/>
        <v>154.92592592592592</v>
      </c>
      <c r="I977" t="s">
        <v>20</v>
      </c>
      <c r="J977" t="s">
        <v>21</v>
      </c>
      <c r="K977" t="s">
        <v>22</v>
      </c>
      <c r="L977">
        <v>1448776800</v>
      </c>
      <c r="M977" s="9">
        <f t="shared" si="61"/>
        <v>42337.25</v>
      </c>
      <c r="N977">
        <v>1452146400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v>140</v>
      </c>
      <c r="G978" s="4">
        <f t="shared" si="63"/>
        <v>92.042857142857144</v>
      </c>
      <c r="H978" s="5">
        <f t="shared" si="60"/>
        <v>322.14999999999998</v>
      </c>
      <c r="I978" t="s">
        <v>20</v>
      </c>
      <c r="J978" t="s">
        <v>21</v>
      </c>
      <c r="K978" t="s">
        <v>22</v>
      </c>
      <c r="L978">
        <v>1296194400</v>
      </c>
      <c r="M978" s="9">
        <f t="shared" si="61"/>
        <v>40571.25</v>
      </c>
      <c r="N978">
        <v>1296712800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v>67</v>
      </c>
      <c r="G979" s="4">
        <f t="shared" si="63"/>
        <v>77.268656716417908</v>
      </c>
      <c r="H979" s="5">
        <f t="shared" si="60"/>
        <v>73.957142857142856</v>
      </c>
      <c r="I979" t="s">
        <v>14</v>
      </c>
      <c r="J979" t="s">
        <v>21</v>
      </c>
      <c r="K979" t="s">
        <v>22</v>
      </c>
      <c r="L979">
        <v>1517983200</v>
      </c>
      <c r="M979" s="9">
        <f t="shared" si="61"/>
        <v>43138.25</v>
      </c>
      <c r="N979">
        <v>1520748000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v>92</v>
      </c>
      <c r="G980" s="4">
        <f t="shared" si="63"/>
        <v>93.923913043478265</v>
      </c>
      <c r="H980" s="5">
        <f t="shared" si="60"/>
        <v>864.1</v>
      </c>
      <c r="I980" t="s">
        <v>20</v>
      </c>
      <c r="J980" t="s">
        <v>21</v>
      </c>
      <c r="K980" t="s">
        <v>22</v>
      </c>
      <c r="L980">
        <v>1478930400</v>
      </c>
      <c r="M980" s="9">
        <f t="shared" si="61"/>
        <v>42686.25</v>
      </c>
      <c r="N980">
        <v>1480831200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v>1015</v>
      </c>
      <c r="G981" s="4">
        <f t="shared" si="63"/>
        <v>84.969458128078813</v>
      </c>
      <c r="H981" s="5">
        <f t="shared" si="60"/>
        <v>143.26245847176079</v>
      </c>
      <c r="I981" t="s">
        <v>20</v>
      </c>
      <c r="J981" t="s">
        <v>40</v>
      </c>
      <c r="K981" t="s">
        <v>41</v>
      </c>
      <c r="L981">
        <v>1426395600</v>
      </c>
      <c r="M981" s="9">
        <f t="shared" si="61"/>
        <v>42078.208333333328</v>
      </c>
      <c r="N981">
        <v>1426914000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v>742</v>
      </c>
      <c r="G982" s="4">
        <f t="shared" si="63"/>
        <v>105.97035040431267</v>
      </c>
      <c r="H982" s="5">
        <f t="shared" si="60"/>
        <v>40.281762295081968</v>
      </c>
      <c r="I982" t="s">
        <v>14</v>
      </c>
      <c r="J982" t="s">
        <v>21</v>
      </c>
      <c r="K982" t="s">
        <v>22</v>
      </c>
      <c r="L982">
        <v>1446181200</v>
      </c>
      <c r="M982" s="9">
        <f t="shared" si="61"/>
        <v>42307.208333333328</v>
      </c>
      <c r="N982">
        <v>1446616800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v>323</v>
      </c>
      <c r="G983" s="4">
        <f t="shared" si="63"/>
        <v>36.969040247678016</v>
      </c>
      <c r="H983" s="5">
        <f t="shared" si="60"/>
        <v>178.22388059701493</v>
      </c>
      <c r="I983" t="s">
        <v>20</v>
      </c>
      <c r="J983" t="s">
        <v>21</v>
      </c>
      <c r="K983" t="s">
        <v>22</v>
      </c>
      <c r="L983">
        <v>1514181600</v>
      </c>
      <c r="M983" s="9">
        <f t="shared" si="61"/>
        <v>43094.25</v>
      </c>
      <c r="N983">
        <v>1517032800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v>75</v>
      </c>
      <c r="G984" s="4">
        <f t="shared" si="63"/>
        <v>81.533333333333331</v>
      </c>
      <c r="H984" s="5">
        <f t="shared" si="60"/>
        <v>84.930555555555557</v>
      </c>
      <c r="I984" t="s">
        <v>14</v>
      </c>
      <c r="J984" t="s">
        <v>21</v>
      </c>
      <c r="K984" t="s">
        <v>22</v>
      </c>
      <c r="L984">
        <v>1311051600</v>
      </c>
      <c r="M984" s="9">
        <f t="shared" si="61"/>
        <v>40743.208333333336</v>
      </c>
      <c r="N984">
        <v>1311224400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v>2326</v>
      </c>
      <c r="G985" s="4">
        <f t="shared" si="63"/>
        <v>80.999140154772135</v>
      </c>
      <c r="H985" s="5">
        <f t="shared" si="60"/>
        <v>145.93648334624322</v>
      </c>
      <c r="I985" t="s">
        <v>20</v>
      </c>
      <c r="J985" t="s">
        <v>21</v>
      </c>
      <c r="K985" t="s">
        <v>22</v>
      </c>
      <c r="L985">
        <v>1564894800</v>
      </c>
      <c r="M985" s="9">
        <f t="shared" si="61"/>
        <v>43681.208333333328</v>
      </c>
      <c r="N985">
        <v>1566190800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v>381</v>
      </c>
      <c r="G986" s="4">
        <f t="shared" si="63"/>
        <v>26.010498687664043</v>
      </c>
      <c r="H986" s="5">
        <f t="shared" si="60"/>
        <v>152.46153846153848</v>
      </c>
      <c r="I986" t="s">
        <v>20</v>
      </c>
      <c r="J986" t="s">
        <v>21</v>
      </c>
      <c r="K986" t="s">
        <v>22</v>
      </c>
      <c r="L986">
        <v>1567918800</v>
      </c>
      <c r="M986" s="9">
        <f t="shared" si="61"/>
        <v>43716.208333333328</v>
      </c>
      <c r="N986">
        <v>1570165200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v>4405</v>
      </c>
      <c r="G987" s="4">
        <f t="shared" si="63"/>
        <v>25.998410896708286</v>
      </c>
      <c r="H987" s="5">
        <f t="shared" si="60"/>
        <v>67.129542790152414</v>
      </c>
      <c r="I987" t="s">
        <v>14</v>
      </c>
      <c r="J987" t="s">
        <v>21</v>
      </c>
      <c r="K987" t="s">
        <v>22</v>
      </c>
      <c r="L987">
        <v>1386309600</v>
      </c>
      <c r="M987" s="9">
        <f t="shared" si="61"/>
        <v>41614.25</v>
      </c>
      <c r="N987">
        <v>1388556000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v>92</v>
      </c>
      <c r="G988" s="4">
        <f t="shared" si="63"/>
        <v>34.173913043478258</v>
      </c>
      <c r="H988" s="5">
        <f t="shared" si="60"/>
        <v>40.307692307692307</v>
      </c>
      <c r="I988" t="s">
        <v>14</v>
      </c>
      <c r="J988" t="s">
        <v>21</v>
      </c>
      <c r="K988" t="s">
        <v>22</v>
      </c>
      <c r="L988">
        <v>1301979600</v>
      </c>
      <c r="M988" s="9">
        <f t="shared" si="61"/>
        <v>40638.208333333336</v>
      </c>
      <c r="N988">
        <v>1303189200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v>480</v>
      </c>
      <c r="G989" s="4">
        <f t="shared" si="63"/>
        <v>28.002083333333335</v>
      </c>
      <c r="H989" s="5">
        <f t="shared" si="60"/>
        <v>216.79032258064518</v>
      </c>
      <c r="I989" t="s">
        <v>20</v>
      </c>
      <c r="J989" t="s">
        <v>21</v>
      </c>
      <c r="K989" t="s">
        <v>22</v>
      </c>
      <c r="L989">
        <v>1493269200</v>
      </c>
      <c r="M989" s="9">
        <f t="shared" si="61"/>
        <v>42852.208333333328</v>
      </c>
      <c r="N989">
        <v>1494478800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v>64</v>
      </c>
      <c r="G990" s="4">
        <f t="shared" si="63"/>
        <v>76.546875</v>
      </c>
      <c r="H990" s="5">
        <f t="shared" si="60"/>
        <v>52.117021276595743</v>
      </c>
      <c r="I990" t="s">
        <v>14</v>
      </c>
      <c r="J990" t="s">
        <v>21</v>
      </c>
      <c r="K990" t="s">
        <v>22</v>
      </c>
      <c r="L990">
        <v>1478930400</v>
      </c>
      <c r="M990" s="9">
        <f t="shared" si="61"/>
        <v>42686.25</v>
      </c>
      <c r="N990">
        <v>1480744800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v>226</v>
      </c>
      <c r="G991" s="4">
        <f t="shared" si="63"/>
        <v>53.053097345132741</v>
      </c>
      <c r="H991" s="5">
        <f t="shared" si="60"/>
        <v>499.58333333333337</v>
      </c>
      <c r="I991" t="s">
        <v>20</v>
      </c>
      <c r="J991" t="s">
        <v>21</v>
      </c>
      <c r="K991" t="s">
        <v>22</v>
      </c>
      <c r="L991">
        <v>1555390800</v>
      </c>
      <c r="M991" s="9">
        <f t="shared" si="61"/>
        <v>43571.208333333328</v>
      </c>
      <c r="N991">
        <v>1555822800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v>64</v>
      </c>
      <c r="G992" s="4">
        <f t="shared" si="63"/>
        <v>106.859375</v>
      </c>
      <c r="H992" s="5">
        <f t="shared" si="60"/>
        <v>87.679487179487182</v>
      </c>
      <c r="I992" t="s">
        <v>14</v>
      </c>
      <c r="J992" t="s">
        <v>21</v>
      </c>
      <c r="K992" t="s">
        <v>22</v>
      </c>
      <c r="L992">
        <v>1456984800</v>
      </c>
      <c r="M992" s="9">
        <f t="shared" si="61"/>
        <v>42432.25</v>
      </c>
      <c r="N992">
        <v>1458882000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v>241</v>
      </c>
      <c r="G993" s="4">
        <f t="shared" si="63"/>
        <v>46.020746887966808</v>
      </c>
      <c r="H993" s="5">
        <f t="shared" si="60"/>
        <v>113.17346938775511</v>
      </c>
      <c r="I993" t="s">
        <v>20</v>
      </c>
      <c r="J993" t="s">
        <v>21</v>
      </c>
      <c r="K993" t="s">
        <v>22</v>
      </c>
      <c r="L993">
        <v>1411621200</v>
      </c>
      <c r="M993" s="9">
        <f t="shared" si="61"/>
        <v>41907.208333333336</v>
      </c>
      <c r="N993">
        <v>1411966800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v>132</v>
      </c>
      <c r="G994" s="4">
        <f t="shared" si="63"/>
        <v>100.17424242424242</v>
      </c>
      <c r="H994" s="5">
        <f t="shared" si="60"/>
        <v>426.54838709677421</v>
      </c>
      <c r="I994" t="s">
        <v>20</v>
      </c>
      <c r="J994" t="s">
        <v>21</v>
      </c>
      <c r="K994" t="s">
        <v>22</v>
      </c>
      <c r="L994">
        <v>1525669200</v>
      </c>
      <c r="M994" s="9">
        <f t="shared" si="61"/>
        <v>43227.208333333328</v>
      </c>
      <c r="N994">
        <v>1526878800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v>75</v>
      </c>
      <c r="G995" s="4">
        <f t="shared" si="63"/>
        <v>101.44</v>
      </c>
      <c r="H995" s="5">
        <f t="shared" si="60"/>
        <v>77.632653061224488</v>
      </c>
      <c r="I995" t="s">
        <v>74</v>
      </c>
      <c r="J995" t="s">
        <v>107</v>
      </c>
      <c r="K995" t="s">
        <v>108</v>
      </c>
      <c r="L995">
        <v>1450936800</v>
      </c>
      <c r="M995" s="9">
        <f t="shared" si="61"/>
        <v>42362.25</v>
      </c>
      <c r="N995">
        <v>1452405600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v>842</v>
      </c>
      <c r="G996" s="4">
        <f t="shared" si="63"/>
        <v>87.972684085510693</v>
      </c>
      <c r="H996" s="5">
        <f t="shared" si="60"/>
        <v>52.496810772501767</v>
      </c>
      <c r="I996" t="s">
        <v>14</v>
      </c>
      <c r="J996" t="s">
        <v>21</v>
      </c>
      <c r="K996" t="s">
        <v>22</v>
      </c>
      <c r="L996">
        <v>1413522000</v>
      </c>
      <c r="M996" s="9">
        <f t="shared" si="61"/>
        <v>41929.208333333336</v>
      </c>
      <c r="N996">
        <v>1414040400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v>2043</v>
      </c>
      <c r="G997" s="4">
        <f t="shared" si="63"/>
        <v>74.995594713656388</v>
      </c>
      <c r="H997" s="5">
        <f t="shared" si="60"/>
        <v>157.46762589928059</v>
      </c>
      <c r="I997" t="s">
        <v>20</v>
      </c>
      <c r="J997" t="s">
        <v>21</v>
      </c>
      <c r="K997" t="s">
        <v>22</v>
      </c>
      <c r="L997">
        <v>1541307600</v>
      </c>
      <c r="M997" s="9">
        <f t="shared" si="61"/>
        <v>43408.208333333328</v>
      </c>
      <c r="N997">
        <v>1543816800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v>112</v>
      </c>
      <c r="G998" s="4">
        <f t="shared" si="63"/>
        <v>42.982142857142854</v>
      </c>
      <c r="H998" s="5">
        <f t="shared" si="60"/>
        <v>72.939393939393938</v>
      </c>
      <c r="I998" t="s">
        <v>14</v>
      </c>
      <c r="J998" t="s">
        <v>21</v>
      </c>
      <c r="K998" t="s">
        <v>22</v>
      </c>
      <c r="L998">
        <v>1357106400</v>
      </c>
      <c r="M998" s="9">
        <f t="shared" si="61"/>
        <v>41276.25</v>
      </c>
      <c r="N998">
        <v>1359698400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v>139</v>
      </c>
      <c r="G999" s="4">
        <f t="shared" si="63"/>
        <v>33.115107913669064</v>
      </c>
      <c r="H999" s="5">
        <f t="shared" si="60"/>
        <v>60.565789473684205</v>
      </c>
      <c r="I999" t="s">
        <v>74</v>
      </c>
      <c r="J999" t="s">
        <v>107</v>
      </c>
      <c r="K999" t="s">
        <v>108</v>
      </c>
      <c r="L999">
        <v>1390197600</v>
      </c>
      <c r="M999" s="9">
        <f t="shared" si="61"/>
        <v>41659.25</v>
      </c>
      <c r="N999">
        <v>1390629600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v>374</v>
      </c>
      <c r="G1000" s="4">
        <f t="shared" si="63"/>
        <v>101.13101604278074</v>
      </c>
      <c r="H1000" s="5">
        <f t="shared" si="60"/>
        <v>56.791291291291287</v>
      </c>
      <c r="I1000" t="s">
        <v>14</v>
      </c>
      <c r="J1000" t="s">
        <v>21</v>
      </c>
      <c r="K1000" t="s">
        <v>22</v>
      </c>
      <c r="L1000">
        <v>1265868000</v>
      </c>
      <c r="M1000" s="9">
        <f t="shared" si="61"/>
        <v>40220.25</v>
      </c>
      <c r="N1000">
        <v>1267077600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v>1122</v>
      </c>
      <c r="G1001" s="4">
        <f t="shared" si="63"/>
        <v>55.98841354723708</v>
      </c>
      <c r="H1001" s="5">
        <f t="shared" si="60"/>
        <v>56.542754275427541</v>
      </c>
      <c r="I1001" t="s">
        <v>74</v>
      </c>
      <c r="J1001" t="s">
        <v>21</v>
      </c>
      <c r="K1001" t="s">
        <v>22</v>
      </c>
      <c r="L1001">
        <v>1467176400</v>
      </c>
      <c r="M1001" s="9">
        <f t="shared" si="61"/>
        <v>42550.208333333328</v>
      </c>
      <c r="N1001">
        <v>1467781200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H2:H1001">
    <cfRule type="colorScale" priority="1">
      <colorScale>
        <cfvo type="num" val="0"/>
        <cfvo type="num" val="100"/>
        <cfvo type="num" val="200"/>
        <color rgb="FF9A0000"/>
        <color theme="9" tint="-0.249977111117893"/>
        <color rgb="FF002060"/>
      </colorScale>
    </cfRule>
  </conditionalFormatting>
  <conditionalFormatting sqref="I2:I1001">
    <cfRule type="cellIs" dxfId="19" priority="2" operator="equal">
      <formula>"canceled"</formula>
    </cfRule>
    <cfRule type="cellIs" dxfId="18" priority="3" operator="equal">
      <formula>"live"</formula>
    </cfRule>
    <cfRule type="cellIs" dxfId="17" priority="4" operator="equal">
      <formula>"successful"</formula>
    </cfRule>
    <cfRule type="cellIs" dxfId="16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24AD-C2C6-4603-A801-BB6BA75AE09A}">
  <dimension ref="A1:F17"/>
  <sheetViews>
    <sheetView workbookViewId="0">
      <selection activeCell="E17" sqref="E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2069</v>
      </c>
      <c r="B3" s="7" t="s">
        <v>2068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6" spans="1:6" x14ac:dyDescent="0.25">
      <c r="E16" s="12"/>
    </row>
    <row r="17" spans="5:5" x14ac:dyDescent="0.25">
      <c r="E17" s="1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406F-6565-4070-AEC2-ADC2792C239A}">
  <dimension ref="A1:F30"/>
  <sheetViews>
    <sheetView workbookViewId="0">
      <selection activeCell="A6" sqref="A6:F29"/>
      <pivotSelection pane="bottomRight" showHeader="1" extendable="1" axis="axisRow" max="25" activeRow="5" previousRow="28" click="1" r:id="rId1">
        <pivotArea dataOnly="0" axis="axisRow" fieldPosition="0">
          <references count="1">
            <reference field="17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Selection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FEF2-C0B8-4783-8A37-BB9C814F5A28}">
  <dimension ref="A2:E19"/>
  <sheetViews>
    <sheetView workbookViewId="0">
      <selection activeCell="P12" sqref="P12"/>
    </sheetView>
  </sheetViews>
  <sheetFormatPr defaultRowHeight="15.75" x14ac:dyDescent="0.25"/>
  <cols>
    <col min="1" max="1" width="28.12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2" spans="1:5" x14ac:dyDescent="0.25">
      <c r="A2" s="7" t="s">
        <v>2031</v>
      </c>
      <c r="B2" t="s">
        <v>2070</v>
      </c>
    </row>
    <row r="3" spans="1:5" x14ac:dyDescent="0.25">
      <c r="A3" s="7" t="s">
        <v>2085</v>
      </c>
      <c r="B3" t="s">
        <v>2070</v>
      </c>
    </row>
    <row r="5" spans="1:5" x14ac:dyDescent="0.25">
      <c r="A5" s="7" t="s">
        <v>2069</v>
      </c>
      <c r="B5" s="7" t="s">
        <v>2068</v>
      </c>
    </row>
    <row r="6" spans="1:5" x14ac:dyDescent="0.25">
      <c r="A6" s="7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5">
      <c r="A7" s="10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10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10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10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10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10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10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10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10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10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10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10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10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0EBA-E3D6-435B-9143-ECDA3D837DF2}">
  <dimension ref="A1:H16"/>
  <sheetViews>
    <sheetView workbookViewId="0">
      <selection activeCell="F17" sqref="F17"/>
    </sheetView>
  </sheetViews>
  <sheetFormatPr defaultRowHeight="15.75" x14ac:dyDescent="0.25"/>
  <cols>
    <col min="2" max="2" width="15.5" bestFit="1" customWidth="1"/>
    <col min="3" max="3" width="12.625" bestFit="1" customWidth="1"/>
    <col min="4" max="4" width="15.375" bestFit="1" customWidth="1"/>
    <col min="5" max="5" width="12" bestFit="1" customWidth="1"/>
    <col min="6" max="6" width="18.37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47.25" x14ac:dyDescent="0.25">
      <c r="A2" s="11" t="s">
        <v>2094</v>
      </c>
      <c r="B2">
        <f>COUNTIFS(Crowdfunding!D2:D1001,"&lt;1000",Crowdfunding!I2:I1001,"successful")</f>
        <v>30</v>
      </c>
      <c r="C2">
        <f>COUNTIFS(Crowdfunding!D2:D1001,"&lt;1000",Crowdfunding!I2:I1001,"failed")</f>
        <v>20</v>
      </c>
      <c r="D2">
        <f>COUNTIFS(Crowdfunding!D2:D1001,"&lt;1000",Crowdfunding!I2:I1001,"canceled")</f>
        <v>1</v>
      </c>
      <c r="E2">
        <f>(B2+C2+D2)</f>
        <v>51</v>
      </c>
      <c r="F2" s="12">
        <f>(B2/E2)</f>
        <v>0.58823529411764708</v>
      </c>
      <c r="G2" s="12">
        <f>C2/E2</f>
        <v>0.39215686274509803</v>
      </c>
      <c r="H2" s="12">
        <f>(D2/E2)</f>
        <v>1.9607843137254902E-2</v>
      </c>
    </row>
    <row r="3" spans="1:8" ht="31.5" x14ac:dyDescent="0.25">
      <c r="A3" s="11" t="s">
        <v>2095</v>
      </c>
      <c r="B3">
        <f>COUNTIFS(Crowdfunding!D2:D1001,"&gt;=1000",Crowdfunding!D2:D1001,"&lt;=4999",Crowdfunding!I2:I1001,"successful")</f>
        <v>191</v>
      </c>
      <c r="C3">
        <f>COUNTIFS(Crowdfunding!D2:D1001,"&gt;=1000",Crowdfunding!D2:D1001,"&lt;=4999",Crowdfunding!I2:I1001,"failed")</f>
        <v>38</v>
      </c>
      <c r="D3">
        <f>COUNTIFS(Crowdfunding!D2:D1001,"&gt;=1000",Crowdfunding!D2:D1001,"&lt;=4999",Crowdfunding!I2:I1001,"canceled")</f>
        <v>2</v>
      </c>
      <c r="E3">
        <f t="shared" ref="E3:E13" si="0">(B3+C3+D3)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(D3/E3)</f>
        <v>8.658008658008658E-3</v>
      </c>
    </row>
    <row r="4" spans="1:8" ht="31.5" x14ac:dyDescent="0.25">
      <c r="A4" s="11" t="s">
        <v>2096</v>
      </c>
      <c r="B4">
        <f>COUNTIFS(Crowdfunding!D2:D1001,"&gt;=5000",Crowdfunding!D2:D1001,"&lt;=9999",Crowdfunding!I2:I1001,"successful")</f>
        <v>164</v>
      </c>
      <c r="C4">
        <f>COUNTIFS(Crowdfunding!D2:D1001,"&gt;=5000",Crowdfunding!D2:D1001,"&lt;=9999",Crowdfunding!I2:I1001,"failed")</f>
        <v>126</v>
      </c>
      <c r="D4">
        <f>COUNTIFS(Crowdfunding!D2:D1001,"&gt;=5000",Crowdfunding!D2:D1001,"&lt;=9999",Crowdfunding!I2:I1001,"canceled")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ht="31.5" x14ac:dyDescent="0.25">
      <c r="A5" s="11" t="s">
        <v>2097</v>
      </c>
      <c r="B5">
        <f>COUNTIFS(Crowdfunding!D2:D1001,"&gt;=10000",Crowdfunding!D2:D1001,"&lt;=14999",Crowdfunding!I2:I1001,"successful")</f>
        <v>4</v>
      </c>
      <c r="C5">
        <f>COUNTIFS(Crowdfunding!D2:D1001,"&gt;=10000",Crowdfunding!D2:D1001,"&lt;=14999",Crowdfunding!I2:I1001,"failed")</f>
        <v>5</v>
      </c>
      <c r="D5">
        <f>COUNTIFS(Crowdfunding!D2:D1001,"&gt;=10000",Crowdfunding!D2:D1001,"&lt;=14999",Crowdfunding!I2:I1001,"canceled")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ht="31.5" x14ac:dyDescent="0.25">
      <c r="A6" s="11" t="s">
        <v>2098</v>
      </c>
      <c r="B6">
        <f>COUNTIFS(Crowdfunding!D2:D1001,"&gt;=15000",Crowdfunding!D2:D1001,"&lt;=19999",Crowdfunding!I2:I1001,"successful")</f>
        <v>10</v>
      </c>
      <c r="C6">
        <f>COUNTIFS(Crowdfunding!D2:D1001,"&gt;=15000",Crowdfunding!D2:D1001,"&lt;=19999",Crowdfunding!I2:I1001,"failed")</f>
        <v>0</v>
      </c>
      <c r="D6">
        <f>COUNTIFS(Crowdfunding!D2:D1001,"&gt;=15000",Crowdfunding!D2:D1001,"&lt;=19999",Crowdfunding!I2:I1001,"canceled")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ht="31.5" x14ac:dyDescent="0.25">
      <c r="A7" s="11" t="s">
        <v>2099</v>
      </c>
      <c r="B7">
        <f>COUNTIFS(Crowdfunding!D2:D1001,"&gt;=20000",Crowdfunding!D2:D1001,"&lt;=24999",Crowdfunding!I2:I1001,"successful")</f>
        <v>7</v>
      </c>
      <c r="C7">
        <f>COUNTIFS(Crowdfunding!D2:D1001,"&gt;=20000",Crowdfunding!D2:D1001,"&lt;=24999",Crowdfunding!I2:I1001,"failed")</f>
        <v>0</v>
      </c>
      <c r="D7">
        <f>COUNTIFS(Crowdfunding!D2:D1001,"&gt;=20000",Crowdfunding!D2:D1001,"&lt;=24999",Crowdfunding!I2:I1001,"canceled")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ht="31.5" x14ac:dyDescent="0.25">
      <c r="A8" s="11" t="s">
        <v>2100</v>
      </c>
      <c r="B8">
        <f>COUNTIFS(Crowdfunding!D2:D1001,"&gt;=25000",Crowdfunding!D2:D1001,"&lt;=29999",Crowdfunding!I2:I1001,"successful")</f>
        <v>11</v>
      </c>
      <c r="C8">
        <f>COUNTIFS(Crowdfunding!D2:D1001,"&gt;=25000",Crowdfunding!D2:D1001,"&lt;=29999",Crowdfunding!I2:I1001,"failed")</f>
        <v>3</v>
      </c>
      <c r="D8">
        <f>COUNTIFS(Crowdfunding!D2:D1001,"&gt;=25000",Crowdfunding!D2:D1001,"&lt;=29999",Crowdfunding!I2:I1001,"canceled")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ht="31.5" x14ac:dyDescent="0.25">
      <c r="A9" s="11" t="s">
        <v>2101</v>
      </c>
      <c r="B9">
        <f>COUNTIFS(Crowdfunding!D2:D1001,"&gt;=30000",Crowdfunding!D2:D1001,"&lt;=34999",Crowdfunding!I2:I1001,"successful")</f>
        <v>7</v>
      </c>
      <c r="C9">
        <f>COUNTIFS(Crowdfunding!D2:D1001,"&gt;=30000",Crowdfunding!D2:D1001,"&lt;=34999",Crowdfunding!I2:I1001,"failed")</f>
        <v>0</v>
      </c>
      <c r="D9">
        <f>COUNTIFS(Crowdfunding!D2:D1001,"&gt;=30000",Crowdfunding!D2:D1001,"&lt;=34999",Crowdfunding!I2:I1001,"canceled")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ht="31.5" x14ac:dyDescent="0.25">
      <c r="A10" s="11" t="s">
        <v>2102</v>
      </c>
      <c r="B10">
        <f>COUNTIFS(Crowdfunding!D2:D1001,"&gt;=35000",Crowdfunding!D2:D1001,"&lt;=39999",Crowdfunding!I2:I1001,"successful")</f>
        <v>8</v>
      </c>
      <c r="C10">
        <f>COUNTIFS(Crowdfunding!D2:D1001,"&gt;=35000",Crowdfunding!D2:D1001,"&lt;=39999",Crowdfunding!I2:I1001,"failed")</f>
        <v>3</v>
      </c>
      <c r="D10">
        <f>COUNTIFS(Crowdfunding!D2:D1001,"&gt;=35000",Crowdfunding!D2:D1001,"&lt;=39999",Crowdfunding!I2:I1001,"canceled")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ht="31.5" x14ac:dyDescent="0.25">
      <c r="A11" s="11" t="s">
        <v>2103</v>
      </c>
      <c r="B11">
        <f>COUNTIFS(Crowdfunding!D2:D1001,"&gt;=40000",Crowdfunding!D2:D1001,"&lt;=44999",Crowdfunding!I2:I1001,"successful")</f>
        <v>11</v>
      </c>
      <c r="C11">
        <f>COUNTIFS(Crowdfunding!D2:D1001,"&gt;=40000",Crowdfunding!D2:D1001,"&lt;=44999",Crowdfunding!I2:I1001,"failed")</f>
        <v>3</v>
      </c>
      <c r="D11">
        <f>COUNTIFS(Crowdfunding!D2:D1001,"&gt;=40000",Crowdfunding!D2:D1001,"&lt;=44999",Crowdfunding!I2:I1001,"canceled")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ht="31.5" x14ac:dyDescent="0.25">
      <c r="A12" s="11" t="s">
        <v>2104</v>
      </c>
      <c r="B12">
        <f>COUNTIFS(Crowdfunding!D2:D1001,"&gt;=45000",Crowdfunding!D2:D1001,"&lt;=49999",Crowdfunding!I2:I1001,"successful")</f>
        <v>8</v>
      </c>
      <c r="C12">
        <f>COUNTIFS(Crowdfunding!D2:D1001,"&gt;=45000",Crowdfunding!D2:D1001,"&lt;=49999",Crowdfunding!I2:I1001,"failed")</f>
        <v>3</v>
      </c>
      <c r="D12">
        <f>COUNTIFS(Crowdfunding!D2:D1001,"&gt;=45000",Crowdfunding!D2:D1001,"&lt;=49999",Crowdfunding!I2:I1001,"canceled")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ht="63" x14ac:dyDescent="0.25">
      <c r="A13" s="11" t="s">
        <v>2105</v>
      </c>
      <c r="B13">
        <f>COUNTIFS(Crowdfunding!D2:D1001,"&gt;=50000",Crowdfunding!I2:I1001,"successful")</f>
        <v>114</v>
      </c>
      <c r="C13">
        <f>COUNTIFS(Crowdfunding!D2:D1001,"&gt;=50000",Crowdfunding!I2:I1001,"failed")</f>
        <v>163</v>
      </c>
      <c r="D13">
        <f>COUNTIFS(Crowdfunding!D2:D1001,"&gt;=5000",Crowdfunding!I2:I1001,"canceled")</f>
        <v>54</v>
      </c>
      <c r="E13">
        <f t="shared" si="0"/>
        <v>331</v>
      </c>
      <c r="F13" s="12">
        <f t="shared" si="1"/>
        <v>0.34441087613293053</v>
      </c>
      <c r="G13" s="12">
        <f t="shared" si="2"/>
        <v>0.49244712990936557</v>
      </c>
      <c r="H13" s="12">
        <f t="shared" si="3"/>
        <v>0.16314199395770393</v>
      </c>
    </row>
    <row r="16" spans="1:8" x14ac:dyDescent="0.25">
      <c r="F16" s="14">
        <f>AVERAGE(F6:F9)</f>
        <v>0.9464285714285714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5896-195B-4CA7-A8B5-755D7FC6EB9A}">
  <dimension ref="A1:N566"/>
  <sheetViews>
    <sheetView tabSelected="1" workbookViewId="0">
      <selection activeCell="P17" sqref="P17"/>
    </sheetView>
  </sheetViews>
  <sheetFormatPr defaultRowHeight="15.75" x14ac:dyDescent="0.25"/>
  <cols>
    <col min="2" max="2" width="12.625" bestFit="1" customWidth="1"/>
    <col min="5" max="5" width="12.125" bestFit="1" customWidth="1"/>
    <col min="8" max="8" width="14.875" bestFit="1" customWidth="1"/>
    <col min="11" max="11" width="16.375" bestFit="1" customWidth="1"/>
  </cols>
  <sheetData>
    <row r="1" spans="1:14" x14ac:dyDescent="0.25">
      <c r="A1" t="s">
        <v>4</v>
      </c>
      <c r="B1" t="s">
        <v>5</v>
      </c>
      <c r="D1" t="s">
        <v>4</v>
      </c>
      <c r="E1" t="s">
        <v>2106</v>
      </c>
    </row>
    <row r="2" spans="1:14" x14ac:dyDescent="0.25">
      <c r="A2" t="s">
        <v>20</v>
      </c>
      <c r="B2">
        <v>158</v>
      </c>
      <c r="D2" t="s">
        <v>14</v>
      </c>
      <c r="E2">
        <v>0</v>
      </c>
    </row>
    <row r="3" spans="1:14" x14ac:dyDescent="0.25">
      <c r="A3" t="s">
        <v>20</v>
      </c>
      <c r="B3">
        <v>1425</v>
      </c>
      <c r="D3" t="s">
        <v>14</v>
      </c>
      <c r="E3">
        <v>24</v>
      </c>
      <c r="H3" s="15" t="s">
        <v>20</v>
      </c>
      <c r="I3" s="15"/>
      <c r="K3" s="15" t="s">
        <v>14</v>
      </c>
      <c r="L3" s="15"/>
    </row>
    <row r="4" spans="1:14" x14ac:dyDescent="0.25">
      <c r="A4" t="s">
        <v>20</v>
      </c>
      <c r="B4">
        <v>174</v>
      </c>
      <c r="D4" t="s">
        <v>14</v>
      </c>
      <c r="E4">
        <v>53</v>
      </c>
      <c r="H4" s="13" t="s">
        <v>2107</v>
      </c>
      <c r="I4" s="13">
        <f>AVERAGE(B2:B566)</f>
        <v>851.14690265486729</v>
      </c>
      <c r="K4" s="13" t="s">
        <v>2107</v>
      </c>
      <c r="L4" s="13">
        <f>AVERAGE(E2:E365)</f>
        <v>585.61538461538464</v>
      </c>
    </row>
    <row r="5" spans="1:14" x14ac:dyDescent="0.25">
      <c r="A5" t="s">
        <v>20</v>
      </c>
      <c r="B5">
        <v>227</v>
      </c>
      <c r="D5" t="s">
        <v>14</v>
      </c>
      <c r="E5">
        <v>18</v>
      </c>
      <c r="H5" s="13" t="s">
        <v>2108</v>
      </c>
      <c r="I5" s="13">
        <f>MEDIAN(B2:B566)</f>
        <v>201</v>
      </c>
      <c r="K5" s="13" t="s">
        <v>2108</v>
      </c>
      <c r="L5" s="13">
        <f>MEDIAN(E2:E365)</f>
        <v>114.5</v>
      </c>
    </row>
    <row r="6" spans="1:14" x14ac:dyDescent="0.25">
      <c r="A6" t="s">
        <v>20</v>
      </c>
      <c r="B6">
        <v>220</v>
      </c>
      <c r="D6" t="s">
        <v>14</v>
      </c>
      <c r="E6">
        <v>44</v>
      </c>
      <c r="H6" s="13" t="s">
        <v>2109</v>
      </c>
      <c r="I6" s="13">
        <f>MIN(B2:B566)</f>
        <v>16</v>
      </c>
      <c r="K6" s="13" t="s">
        <v>2109</v>
      </c>
      <c r="L6" s="13">
        <f>MIN(E2:E365)</f>
        <v>0</v>
      </c>
    </row>
    <row r="7" spans="1:14" x14ac:dyDescent="0.25">
      <c r="A7" t="s">
        <v>20</v>
      </c>
      <c r="B7">
        <v>98</v>
      </c>
      <c r="D7" t="s">
        <v>14</v>
      </c>
      <c r="E7">
        <v>27</v>
      </c>
      <c r="H7" s="13" t="s">
        <v>2110</v>
      </c>
      <c r="I7" s="13">
        <f>MAX(B2:B566)</f>
        <v>7295</v>
      </c>
      <c r="K7" s="13" t="s">
        <v>2110</v>
      </c>
      <c r="L7" s="13">
        <f>MAX(E2:E365)</f>
        <v>6080</v>
      </c>
    </row>
    <row r="8" spans="1:14" x14ac:dyDescent="0.25">
      <c r="A8" t="s">
        <v>20</v>
      </c>
      <c r="B8">
        <v>100</v>
      </c>
      <c r="D8" t="s">
        <v>14</v>
      </c>
      <c r="E8">
        <v>55</v>
      </c>
      <c r="H8" s="13" t="s">
        <v>2111</v>
      </c>
      <c r="I8" s="13">
        <f>_xlfn.VAR.P(B2:B566)</f>
        <v>1603373.7324019109</v>
      </c>
      <c r="K8" s="13" t="s">
        <v>2111</v>
      </c>
      <c r="L8" s="13">
        <f>_xlfn.VAR.P(E2:E365)</f>
        <v>921574.68174133555</v>
      </c>
    </row>
    <row r="9" spans="1:14" x14ac:dyDescent="0.25">
      <c r="A9" t="s">
        <v>20</v>
      </c>
      <c r="B9">
        <v>1249</v>
      </c>
      <c r="D9" t="s">
        <v>14</v>
      </c>
      <c r="E9">
        <v>200</v>
      </c>
      <c r="H9" s="13" t="s">
        <v>2112</v>
      </c>
      <c r="I9" s="13">
        <f>_xlfn.STDEV.P(B2:B566)</f>
        <v>1266.2439466397898</v>
      </c>
      <c r="K9" s="13" t="s">
        <v>2112</v>
      </c>
      <c r="L9" s="13">
        <f>_xlfn.STDEV.P(E2:E365)</f>
        <v>959.98681331637863</v>
      </c>
      <c r="N9" s="16" t="s">
        <v>2113</v>
      </c>
    </row>
    <row r="10" spans="1:14" x14ac:dyDescent="0.25">
      <c r="A10" t="s">
        <v>20</v>
      </c>
      <c r="B10">
        <v>1396</v>
      </c>
      <c r="D10" t="s">
        <v>14</v>
      </c>
      <c r="E10">
        <v>452</v>
      </c>
      <c r="N10" s="17" t="s">
        <v>2114</v>
      </c>
    </row>
    <row r="11" spans="1:14" x14ac:dyDescent="0.25">
      <c r="A11" t="s">
        <v>20</v>
      </c>
      <c r="B11">
        <v>890</v>
      </c>
      <c r="D11" t="s">
        <v>14</v>
      </c>
      <c r="E11">
        <v>674</v>
      </c>
      <c r="N11" s="16" t="s">
        <v>2115</v>
      </c>
    </row>
    <row r="12" spans="1:14" x14ac:dyDescent="0.25">
      <c r="A12" t="s">
        <v>20</v>
      </c>
      <c r="B12">
        <v>142</v>
      </c>
      <c r="D12" t="s">
        <v>14</v>
      </c>
      <c r="E12">
        <v>558</v>
      </c>
      <c r="N12" s="17" t="s">
        <v>2116</v>
      </c>
    </row>
    <row r="13" spans="1:14" x14ac:dyDescent="0.25">
      <c r="A13" t="s">
        <v>20</v>
      </c>
      <c r="B13">
        <v>2673</v>
      </c>
      <c r="D13" t="s">
        <v>14</v>
      </c>
      <c r="E13">
        <v>15</v>
      </c>
      <c r="I13" s="12"/>
      <c r="N13" s="18" t="s">
        <v>2117</v>
      </c>
    </row>
    <row r="14" spans="1:14" x14ac:dyDescent="0.25">
      <c r="A14" t="s">
        <v>20</v>
      </c>
      <c r="B14">
        <v>163</v>
      </c>
      <c r="D14" t="s">
        <v>14</v>
      </c>
      <c r="E14">
        <v>2307</v>
      </c>
    </row>
    <row r="15" spans="1:14" x14ac:dyDescent="0.25">
      <c r="A15" t="s">
        <v>20</v>
      </c>
      <c r="B15">
        <v>2220</v>
      </c>
      <c r="D15" t="s">
        <v>14</v>
      </c>
      <c r="E15">
        <v>88</v>
      </c>
    </row>
    <row r="16" spans="1:14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H3:I3"/>
    <mergeCell ref="K3:L3"/>
  </mergeCells>
  <conditionalFormatting sqref="A2:A566">
    <cfRule type="cellIs" dxfId="15" priority="13" operator="equal">
      <formula>"canceled"</formula>
    </cfRule>
    <cfRule type="cellIs" dxfId="14" priority="14" operator="equal">
      <formula>"live"</formula>
    </cfRule>
    <cfRule type="cellIs" dxfId="13" priority="15" operator="equal">
      <formula>"successful"</formula>
    </cfRule>
    <cfRule type="cellIs" dxfId="12" priority="16" operator="equal">
      <formula>"failed"</formula>
    </cfRule>
  </conditionalFormatting>
  <conditionalFormatting sqref="D2:D365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H3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K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category</vt:lpstr>
      <vt:lpstr>per sub-category</vt:lpstr>
      <vt:lpstr>outcome by month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Samantha Hall</cp:lastModifiedBy>
  <dcterms:created xsi:type="dcterms:W3CDTF">2021-09-29T18:52:28Z</dcterms:created>
  <dcterms:modified xsi:type="dcterms:W3CDTF">2023-09-21T21:34:01Z</dcterms:modified>
</cp:coreProperties>
</file>