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nahlo\Douglas Docs\ACCT 3880\Act 4\Group Project 2\"/>
    </mc:Choice>
  </mc:AlternateContent>
  <xr:revisionPtr revIDLastSave="8" documentId="13_ncr:1_{64ABD971-F482-45A1-AE72-35C9F488FE9D}" xr6:coauthVersionLast="47" xr6:coauthVersionMax="47" xr10:uidLastSave="{2464C410-8B29-47CC-A206-42B3432951F5}"/>
  <bookViews>
    <workbookView xWindow="-108" yWindow="-108" windowWidth="23256" windowHeight="12456" firstSheet="2" activeTab="2" xr2:uid="{00000000-000D-0000-FFFF-FFFF00000000}"/>
  </bookViews>
  <sheets>
    <sheet name="Production Data" sheetId="1" r:id="rId1"/>
    <sheet name="Manpower" sheetId="2" r:id="rId2"/>
    <sheet name="Merged Data Table" sheetId="7" r:id="rId3"/>
    <sheet name="OEE" sheetId="5" r:id="rId4"/>
  </sheets>
  <externalReferences>
    <externalReference r:id="rId5"/>
  </externalReferences>
  <definedNames>
    <definedName name="_xlnm._FilterDatabase" localSheetId="2" hidden="1">'Merged Data Table'!$A$1:$M$145</definedName>
    <definedName name="REGION">'[1]L-PRO'!$B$20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0" i="7" l="1"/>
  <c r="G2" i="7"/>
  <c r="R57" i="1"/>
  <c r="S57" i="1"/>
  <c r="T57" i="1"/>
  <c r="U57" i="1"/>
  <c r="V57" i="1"/>
  <c r="W57" i="1"/>
  <c r="X57" i="1"/>
  <c r="Y57" i="1"/>
  <c r="Z57" i="1"/>
  <c r="AA57" i="1"/>
  <c r="AB57" i="1"/>
  <c r="Q57" i="1"/>
  <c r="R40" i="1"/>
  <c r="S40" i="1"/>
  <c r="T40" i="1"/>
  <c r="U40" i="1"/>
  <c r="V40" i="1"/>
  <c r="W40" i="1"/>
  <c r="X40" i="1"/>
  <c r="Y40" i="1"/>
  <c r="Z40" i="1"/>
  <c r="AA40" i="1"/>
  <c r="AB40" i="1"/>
  <c r="Q40" i="1"/>
  <c r="C40" i="1"/>
  <c r="D40" i="1"/>
  <c r="E40" i="1"/>
  <c r="F40" i="1"/>
  <c r="G40" i="1"/>
  <c r="H40" i="1"/>
  <c r="I40" i="1"/>
  <c r="J40" i="1"/>
  <c r="K40" i="1"/>
  <c r="L40" i="1"/>
  <c r="M40" i="1"/>
  <c r="B40" i="1"/>
  <c r="R23" i="1"/>
  <c r="S23" i="1"/>
  <c r="T23" i="1"/>
  <c r="U23" i="1"/>
  <c r="V23" i="1"/>
  <c r="W23" i="1"/>
  <c r="X23" i="1"/>
  <c r="Y23" i="1"/>
  <c r="Z23" i="1"/>
  <c r="AA23" i="1"/>
  <c r="AB23" i="1"/>
  <c r="Q23" i="1"/>
  <c r="C57" i="1"/>
  <c r="D57" i="1"/>
  <c r="E57" i="1"/>
  <c r="F57" i="1"/>
  <c r="G57" i="1"/>
  <c r="H57" i="1"/>
  <c r="I57" i="1"/>
  <c r="J57" i="1"/>
  <c r="K57" i="1"/>
  <c r="L57" i="1"/>
  <c r="M57" i="1"/>
  <c r="B57" i="1"/>
  <c r="C23" i="1"/>
  <c r="D23" i="1"/>
  <c r="E23" i="1"/>
  <c r="F23" i="1"/>
  <c r="G23" i="1"/>
  <c r="H23" i="1"/>
  <c r="I23" i="1"/>
  <c r="J23" i="1"/>
  <c r="K23" i="1"/>
  <c r="L23" i="1"/>
  <c r="M23" i="1"/>
  <c r="B23" i="1"/>
  <c r="AE25" i="2"/>
  <c r="AE10" i="2"/>
  <c r="AE18" i="2"/>
  <c r="P25" i="2"/>
  <c r="P18" i="2"/>
  <c r="P10" i="2"/>
  <c r="A25" i="2"/>
  <c r="A18" i="2"/>
  <c r="A10" i="2"/>
  <c r="C26" i="2"/>
  <c r="D26" i="2"/>
  <c r="E26" i="2"/>
  <c r="F26" i="2"/>
  <c r="G26" i="2"/>
  <c r="H26" i="2"/>
  <c r="I26" i="2"/>
  <c r="J26" i="2"/>
  <c r="K26" i="2"/>
  <c r="L26" i="2"/>
  <c r="M26" i="2"/>
  <c r="B26" i="2"/>
  <c r="C19" i="2"/>
  <c r="D19" i="2"/>
  <c r="E19" i="2"/>
  <c r="F19" i="2"/>
  <c r="G19" i="2"/>
  <c r="H19" i="2"/>
  <c r="I19" i="2"/>
  <c r="J19" i="2"/>
  <c r="K19" i="2"/>
  <c r="L19" i="2"/>
  <c r="M19" i="2"/>
  <c r="B19" i="2"/>
  <c r="C11" i="2"/>
  <c r="D11" i="2"/>
  <c r="E11" i="2"/>
  <c r="F11" i="2"/>
  <c r="G11" i="2"/>
  <c r="H11" i="2"/>
  <c r="I11" i="2"/>
  <c r="J11" i="2"/>
  <c r="K11" i="2"/>
  <c r="L11" i="2"/>
  <c r="M11" i="2"/>
  <c r="B11" i="2"/>
  <c r="AE55" i="1"/>
  <c r="AE38" i="1"/>
  <c r="AE21" i="1"/>
  <c r="P55" i="1"/>
  <c r="P38" i="1"/>
  <c r="P21" i="1"/>
  <c r="A55" i="1"/>
  <c r="A38" i="1"/>
  <c r="A21" i="1"/>
  <c r="B11" i="1"/>
  <c r="AF44" i="1" l="1"/>
  <c r="AG50" i="1"/>
  <c r="AH50" i="1"/>
  <c r="AI50" i="1"/>
  <c r="AJ50" i="1"/>
  <c r="AK50" i="1"/>
  <c r="AL50" i="1"/>
  <c r="AM50" i="1"/>
  <c r="AN50" i="1"/>
  <c r="AO50" i="1"/>
  <c r="AP50" i="1"/>
  <c r="AQ50" i="1"/>
  <c r="AF50" i="1"/>
  <c r="I2" i="7" l="1"/>
  <c r="K141" i="7"/>
  <c r="K142" i="7"/>
  <c r="K143" i="7"/>
  <c r="K144" i="7"/>
  <c r="K145" i="7"/>
  <c r="K128" i="7"/>
  <c r="K129" i="7"/>
  <c r="K130" i="7"/>
  <c r="K131" i="7"/>
  <c r="K132" i="7"/>
  <c r="K133" i="7"/>
  <c r="K134" i="7"/>
  <c r="K135" i="7"/>
  <c r="K136" i="7"/>
  <c r="K137" i="7"/>
  <c r="K138" i="7"/>
  <c r="K139" i="7"/>
  <c r="K140" i="7"/>
  <c r="K122" i="7"/>
  <c r="K123" i="7"/>
  <c r="K124" i="7"/>
  <c r="K125" i="7"/>
  <c r="K126" i="7"/>
  <c r="K127" i="7"/>
  <c r="K106" i="7"/>
  <c r="K107" i="7"/>
  <c r="K108" i="7"/>
  <c r="K109" i="7"/>
  <c r="K94" i="7"/>
  <c r="K95" i="7"/>
  <c r="K96" i="7"/>
  <c r="K97" i="7"/>
  <c r="K98" i="7"/>
  <c r="K99" i="7"/>
  <c r="K100" i="7"/>
  <c r="K101" i="7"/>
  <c r="K102" i="7"/>
  <c r="K103" i="7"/>
  <c r="K104" i="7"/>
  <c r="K105" i="7"/>
  <c r="K89" i="7"/>
  <c r="K90" i="7"/>
  <c r="K91" i="7"/>
  <c r="K92" i="7"/>
  <c r="K93" i="7"/>
  <c r="K86" i="7"/>
  <c r="K87" i="7"/>
  <c r="K88" i="7"/>
  <c r="K67" i="7"/>
  <c r="K68" i="7"/>
  <c r="K69" i="7"/>
  <c r="K70" i="7"/>
  <c r="K71" i="7"/>
  <c r="K72" i="7"/>
  <c r="K73" i="7"/>
  <c r="K58" i="7"/>
  <c r="K59" i="7"/>
  <c r="K60" i="7"/>
  <c r="K61" i="7"/>
  <c r="K62" i="7"/>
  <c r="K63" i="7"/>
  <c r="K64" i="7"/>
  <c r="K65" i="7"/>
  <c r="K66" i="7"/>
  <c r="K50" i="7"/>
  <c r="K51" i="7"/>
  <c r="K52" i="7"/>
  <c r="K53" i="7"/>
  <c r="K54" i="7"/>
  <c r="K55" i="7"/>
  <c r="K56" i="7"/>
  <c r="K57" i="7"/>
  <c r="K22" i="7"/>
  <c r="K23" i="7"/>
  <c r="K24" i="7"/>
  <c r="K25" i="7"/>
  <c r="K26" i="7"/>
  <c r="K27" i="7"/>
  <c r="K28" i="7"/>
  <c r="K29" i="7"/>
  <c r="K30" i="7"/>
  <c r="K31" i="7"/>
  <c r="K32" i="7"/>
  <c r="K33" i="7"/>
  <c r="K34" i="7"/>
  <c r="K35" i="7"/>
  <c r="K36" i="7"/>
  <c r="K37" i="7"/>
  <c r="K14" i="7"/>
  <c r="K15" i="7"/>
  <c r="K16" i="7"/>
  <c r="K17" i="7"/>
  <c r="K18" i="7"/>
  <c r="K19" i="7"/>
  <c r="K20" i="7"/>
  <c r="K21" i="7"/>
  <c r="K2" i="7" l="1"/>
  <c r="AG67" i="1"/>
  <c r="AH67" i="1"/>
  <c r="AI67" i="1"/>
  <c r="AJ67" i="1"/>
  <c r="AK67" i="1"/>
  <c r="AL67" i="1"/>
  <c r="AM67" i="1"/>
  <c r="AN67" i="1"/>
  <c r="AO67" i="1"/>
  <c r="AP67" i="1"/>
  <c r="AQ67" i="1"/>
  <c r="AF67" i="1"/>
  <c r="AG61" i="1"/>
  <c r="AG68" i="1" s="1"/>
  <c r="AH61" i="1"/>
  <c r="AH68" i="1" s="1"/>
  <c r="AI61" i="1"/>
  <c r="AJ61" i="1"/>
  <c r="AK61" i="1"/>
  <c r="AL61" i="1"/>
  <c r="AM61" i="1"/>
  <c r="AN61" i="1"/>
  <c r="AN68" i="1" s="1"/>
  <c r="AO61" i="1"/>
  <c r="AP61" i="1"/>
  <c r="AQ61" i="1"/>
  <c r="AG44" i="1"/>
  <c r="AG51" i="1" s="1"/>
  <c r="AH44" i="1"/>
  <c r="AH51" i="1" s="1"/>
  <c r="AI44" i="1"/>
  <c r="AI51" i="1" s="1"/>
  <c r="AJ44" i="1"/>
  <c r="AJ51" i="1" s="1"/>
  <c r="AK44" i="1"/>
  <c r="AK51" i="1" s="1"/>
  <c r="AL44" i="1"/>
  <c r="AL51" i="1" s="1"/>
  <c r="AM44" i="1"/>
  <c r="AM51" i="1" s="1"/>
  <c r="AN44" i="1"/>
  <c r="AN51" i="1" s="1"/>
  <c r="AO44" i="1"/>
  <c r="AO51" i="1" s="1"/>
  <c r="AP44" i="1"/>
  <c r="AP51" i="1" s="1"/>
  <c r="AQ44" i="1"/>
  <c r="AQ51" i="1" s="1"/>
  <c r="AF61" i="1"/>
  <c r="AG33" i="1"/>
  <c r="AH33" i="1"/>
  <c r="AI33" i="1"/>
  <c r="AJ33" i="1"/>
  <c r="AK33" i="1"/>
  <c r="AL33" i="1"/>
  <c r="AM33" i="1"/>
  <c r="AN33" i="1"/>
  <c r="AO33" i="1"/>
  <c r="AP33" i="1"/>
  <c r="AQ33" i="1"/>
  <c r="AF33" i="1"/>
  <c r="AG27" i="1"/>
  <c r="AH27" i="1"/>
  <c r="AI27" i="1"/>
  <c r="AJ27" i="1"/>
  <c r="AK27" i="1"/>
  <c r="AL27" i="1"/>
  <c r="AM27" i="1"/>
  <c r="AN27" i="1"/>
  <c r="AO27" i="1"/>
  <c r="AP27" i="1"/>
  <c r="AQ27" i="1"/>
  <c r="AF27" i="1"/>
  <c r="AG17" i="1"/>
  <c r="AH17" i="1"/>
  <c r="AI17" i="1"/>
  <c r="AJ17" i="1"/>
  <c r="AK17" i="1"/>
  <c r="AL17" i="1"/>
  <c r="AM17" i="1"/>
  <c r="AN17" i="1"/>
  <c r="AO17" i="1"/>
  <c r="AP17" i="1"/>
  <c r="AQ17" i="1"/>
  <c r="AF17" i="1"/>
  <c r="AG11" i="1"/>
  <c r="AH11" i="1"/>
  <c r="AI11" i="1"/>
  <c r="AJ11" i="1"/>
  <c r="AK11" i="1"/>
  <c r="AL11" i="1"/>
  <c r="AM11" i="1"/>
  <c r="AN11" i="1"/>
  <c r="AO11" i="1"/>
  <c r="AP11" i="1"/>
  <c r="AQ11" i="1"/>
  <c r="AF11" i="1"/>
  <c r="R61" i="1"/>
  <c r="R65" i="1" s="1"/>
  <c r="R67" i="1" s="1"/>
  <c r="R68" i="1" s="1"/>
  <c r="S61" i="1"/>
  <c r="T61" i="1"/>
  <c r="T65" i="1" s="1"/>
  <c r="T67" i="1" s="1"/>
  <c r="U61" i="1"/>
  <c r="U65" i="1" s="1"/>
  <c r="U67" i="1" s="1"/>
  <c r="U68" i="1" s="1"/>
  <c r="V61" i="1"/>
  <c r="V65" i="1" s="1"/>
  <c r="V67" i="1" s="1"/>
  <c r="V68" i="1" s="1"/>
  <c r="W61" i="1"/>
  <c r="W65" i="1" s="1"/>
  <c r="W67" i="1" s="1"/>
  <c r="W68" i="1" s="1"/>
  <c r="X61" i="1"/>
  <c r="X65" i="1" s="1"/>
  <c r="X67" i="1" s="1"/>
  <c r="Y61" i="1"/>
  <c r="Y65" i="1" s="1"/>
  <c r="Y67" i="1" s="1"/>
  <c r="Y68" i="1" s="1"/>
  <c r="Z61" i="1"/>
  <c r="Z65" i="1" s="1"/>
  <c r="Z67" i="1" s="1"/>
  <c r="Z68" i="1" s="1"/>
  <c r="AA61" i="1"/>
  <c r="AB61" i="1"/>
  <c r="AB65" i="1" s="1"/>
  <c r="AB67" i="1" s="1"/>
  <c r="Q61" i="1"/>
  <c r="Q65" i="1" s="1"/>
  <c r="Q67" i="1" s="1"/>
  <c r="Q68" i="1" s="1"/>
  <c r="R44" i="1"/>
  <c r="R48" i="1" s="1"/>
  <c r="R50" i="1" s="1"/>
  <c r="R51" i="1" s="1"/>
  <c r="S44" i="1"/>
  <c r="T44" i="1"/>
  <c r="T48" i="1" s="1"/>
  <c r="T50" i="1" s="1"/>
  <c r="U44" i="1"/>
  <c r="U48" i="1" s="1"/>
  <c r="U50" i="1" s="1"/>
  <c r="U51" i="1" s="1"/>
  <c r="V44" i="1"/>
  <c r="V48" i="1" s="1"/>
  <c r="V50" i="1" s="1"/>
  <c r="V51" i="1" s="1"/>
  <c r="W44" i="1"/>
  <c r="W48" i="1" s="1"/>
  <c r="W50" i="1" s="1"/>
  <c r="W51" i="1" s="1"/>
  <c r="X44" i="1"/>
  <c r="X48" i="1" s="1"/>
  <c r="X50" i="1" s="1"/>
  <c r="Y44" i="1"/>
  <c r="Y48" i="1" s="1"/>
  <c r="Y50" i="1" s="1"/>
  <c r="Y51" i="1" s="1"/>
  <c r="Z44" i="1"/>
  <c r="Z48" i="1" s="1"/>
  <c r="Z50" i="1" s="1"/>
  <c r="Z51" i="1" s="1"/>
  <c r="AA44" i="1"/>
  <c r="AB44" i="1"/>
  <c r="AB48" i="1" s="1"/>
  <c r="AB50" i="1" s="1"/>
  <c r="Q44" i="1"/>
  <c r="Q48" i="1" s="1"/>
  <c r="Q50" i="1" s="1"/>
  <c r="R27" i="1"/>
  <c r="R31" i="1" s="1"/>
  <c r="R33" i="1" s="1"/>
  <c r="R34" i="1" s="1"/>
  <c r="S27" i="1"/>
  <c r="S31" i="1" s="1"/>
  <c r="S33" i="1" s="1"/>
  <c r="S34" i="1" s="1"/>
  <c r="T27" i="1"/>
  <c r="T31" i="1" s="1"/>
  <c r="T33" i="1" s="1"/>
  <c r="T34" i="1" s="1"/>
  <c r="U27" i="1"/>
  <c r="U31" i="1" s="1"/>
  <c r="U33" i="1" s="1"/>
  <c r="U34" i="1" s="1"/>
  <c r="V27" i="1"/>
  <c r="V31" i="1" s="1"/>
  <c r="V33" i="1" s="1"/>
  <c r="V34" i="1" s="1"/>
  <c r="W27" i="1"/>
  <c r="W31" i="1" s="1"/>
  <c r="W33" i="1" s="1"/>
  <c r="W34" i="1" s="1"/>
  <c r="X27" i="1"/>
  <c r="X31" i="1" s="1"/>
  <c r="X33" i="1" s="1"/>
  <c r="X34" i="1" s="1"/>
  <c r="Y27" i="1"/>
  <c r="Y31" i="1" s="1"/>
  <c r="Y33" i="1" s="1"/>
  <c r="Y34" i="1" s="1"/>
  <c r="Z27" i="1"/>
  <c r="Z31" i="1" s="1"/>
  <c r="Z33" i="1" s="1"/>
  <c r="Z34" i="1" s="1"/>
  <c r="AA27" i="1"/>
  <c r="AA31" i="1" s="1"/>
  <c r="AA33" i="1" s="1"/>
  <c r="AA34" i="1" s="1"/>
  <c r="AB27" i="1"/>
  <c r="AB31" i="1" s="1"/>
  <c r="AB33" i="1" s="1"/>
  <c r="AB34" i="1" s="1"/>
  <c r="Q27" i="1"/>
  <c r="Q31" i="1" s="1"/>
  <c r="Q33" i="1" s="1"/>
  <c r="Q34" i="1" s="1"/>
  <c r="R11" i="1"/>
  <c r="R15" i="1" s="1"/>
  <c r="R17" i="1" s="1"/>
  <c r="R18" i="1" s="1"/>
  <c r="S11" i="1"/>
  <c r="S15" i="1" s="1"/>
  <c r="S17" i="1" s="1"/>
  <c r="S18" i="1" s="1"/>
  <c r="T11" i="1"/>
  <c r="T15" i="1" s="1"/>
  <c r="T17" i="1" s="1"/>
  <c r="T18" i="1" s="1"/>
  <c r="U11" i="1"/>
  <c r="U15" i="1" s="1"/>
  <c r="U17" i="1" s="1"/>
  <c r="U18" i="1" s="1"/>
  <c r="V11" i="1"/>
  <c r="V15" i="1" s="1"/>
  <c r="V17" i="1" s="1"/>
  <c r="V18" i="1" s="1"/>
  <c r="W11" i="1"/>
  <c r="W15" i="1" s="1"/>
  <c r="W17" i="1" s="1"/>
  <c r="W18" i="1" s="1"/>
  <c r="X11" i="1"/>
  <c r="X15" i="1" s="1"/>
  <c r="X17" i="1" s="1"/>
  <c r="X18" i="1" s="1"/>
  <c r="Y11" i="1"/>
  <c r="Y15" i="1" s="1"/>
  <c r="Y17" i="1" s="1"/>
  <c r="Y18" i="1" s="1"/>
  <c r="Z11" i="1"/>
  <c r="Z15" i="1" s="1"/>
  <c r="Z17" i="1" s="1"/>
  <c r="Z18" i="1" s="1"/>
  <c r="AA11" i="1"/>
  <c r="AA15" i="1" s="1"/>
  <c r="AA17" i="1" s="1"/>
  <c r="AA18" i="1" s="1"/>
  <c r="AB11" i="1"/>
  <c r="AB15" i="1" s="1"/>
  <c r="AB17" i="1" s="1"/>
  <c r="AB18" i="1" s="1"/>
  <c r="Q11" i="1"/>
  <c r="Q15" i="1" s="1"/>
  <c r="Q17" i="1" s="1"/>
  <c r="Q18" i="1" s="1"/>
  <c r="C67" i="1"/>
  <c r="D67" i="1"/>
  <c r="E67" i="1"/>
  <c r="F67" i="1"/>
  <c r="G67" i="1"/>
  <c r="H67" i="1"/>
  <c r="I67" i="1"/>
  <c r="J67" i="1"/>
  <c r="K67" i="1"/>
  <c r="L67" i="1"/>
  <c r="M67" i="1"/>
  <c r="B67" i="1"/>
  <c r="C61" i="1"/>
  <c r="D61" i="1"/>
  <c r="E61" i="1"/>
  <c r="F61" i="1"/>
  <c r="G61" i="1"/>
  <c r="H61" i="1"/>
  <c r="I61" i="1"/>
  <c r="J61" i="1"/>
  <c r="K61" i="1"/>
  <c r="L61" i="1"/>
  <c r="M61" i="1"/>
  <c r="B61" i="1"/>
  <c r="C50" i="1"/>
  <c r="D50" i="1"/>
  <c r="E50" i="1"/>
  <c r="F50" i="1"/>
  <c r="G50" i="1"/>
  <c r="H50" i="1"/>
  <c r="I50" i="1"/>
  <c r="J50" i="1"/>
  <c r="K50" i="1"/>
  <c r="L50" i="1"/>
  <c r="M50" i="1"/>
  <c r="B50" i="1"/>
  <c r="C44" i="1"/>
  <c r="D44" i="1"/>
  <c r="E44" i="1"/>
  <c r="F44" i="1"/>
  <c r="G44" i="1"/>
  <c r="H44" i="1"/>
  <c r="I44" i="1"/>
  <c r="J44" i="1"/>
  <c r="K44" i="1"/>
  <c r="L44" i="1"/>
  <c r="M44" i="1"/>
  <c r="B44" i="1"/>
  <c r="C33" i="1"/>
  <c r="D33" i="1"/>
  <c r="E33" i="1"/>
  <c r="F33" i="1"/>
  <c r="G33" i="1"/>
  <c r="H33" i="1"/>
  <c r="I33" i="1"/>
  <c r="J33" i="1"/>
  <c r="K33" i="1"/>
  <c r="L33" i="1"/>
  <c r="M33" i="1"/>
  <c r="B33" i="1"/>
  <c r="C27" i="1"/>
  <c r="D27" i="1"/>
  <c r="E27" i="1"/>
  <c r="F27" i="1"/>
  <c r="G27" i="1"/>
  <c r="H27" i="1"/>
  <c r="I27" i="1"/>
  <c r="J27" i="1"/>
  <c r="K27" i="1"/>
  <c r="L27" i="1"/>
  <c r="M27" i="1"/>
  <c r="B27" i="1"/>
  <c r="C17" i="1"/>
  <c r="D17" i="1"/>
  <c r="E17" i="1"/>
  <c r="F17" i="1"/>
  <c r="G17" i="1"/>
  <c r="H17" i="1"/>
  <c r="I17" i="1"/>
  <c r="J17" i="1"/>
  <c r="K17" i="1"/>
  <c r="L17" i="1"/>
  <c r="M17" i="1"/>
  <c r="B17" i="1"/>
  <c r="B18" i="1" s="1"/>
  <c r="C11" i="1"/>
  <c r="D11" i="1"/>
  <c r="E11" i="1"/>
  <c r="F11" i="1"/>
  <c r="G11" i="1"/>
  <c r="H11" i="1"/>
  <c r="I11" i="1"/>
  <c r="J11" i="1"/>
  <c r="K11" i="1"/>
  <c r="L11" i="1"/>
  <c r="M11" i="1"/>
  <c r="G71" i="7"/>
  <c r="G19" i="7"/>
  <c r="G122" i="7"/>
  <c r="G52" i="7"/>
  <c r="G70" i="7"/>
  <c r="G17" i="7"/>
  <c r="G63" i="7"/>
  <c r="G30" i="7"/>
  <c r="G69" i="7"/>
  <c r="G62" i="7"/>
  <c r="G73" i="7"/>
  <c r="G102" i="7"/>
  <c r="G57" i="7"/>
  <c r="G53" i="7"/>
  <c r="G64" i="7"/>
  <c r="G50" i="7"/>
  <c r="G92" i="7"/>
  <c r="G108" i="7"/>
  <c r="G67" i="7"/>
  <c r="G68" i="7"/>
  <c r="G91" i="7"/>
  <c r="G54" i="7"/>
  <c r="G105" i="7"/>
  <c r="G128" i="7"/>
  <c r="G98" i="7"/>
  <c r="G72" i="7"/>
  <c r="G66" i="7"/>
  <c r="G56" i="7"/>
  <c r="G87" i="7"/>
  <c r="G124" i="7"/>
  <c r="G15" i="7"/>
  <c r="G103" i="7"/>
  <c r="G104" i="7"/>
  <c r="G55" i="7"/>
  <c r="G36" i="7"/>
  <c r="G21" i="7"/>
  <c r="G125" i="7"/>
  <c r="G127" i="7"/>
  <c r="G65" i="7"/>
  <c r="G51" i="7"/>
  <c r="G137" i="7"/>
  <c r="G101" i="7"/>
  <c r="G109" i="7"/>
  <c r="G93" i="7"/>
  <c r="G107" i="7"/>
  <c r="G90" i="7"/>
  <c r="G100" i="7"/>
  <c r="G86" i="7"/>
  <c r="G88" i="7"/>
  <c r="G126" i="7"/>
  <c r="G129" i="7"/>
  <c r="G89" i="7"/>
  <c r="G106" i="7"/>
  <c r="G28" i="7"/>
  <c r="G134" i="7"/>
  <c r="G138" i="7"/>
  <c r="G27" i="7"/>
  <c r="G135" i="7"/>
  <c r="G136" i="7"/>
  <c r="G145" i="7"/>
  <c r="G34" i="7"/>
  <c r="G14" i="7"/>
  <c r="G16" i="7"/>
  <c r="G18" i="7"/>
  <c r="G20" i="7"/>
  <c r="G26" i="7"/>
  <c r="G29" i="7"/>
  <c r="G31" i="7"/>
  <c r="G32" i="7"/>
  <c r="G35" i="7"/>
  <c r="G140" i="7"/>
  <c r="G141" i="7"/>
  <c r="G142" i="7"/>
  <c r="G143" i="7"/>
  <c r="G144" i="7"/>
  <c r="G6" i="7"/>
  <c r="I6" i="7" s="1"/>
  <c r="G45" i="7"/>
  <c r="I45" i="7" s="1"/>
  <c r="G79" i="7"/>
  <c r="I79" i="7" s="1"/>
  <c r="G118" i="7"/>
  <c r="I118" i="7" s="1"/>
  <c r="G78" i="7"/>
  <c r="I78" i="7" s="1"/>
  <c r="G40" i="7"/>
  <c r="I40" i="7" s="1"/>
  <c r="G42" i="7"/>
  <c r="I42" i="7" s="1"/>
  <c r="G48" i="7"/>
  <c r="I48" i="7" s="1"/>
  <c r="G3" i="7"/>
  <c r="I3" i="7" s="1"/>
  <c r="G9" i="7"/>
  <c r="I9" i="7" s="1"/>
  <c r="G12" i="7"/>
  <c r="I12" i="7" s="1"/>
  <c r="G75" i="7"/>
  <c r="I75" i="7" s="1"/>
  <c r="G76" i="7"/>
  <c r="I76" i="7" s="1"/>
  <c r="G77" i="7"/>
  <c r="I77" i="7" s="1"/>
  <c r="G81" i="7"/>
  <c r="I81" i="7" s="1"/>
  <c r="G82" i="7"/>
  <c r="I82" i="7" s="1"/>
  <c r="G83" i="7"/>
  <c r="I83" i="7" s="1"/>
  <c r="G84" i="7"/>
  <c r="I84" i="7" s="1"/>
  <c r="G85" i="7"/>
  <c r="I85" i="7" s="1"/>
  <c r="G99" i="7"/>
  <c r="G110" i="7"/>
  <c r="I110" i="7" s="1"/>
  <c r="G112" i="7"/>
  <c r="I112" i="7" s="1"/>
  <c r="G113" i="7"/>
  <c r="I113" i="7" s="1"/>
  <c r="G115" i="7"/>
  <c r="I115" i="7" s="1"/>
  <c r="G117" i="7"/>
  <c r="I117" i="7" s="1"/>
  <c r="G119" i="7"/>
  <c r="I119" i="7" s="1"/>
  <c r="G121" i="7"/>
  <c r="I121" i="7" s="1"/>
  <c r="G4" i="7"/>
  <c r="I4" i="7" s="1"/>
  <c r="G5" i="7"/>
  <c r="I5" i="7" s="1"/>
  <c r="G7" i="7"/>
  <c r="I7" i="7" s="1"/>
  <c r="G8" i="7"/>
  <c r="I8" i="7" s="1"/>
  <c r="G10" i="7"/>
  <c r="I10" i="7" s="1"/>
  <c r="G11" i="7"/>
  <c r="I11" i="7" s="1"/>
  <c r="G13" i="7"/>
  <c r="I13" i="7" s="1"/>
  <c r="G38" i="7"/>
  <c r="I38" i="7" s="1"/>
  <c r="G39" i="7"/>
  <c r="I39" i="7" s="1"/>
  <c r="G41" i="7"/>
  <c r="I41" i="7" s="1"/>
  <c r="G43" i="7"/>
  <c r="I43" i="7" s="1"/>
  <c r="G44" i="7"/>
  <c r="I44" i="7" s="1"/>
  <c r="G46" i="7"/>
  <c r="I46" i="7" s="1"/>
  <c r="G47" i="7"/>
  <c r="I47" i="7" s="1"/>
  <c r="G49" i="7"/>
  <c r="I49" i="7" s="1"/>
  <c r="G74" i="7"/>
  <c r="I74" i="7" s="1"/>
  <c r="G80" i="7"/>
  <c r="I80" i="7" s="1"/>
  <c r="G111" i="7"/>
  <c r="I111" i="7" s="1"/>
  <c r="G114" i="7"/>
  <c r="I114" i="7" s="1"/>
  <c r="G116" i="7"/>
  <c r="I116" i="7" s="1"/>
  <c r="I120" i="7"/>
  <c r="G22" i="7"/>
  <c r="G23" i="7"/>
  <c r="G24" i="7"/>
  <c r="G25" i="7"/>
  <c r="G33" i="7"/>
  <c r="G37" i="7"/>
  <c r="G58" i="7"/>
  <c r="G59" i="7"/>
  <c r="G60" i="7"/>
  <c r="G61" i="7"/>
  <c r="G94" i="7"/>
  <c r="G95" i="7"/>
  <c r="G96" i="7"/>
  <c r="G97" i="7"/>
  <c r="G123" i="7"/>
  <c r="G130" i="7"/>
  <c r="G131" i="7"/>
  <c r="G132" i="7"/>
  <c r="G133" i="7"/>
  <c r="G139" i="7"/>
  <c r="D18" i="1" l="1"/>
  <c r="AF18" i="1"/>
  <c r="AK34" i="1"/>
  <c r="AF68" i="1"/>
  <c r="AP68" i="1"/>
  <c r="AO68" i="1"/>
  <c r="L18" i="1"/>
  <c r="K18" i="1"/>
  <c r="AL68" i="1"/>
  <c r="L51" i="1"/>
  <c r="AQ68" i="1"/>
  <c r="K51" i="1"/>
  <c r="F18" i="1"/>
  <c r="J51" i="1"/>
  <c r="AK68" i="1"/>
  <c r="AJ68" i="1"/>
  <c r="H34" i="1"/>
  <c r="D51" i="1"/>
  <c r="AI68" i="1"/>
  <c r="C51" i="1"/>
  <c r="M18" i="1"/>
  <c r="E18" i="1"/>
  <c r="AP18" i="1"/>
  <c r="AH18" i="1"/>
  <c r="AL18" i="1"/>
  <c r="AM68" i="1"/>
  <c r="J18" i="1"/>
  <c r="H51" i="1"/>
  <c r="AF34" i="1"/>
  <c r="I18" i="1"/>
  <c r="G51" i="1"/>
  <c r="H18" i="1"/>
  <c r="B51" i="1"/>
  <c r="F51" i="1"/>
  <c r="G18" i="1"/>
  <c r="L34" i="1"/>
  <c r="AA65" i="1"/>
  <c r="AA67" i="1" s="1"/>
  <c r="AA68" i="1" s="1"/>
  <c r="S65" i="1"/>
  <c r="S67" i="1" s="1"/>
  <c r="S68" i="1" s="1"/>
  <c r="AA48" i="1"/>
  <c r="AA50" i="1" s="1"/>
  <c r="AA51" i="1" s="1"/>
  <c r="S48" i="1"/>
  <c r="S50" i="1" s="1"/>
  <c r="S51" i="1" s="1"/>
  <c r="H68" i="1"/>
  <c r="K68" i="1"/>
  <c r="G68" i="1"/>
  <c r="C68" i="1"/>
  <c r="D68" i="1"/>
  <c r="J68" i="1"/>
  <c r="F68" i="1"/>
  <c r="L68" i="1"/>
  <c r="M68" i="1"/>
  <c r="I68" i="1"/>
  <c r="E68" i="1"/>
  <c r="B68" i="1"/>
  <c r="M51" i="1"/>
  <c r="I51" i="1"/>
  <c r="E51" i="1"/>
  <c r="D34" i="1"/>
  <c r="I34" i="1"/>
  <c r="K34" i="1"/>
  <c r="G34" i="1"/>
  <c r="C34" i="1"/>
  <c r="M34" i="1"/>
  <c r="E34" i="1"/>
  <c r="J34" i="1"/>
  <c r="F34" i="1"/>
  <c r="B34" i="1"/>
  <c r="K120" i="7"/>
  <c r="L120" i="7" s="1"/>
  <c r="K46" i="7"/>
  <c r="K10" i="7"/>
  <c r="K115" i="7"/>
  <c r="K75" i="7"/>
  <c r="K118" i="7"/>
  <c r="K74" i="7"/>
  <c r="K38" i="7"/>
  <c r="K121" i="7"/>
  <c r="L121" i="7" s="1"/>
  <c r="K85" i="7"/>
  <c r="K12" i="7"/>
  <c r="L12" i="7" s="1"/>
  <c r="K114" i="7"/>
  <c r="K49" i="7"/>
  <c r="K43" i="7"/>
  <c r="K13" i="7"/>
  <c r="L13" i="7" s="1"/>
  <c r="K7" i="7"/>
  <c r="K119" i="7"/>
  <c r="L119" i="7" s="1"/>
  <c r="K112" i="7"/>
  <c r="K84" i="7"/>
  <c r="L84" i="7" s="1"/>
  <c r="K77" i="7"/>
  <c r="K9" i="7"/>
  <c r="K40" i="7"/>
  <c r="K45" i="7"/>
  <c r="K80" i="7"/>
  <c r="K39" i="7"/>
  <c r="K4" i="7"/>
  <c r="K82" i="7"/>
  <c r="L82" i="7" s="1"/>
  <c r="K48" i="7"/>
  <c r="K116" i="7"/>
  <c r="K44" i="7"/>
  <c r="K8" i="7"/>
  <c r="K113" i="7"/>
  <c r="K81" i="7"/>
  <c r="K42" i="7"/>
  <c r="K79" i="7"/>
  <c r="K111" i="7"/>
  <c r="K47" i="7"/>
  <c r="L47" i="7" s="1"/>
  <c r="K41" i="7"/>
  <c r="K11" i="7"/>
  <c r="K5" i="7"/>
  <c r="K117" i="7"/>
  <c r="L117" i="7" s="1"/>
  <c r="K110" i="7"/>
  <c r="K83" i="7"/>
  <c r="K76" i="7"/>
  <c r="K3" i="7"/>
  <c r="K78" i="7"/>
  <c r="K6" i="7"/>
  <c r="L39" i="7"/>
  <c r="L138" i="7"/>
  <c r="L51" i="7"/>
  <c r="L56" i="7"/>
  <c r="L68" i="7"/>
  <c r="L50" i="7"/>
  <c r="L102" i="7"/>
  <c r="L52" i="7"/>
  <c r="L58" i="7"/>
  <c r="L2" i="7"/>
  <c r="L99" i="7"/>
  <c r="L136" i="7"/>
  <c r="L134" i="7"/>
  <c r="L100" i="7"/>
  <c r="L65" i="7"/>
  <c r="L66" i="7"/>
  <c r="L67" i="7"/>
  <c r="L64" i="7"/>
  <c r="L73" i="7"/>
  <c r="L63" i="7"/>
  <c r="L61" i="7"/>
  <c r="L79" i="7"/>
  <c r="L135" i="7"/>
  <c r="L101" i="7"/>
  <c r="L55" i="7"/>
  <c r="L72" i="7"/>
  <c r="L54" i="7"/>
  <c r="L53" i="7"/>
  <c r="L62" i="7"/>
  <c r="L60" i="7"/>
  <c r="L45" i="7"/>
  <c r="L137" i="7"/>
  <c r="L98" i="7"/>
  <c r="L57" i="7"/>
  <c r="L69" i="7"/>
  <c r="L70" i="7"/>
  <c r="L71" i="7"/>
  <c r="L59" i="7"/>
  <c r="L83" i="7"/>
  <c r="C18" i="1"/>
  <c r="AO18" i="1"/>
  <c r="AK18" i="1"/>
  <c r="AG18" i="1"/>
  <c r="AO34" i="1"/>
  <c r="AG34" i="1"/>
  <c r="AN18" i="1"/>
  <c r="AJ18" i="1"/>
  <c r="AN34" i="1"/>
  <c r="AJ34" i="1"/>
  <c r="AB51" i="1"/>
  <c r="X51" i="1"/>
  <c r="T51" i="1"/>
  <c r="AB68" i="1"/>
  <c r="X68" i="1"/>
  <c r="T68" i="1"/>
  <c r="AQ18" i="1"/>
  <c r="AM18" i="1"/>
  <c r="AI18" i="1"/>
  <c r="AQ34" i="1"/>
  <c r="AM34" i="1"/>
  <c r="AI34" i="1"/>
  <c r="Q51" i="1"/>
  <c r="AP34" i="1"/>
  <c r="AL34" i="1"/>
  <c r="AH34" i="1"/>
  <c r="L145" i="7"/>
  <c r="L109" i="7"/>
  <c r="L37" i="7"/>
  <c r="L144" i="7"/>
  <c r="L108" i="7"/>
  <c r="L36" i="7"/>
  <c r="L143" i="7"/>
  <c r="L107" i="7"/>
  <c r="L35" i="7"/>
  <c r="L142" i="7"/>
  <c r="L106" i="7"/>
  <c r="L34" i="7"/>
  <c r="L141" i="7"/>
  <c r="L105" i="7"/>
  <c r="L33" i="7"/>
  <c r="L140" i="7"/>
  <c r="L104" i="7"/>
  <c r="L32" i="7"/>
  <c r="L139" i="7"/>
  <c r="L103" i="7"/>
  <c r="L31" i="7"/>
  <c r="L30" i="7"/>
  <c r="L29" i="7"/>
  <c r="L28" i="7"/>
  <c r="L27" i="7"/>
  <c r="L26" i="7"/>
  <c r="L133" i="7"/>
  <c r="L97" i="7"/>
  <c r="L25" i="7"/>
  <c r="L132" i="7"/>
  <c r="L96" i="7"/>
  <c r="L24" i="7"/>
  <c r="L131" i="7"/>
  <c r="L95" i="7"/>
  <c r="L23" i="7"/>
  <c r="L130" i="7"/>
  <c r="L94" i="7"/>
  <c r="L22" i="7"/>
  <c r="L129" i="7"/>
  <c r="L93" i="7"/>
  <c r="L21" i="7"/>
  <c r="L128" i="7"/>
  <c r="L92" i="7"/>
  <c r="L20" i="7"/>
  <c r="L127" i="7"/>
  <c r="L91" i="7"/>
  <c r="L19" i="7"/>
  <c r="L126" i="7"/>
  <c r="L90" i="7"/>
  <c r="L18" i="7"/>
  <c r="L125" i="7"/>
  <c r="L89" i="7"/>
  <c r="L17" i="7"/>
  <c r="L124" i="7"/>
  <c r="L88" i="7"/>
  <c r="L16" i="7"/>
  <c r="L123" i="7"/>
  <c r="L87" i="7"/>
  <c r="L15" i="7"/>
  <c r="L122" i="7"/>
  <c r="L86" i="7"/>
  <c r="L14" i="7"/>
  <c r="L6" i="7" l="1"/>
  <c r="L49" i="7"/>
  <c r="L74" i="7"/>
  <c r="L10" i="7"/>
  <c r="L38" i="7"/>
  <c r="L11" i="7"/>
  <c r="L118" i="7"/>
  <c r="L8" i="7"/>
  <c r="L3" i="7"/>
  <c r="L9" i="7"/>
  <c r="L81" i="7"/>
  <c r="L75" i="7"/>
  <c r="L116" i="7"/>
  <c r="L110" i="7"/>
  <c r="L46" i="7"/>
  <c r="L85" i="7"/>
  <c r="L4" i="7"/>
  <c r="L40" i="7"/>
  <c r="L77" i="7"/>
  <c r="L112" i="7"/>
  <c r="L5" i="7"/>
  <c r="L41" i="7"/>
  <c r="L111" i="7"/>
  <c r="L42" i="7"/>
  <c r="L113" i="7"/>
  <c r="L7" i="7"/>
  <c r="L43" i="7"/>
  <c r="L114" i="7"/>
  <c r="L48" i="7"/>
  <c r="L115" i="7"/>
  <c r="L44" i="7"/>
  <c r="L78" i="7"/>
  <c r="L76" i="7"/>
  <c r="L80" i="7"/>
  <c r="P4" i="1" l="1"/>
  <c r="AF51" i="1"/>
</calcChain>
</file>

<file path=xl/sharedStrings.xml><?xml version="1.0" encoding="utf-8"?>
<sst xmlns="http://schemas.openxmlformats.org/spreadsheetml/2006/main" count="925" uniqueCount="88">
  <si>
    <t>PAPER COMPANIES GROUP</t>
  </si>
  <si>
    <t xml:space="preserve">Assume it is early September 2022 right now. </t>
  </si>
  <si>
    <t>Corp A</t>
  </si>
  <si>
    <t>ACTUAL 2022</t>
  </si>
  <si>
    <t>BUDGET 2022</t>
  </si>
  <si>
    <t>ACTUAL 2021</t>
  </si>
  <si>
    <t>Production Schedule</t>
  </si>
  <si>
    <t>Jan</t>
  </si>
  <si>
    <t>Feb</t>
  </si>
  <si>
    <t>Mar</t>
  </si>
  <si>
    <t>Apr</t>
  </si>
  <si>
    <t>May</t>
  </si>
  <si>
    <t>Jun</t>
  </si>
  <si>
    <t>Jul</t>
  </si>
  <si>
    <t>Aug</t>
  </si>
  <si>
    <t>Sept</t>
  </si>
  <si>
    <t>Oct</t>
  </si>
  <si>
    <t>Nov</t>
  </si>
  <si>
    <t>Dec</t>
  </si>
  <si>
    <t>Available Days</t>
  </si>
  <si>
    <t>Less:</t>
  </si>
  <si>
    <t>Less-</t>
  </si>
  <si>
    <t xml:space="preserve">        -PLANNED SHUT (days)</t>
  </si>
  <si>
    <t xml:space="preserve">        -PLANNED SHUT</t>
  </si>
  <si>
    <t xml:space="preserve">        -UNPLANNED SHUT (days)</t>
  </si>
  <si>
    <t xml:space="preserve">        -UNPLANNED SHUT</t>
  </si>
  <si>
    <t>Production Days</t>
  </si>
  <si>
    <t>MACHINE CAPACITY (Tonnage)</t>
  </si>
  <si>
    <t>MACHINE CAPACITY</t>
  </si>
  <si>
    <t>ON GRADE (Tonnage)</t>
  </si>
  <si>
    <t>ON GRADE</t>
  </si>
  <si>
    <t>OFF GRADE (Tonnage)</t>
  </si>
  <si>
    <t>OFF GRADE</t>
  </si>
  <si>
    <t>TOTAL PRODUCTION (Tonnage)</t>
  </si>
  <si>
    <t>TOTAL PRODUCTION</t>
  </si>
  <si>
    <t>Average Daily Production (Tonnage)</t>
  </si>
  <si>
    <t>Average Daily Production</t>
  </si>
  <si>
    <t>Corp B</t>
  </si>
  <si>
    <t>Corp C</t>
  </si>
  <si>
    <t>Corp D</t>
  </si>
  <si>
    <t>Headcount numbers are full-time-equivalents (FTEs) for the month</t>
  </si>
  <si>
    <t>Headcount</t>
  </si>
  <si>
    <t>Total</t>
  </si>
  <si>
    <t xml:space="preserve">Corp </t>
  </si>
  <si>
    <t>Year</t>
  </si>
  <si>
    <t>Month</t>
  </si>
  <si>
    <t>PLANNED SHUT (days)</t>
  </si>
  <si>
    <t>UNPLANNED SHUT (days)</t>
  </si>
  <si>
    <t>Sep</t>
  </si>
  <si>
    <t>OEE Formula</t>
  </si>
  <si>
    <t xml:space="preserve">The OEE calculation is based on a composite of the six big losses of your equipment broken down into three main areas: Availability, Performance and Quality. </t>
  </si>
  <si>
    <t>OEE = Availability %  x  Performance %  x  Quality %</t>
  </si>
  <si>
    <r>
      <t>OEE</t>
    </r>
    <r>
      <rPr>
        <sz val="12"/>
        <color rgb="FF333333"/>
        <rFont val="Arial"/>
        <family val="2"/>
      </rPr>
      <t xml:space="preserve"> (Overall Equipment effectiveness) is the main performance measure that drives action within </t>
    </r>
    <r>
      <rPr>
        <sz val="12"/>
        <color rgb="FF428BCA"/>
        <rFont val="Arial"/>
        <family val="2"/>
      </rPr>
      <t xml:space="preserve">Total Productive Maintenance </t>
    </r>
    <r>
      <rPr>
        <sz val="12"/>
        <color rgb="FF333333"/>
        <rFont val="Arial"/>
        <family val="2"/>
      </rPr>
      <t>(</t>
    </r>
    <r>
      <rPr>
        <sz val="12"/>
        <color rgb="FF428BCA"/>
        <rFont val="Arial"/>
        <family val="2"/>
      </rPr>
      <t>TPM</t>
    </r>
    <r>
      <rPr>
        <sz val="12"/>
        <color rgb="FF333333"/>
        <rFont val="Arial"/>
        <family val="2"/>
      </rPr>
      <t>) and is used by the teams to focus their continuous improvement activities as well as identifying those areas that require resources.</t>
    </r>
  </si>
  <si>
    <t>TPM Six Losses</t>
  </si>
  <si>
    <t>There are six equipment losses identified within TPM that are used to calculate your OEE:</t>
  </si>
  <si>
    <t>Availability</t>
  </si>
  <si>
    <t>Breakdowns</t>
  </si>
  <si>
    <t>Changeovers</t>
  </si>
  <si>
    <t>Performance</t>
  </si>
  <si>
    <t>Quality</t>
  </si>
  <si>
    <t>Defects</t>
  </si>
  <si>
    <t>Each of these losses has to be monitored, measured and graphed to be able to calculate and understand your OEE.</t>
  </si>
  <si>
    <t>Calculate OEE to drive improvements</t>
  </si>
  <si>
    <t>Availability Calculation</t>
  </si>
  <si>
    <t>Availability is the percentage of time available to run the machine within a shift after losses due to setups and breakdowns. It is calculated by recording the time lost (in minutes) due to breakdowns (unplanned stoppages of more than 10 minutes) and the time lost (in minutes) during setup (last good part of one product to the first good part of the next). We then compare this to the total available time within the shift.</t>
  </si>
  <si>
    <t>Example:</t>
  </si>
  <si>
    <t>The shift is 8 hours long and there are 10 minutes allocated for maintenance work and cleaning each shift. Therefore there are (8 x 60) – 10 minutes or 470 minutes maximum available time.</t>
  </si>
  <si>
    <t>If we lose an hour of production, 20 minutes due to breakdowns and 40 minutes for setups then our percentage availability is:</t>
  </si>
  <si>
    <r>
      <t>Total Time Available – Breakdowns – Changeover</t>
    </r>
    <r>
      <rPr>
        <sz val="12"/>
        <color rgb="FF333333"/>
        <rFont val="Arial"/>
        <family val="2"/>
      </rPr>
      <t>   x 100</t>
    </r>
  </si>
  <si>
    <t>Total Time Available</t>
  </si>
  <si>
    <r>
      <t>(470 – 20 – 40)</t>
    </r>
    <r>
      <rPr>
        <sz val="12"/>
        <color rgb="FF333333"/>
        <rFont val="Arial"/>
        <family val="2"/>
      </rPr>
      <t xml:space="preserve"> x 100          = 87%</t>
    </r>
  </si>
  <si>
    <t>     470                                    .</t>
  </si>
  <si>
    <t>Performance Calculation</t>
  </si>
  <si>
    <t>The performance percentage is based on the total number of parts that are produced within the available time compared to how many should have been made if you produced at the planned (design) rate. So in our example above with 410 available minutes (470-20-40), if our production rate is designed to be 1 part per minute, we should have produced 410 parts. However this is often reduced by reduced speed losses (running machines slower than design speed) and minor stoppages (such as small jams that have to be cleared). In our example, our actual production is only 350 parts, so our performance percentage is:</t>
  </si>
  <si>
    <t>Total Number of Parts Produced</t>
  </si>
  <si>
    <t>Available Time X Production Rate</t>
  </si>
  <si>
    <r>
      <t>       </t>
    </r>
    <r>
      <rPr>
        <u/>
        <sz val="12"/>
        <color rgb="FF333333"/>
        <rFont val="Arial"/>
        <family val="2"/>
      </rPr>
      <t>      350      </t>
    </r>
    <r>
      <rPr>
        <sz val="12"/>
        <color rgb="FF333333"/>
        <rFont val="Arial"/>
        <family val="2"/>
      </rPr>
      <t>            = 85%</t>
    </r>
  </si>
  <si>
    <t>410 x 1                .</t>
  </si>
  <si>
    <t>Quality Calculation</t>
  </si>
  <si>
    <t>The percentage calculation for quality within the OEE compares the total number of parts produced against the total number of good parts. Product losses can be due to either bad quality parts produced during normal production or parts produced during a setup for a new product. In our example, we have produced 350 parts, but 15 of these were lost through setup and 15 were defective products. Our quality percentage therefore becomes:</t>
  </si>
  <si>
    <r>
      <t>        </t>
    </r>
    <r>
      <rPr>
        <u/>
        <sz val="12"/>
        <color rgb="FF333333"/>
        <rFont val="Arial"/>
        <family val="2"/>
      </rPr>
      <t>            Number of Good Parts              </t>
    </r>
    <r>
      <rPr>
        <sz val="12"/>
        <color rgb="FF333333"/>
        <rFont val="Arial"/>
        <family val="2"/>
      </rPr>
      <t xml:space="preserve">    x 100</t>
    </r>
  </si>
  <si>
    <r>
      <t>350 – 15 – 15 </t>
    </r>
    <r>
      <rPr>
        <sz val="12"/>
        <color rgb="FF333333"/>
        <rFont val="Arial"/>
        <family val="2"/>
      </rPr>
      <t>      x 100         = 91%</t>
    </r>
  </si>
  <si>
    <t>350                                     .</t>
  </si>
  <si>
    <t>OEE Example</t>
  </si>
  <si>
    <t>Now that we have the figures for each of the individual measures, we can move forward to our OEE calculation, the OEE formula being:</t>
  </si>
  <si>
    <t>OEE   =   Availability %   x   Performance %   x   Quality %</t>
  </si>
  <si>
    <t>So for our example above, the OEE calculation is:</t>
  </si>
  <si>
    <t>87% x 85% x 91% = 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</si>
</sst>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00_-;\-* #,##0.00_-;_-* &quot;-&quot;??_-;_-@_-"/>
    <numFmt numFmtId="165" formatCode="_ [$€-2]* #,##0.00_ ;_ [$€-2]* \-#,##0.00_ ;_ [$€-2]* &quot;-&quot;??_ "/>
    <numFmt numFmtId="166" formatCode="0.00_);[Red]\(0.00\)"/>
  </numFmts>
  <fonts count="24">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name val="Calibri"/>
      <family val="2"/>
      <scheme val="minor"/>
    </font>
    <font>
      <sz val="10"/>
      <name val="Arial"/>
      <family val="2"/>
    </font>
    <font>
      <sz val="12"/>
      <name val="宋体"/>
      <family val="3"/>
      <charset val="134"/>
    </font>
    <font>
      <b/>
      <sz val="12"/>
      <name val="Calibri"/>
      <family val="2"/>
      <scheme val="minor"/>
    </font>
    <font>
      <sz val="11"/>
      <color indexed="8"/>
      <name val="Calibri"/>
      <family val="2"/>
      <scheme val="minor"/>
    </font>
    <font>
      <b/>
      <sz val="11"/>
      <color indexed="8"/>
      <name val="Calibri"/>
      <family val="2"/>
      <scheme val="minor"/>
    </font>
    <font>
      <sz val="11"/>
      <color theme="1"/>
      <name val="Calibri"/>
      <family val="2"/>
      <charset val="1"/>
      <scheme val="minor"/>
    </font>
    <font>
      <b/>
      <sz val="11"/>
      <name val="Calibri"/>
      <family val="2"/>
      <scheme val="minor"/>
    </font>
    <font>
      <sz val="12"/>
      <color rgb="FF333333"/>
      <name val="Arial"/>
      <family val="2"/>
    </font>
    <font>
      <sz val="23"/>
      <color rgb="FF333333"/>
      <name val="Arial"/>
      <family val="2"/>
    </font>
    <font>
      <b/>
      <sz val="12"/>
      <color rgb="FF333333"/>
      <name val="Arial"/>
      <family val="2"/>
    </font>
    <font>
      <sz val="12"/>
      <color rgb="FF428BCA"/>
      <name val="Arial"/>
      <family val="2"/>
    </font>
    <font>
      <u/>
      <sz val="12"/>
      <color rgb="FF333333"/>
      <name val="Arial"/>
      <family val="2"/>
    </font>
    <font>
      <sz val="11"/>
      <color theme="8"/>
      <name val="Calibri"/>
      <family val="2"/>
      <scheme val="minor"/>
    </font>
    <font>
      <b/>
      <sz val="11"/>
      <color theme="8"/>
      <name val="Calibri"/>
      <family val="2"/>
      <scheme val="minor"/>
    </font>
    <font>
      <b/>
      <sz val="11"/>
      <color rgb="FFC00000"/>
      <name val="Calibri"/>
      <family val="2"/>
      <scheme val="minor"/>
    </font>
    <font>
      <b/>
      <sz val="14"/>
      <color theme="1"/>
      <name val="Calibri"/>
      <family val="2"/>
      <scheme val="minor"/>
    </font>
    <font>
      <b/>
      <sz val="11"/>
      <color theme="4" tint="-0.249977111117893"/>
      <name val="Calibri"/>
      <family val="2"/>
      <scheme val="minor"/>
    </font>
    <font>
      <b/>
      <sz val="11"/>
      <color theme="9" tint="-0.249977111117893"/>
      <name val="Calibri"/>
      <family val="2"/>
      <scheme val="minor"/>
    </font>
    <font>
      <b/>
      <i/>
      <sz val="11"/>
      <color rgb="FFC00000"/>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9999"/>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bgColor indexed="64"/>
      </patternFill>
    </fill>
  </fills>
  <borders count="22">
    <border>
      <left/>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style="hair">
        <color theme="1" tint="0.24994659260841701"/>
      </right>
      <top style="hair">
        <color theme="1" tint="0.24994659260841701"/>
      </top>
      <bottom style="thin">
        <color indexed="64"/>
      </bottom>
      <diagonal/>
    </border>
    <border>
      <left style="hair">
        <color theme="1" tint="0.24994659260841701"/>
      </left>
      <right style="hair">
        <color theme="1" tint="0.24994659260841701"/>
      </right>
      <top style="hair">
        <color theme="1" tint="0.24994659260841701"/>
      </top>
      <bottom style="thin">
        <color indexed="64"/>
      </bottom>
      <diagonal/>
    </border>
    <border>
      <left style="hair">
        <color theme="1" tint="0.24994659260841701"/>
      </left>
      <right style="thin">
        <color indexed="64"/>
      </right>
      <top style="hair">
        <color theme="1" tint="0.24994659260841701"/>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hair">
        <color theme="1" tint="0.499984740745262"/>
      </right>
      <top style="medium">
        <color indexed="64"/>
      </top>
      <bottom style="hair">
        <color theme="1" tint="0.499984740745262"/>
      </bottom>
      <diagonal/>
    </border>
    <border>
      <left style="hair">
        <color theme="1" tint="0.499984740745262"/>
      </left>
      <right style="hair">
        <color theme="1" tint="0.499984740745262"/>
      </right>
      <top style="medium">
        <color indexed="64"/>
      </top>
      <bottom style="hair">
        <color theme="1" tint="0.499984740745262"/>
      </bottom>
      <diagonal/>
    </border>
    <border>
      <left style="hair">
        <color theme="1" tint="0.499984740745262"/>
      </left>
      <right style="medium">
        <color indexed="64"/>
      </right>
      <top style="medium">
        <color indexed="64"/>
      </top>
      <bottom style="hair">
        <color theme="1" tint="0.499984740745262"/>
      </bottom>
      <diagonal/>
    </border>
    <border>
      <left style="medium">
        <color indexed="64"/>
      </left>
      <right style="hair">
        <color theme="1" tint="0.499984740745262"/>
      </right>
      <top style="hair">
        <color theme="1" tint="0.499984740745262"/>
      </top>
      <bottom style="hair">
        <color theme="1" tint="0.499984740745262"/>
      </bottom>
      <diagonal/>
    </border>
    <border>
      <left style="hair">
        <color theme="1" tint="0.499984740745262"/>
      </left>
      <right style="medium">
        <color indexed="64"/>
      </right>
      <top style="hair">
        <color theme="1" tint="0.499984740745262"/>
      </top>
      <bottom style="hair">
        <color theme="1" tint="0.499984740745262"/>
      </bottom>
      <diagonal/>
    </border>
    <border>
      <left style="medium">
        <color indexed="64"/>
      </left>
      <right style="hair">
        <color theme="1" tint="0.499984740745262"/>
      </right>
      <top style="hair">
        <color theme="1" tint="0.499984740745262"/>
      </top>
      <bottom style="thin">
        <color theme="1" tint="0.499984740745262"/>
      </bottom>
      <diagonal/>
    </border>
    <border>
      <left style="hair">
        <color theme="1" tint="0.499984740745262"/>
      </left>
      <right style="medium">
        <color indexed="64"/>
      </right>
      <top style="hair">
        <color theme="1" tint="0.499984740745262"/>
      </top>
      <bottom style="thin">
        <color theme="1" tint="0.499984740745262"/>
      </bottom>
      <diagonal/>
    </border>
  </borders>
  <cellStyleXfs count="12">
    <xf numFmtId="0" fontId="0" fillId="0" borderId="0"/>
    <xf numFmtId="43" fontId="1" fillId="0" borderId="0" applyFont="0" applyFill="0" applyBorder="0" applyAlignment="0" applyProtection="0"/>
    <xf numFmtId="164" fontId="1" fillId="0" borderId="0" applyFont="0" applyFill="0" applyBorder="0" applyAlignment="0" applyProtection="0"/>
    <xf numFmtId="165" fontId="5" fillId="0" borderId="0">
      <alignment vertical="top"/>
    </xf>
    <xf numFmtId="165" fontId="1" fillId="0" borderId="0">
      <alignment horizontal="left" wrapText="1"/>
    </xf>
    <xf numFmtId="43" fontId="6" fillId="0" borderId="0" applyFont="0" applyFill="0" applyBorder="0" applyAlignment="0" applyProtection="0"/>
    <xf numFmtId="165" fontId="6" fillId="0" borderId="0"/>
    <xf numFmtId="165" fontId="1" fillId="0" borderId="0"/>
    <xf numFmtId="41" fontId="10" fillId="0" borderId="0" applyFont="0" applyFill="0" applyBorder="0" applyAlignment="0" applyProtection="0"/>
    <xf numFmtId="165" fontId="5" fillId="0" borderId="0"/>
    <xf numFmtId="165" fontId="10" fillId="0" borderId="0"/>
    <xf numFmtId="9" fontId="1" fillId="0" borderId="0" applyFont="0" applyFill="0" applyBorder="0" applyAlignment="0" applyProtection="0"/>
  </cellStyleXfs>
  <cellXfs count="106">
    <xf numFmtId="0" fontId="0" fillId="0" borderId="0" xfId="0"/>
    <xf numFmtId="165" fontId="1" fillId="0" borderId="0" xfId="0" applyNumberFormat="1" applyFont="1"/>
    <xf numFmtId="166" fontId="1" fillId="0" borderId="0" xfId="0" applyNumberFormat="1" applyFont="1"/>
    <xf numFmtId="0" fontId="1" fillId="0" borderId="0" xfId="0" applyFont="1"/>
    <xf numFmtId="4" fontId="1" fillId="0" borderId="0" xfId="0" applyNumberFormat="1" applyFont="1"/>
    <xf numFmtId="4" fontId="9" fillId="0" borderId="4" xfId="0" applyNumberFormat="1" applyFont="1" applyBorder="1"/>
    <xf numFmtId="4" fontId="1" fillId="0" borderId="5" xfId="0" applyNumberFormat="1" applyFont="1" applyBorder="1"/>
    <xf numFmtId="4" fontId="9" fillId="0" borderId="3" xfId="0" applyNumberFormat="1" applyFont="1" applyBorder="1"/>
    <xf numFmtId="4" fontId="1" fillId="0" borderId="7" xfId="0" applyNumberFormat="1" applyFont="1" applyBorder="1"/>
    <xf numFmtId="4" fontId="1" fillId="0" borderId="8" xfId="0" applyNumberFormat="1" applyFont="1" applyBorder="1"/>
    <xf numFmtId="4" fontId="1" fillId="0" borderId="9" xfId="0" applyNumberFormat="1" applyFont="1" applyBorder="1"/>
    <xf numFmtId="4" fontId="8" fillId="0" borderId="3" xfId="0" applyNumberFormat="1" applyFont="1" applyBorder="1"/>
    <xf numFmtId="165" fontId="2" fillId="0" borderId="0" xfId="0" applyNumberFormat="1" applyFont="1"/>
    <xf numFmtId="166" fontId="2" fillId="0" borderId="0" xfId="0" applyNumberFormat="1" applyFont="1"/>
    <xf numFmtId="165" fontId="11" fillId="2" borderId="0" xfId="0" applyNumberFormat="1" applyFont="1" applyFill="1"/>
    <xf numFmtId="165" fontId="1" fillId="0" borderId="15" xfId="0" applyNumberFormat="1" applyFont="1" applyBorder="1"/>
    <xf numFmtId="165" fontId="1" fillId="0" borderId="18" xfId="0" applyNumberFormat="1" applyFont="1" applyBorder="1"/>
    <xf numFmtId="165" fontId="1" fillId="0" borderId="20" xfId="0" applyNumberFormat="1" applyFont="1" applyBorder="1"/>
    <xf numFmtId="165" fontId="1" fillId="0" borderId="13" xfId="0" applyNumberFormat="1" applyFont="1" applyBorder="1"/>
    <xf numFmtId="165" fontId="4" fillId="0" borderId="13" xfId="0" applyNumberFormat="1" applyFont="1" applyBorder="1" applyAlignment="1">
      <alignment horizontal="left"/>
    </xf>
    <xf numFmtId="165" fontId="0" fillId="0" borderId="10" xfId="0" applyNumberFormat="1" applyBorder="1"/>
    <xf numFmtId="165" fontId="0" fillId="0" borderId="13" xfId="0" applyNumberFormat="1" applyBorder="1"/>
    <xf numFmtId="0" fontId="13"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center" vertical="center" wrapText="1"/>
    </xf>
    <xf numFmtId="0" fontId="15" fillId="0" borderId="0" xfId="0" applyFont="1" applyAlignment="1">
      <alignment horizontal="left" vertical="center" wrapText="1"/>
    </xf>
    <xf numFmtId="0" fontId="16" fillId="0" borderId="0" xfId="0" applyFont="1" applyAlignment="1">
      <alignment horizontal="center" vertical="center" wrapText="1"/>
    </xf>
    <xf numFmtId="0" fontId="12" fillId="0" borderId="0" xfId="0" applyFont="1" applyAlignment="1">
      <alignment horizontal="center" vertical="center" wrapText="1"/>
    </xf>
    <xf numFmtId="0" fontId="0" fillId="0" borderId="0" xfId="0" applyAlignment="1">
      <alignment wrapText="1"/>
    </xf>
    <xf numFmtId="165" fontId="0" fillId="0" borderId="20" xfId="0" applyNumberFormat="1" applyBorder="1"/>
    <xf numFmtId="165" fontId="0" fillId="0" borderId="18" xfId="0" applyNumberFormat="1" applyBorder="1"/>
    <xf numFmtId="43" fontId="0" fillId="0" borderId="0" xfId="1" applyFont="1"/>
    <xf numFmtId="165" fontId="2" fillId="0" borderId="0" xfId="0" applyNumberFormat="1" applyFont="1" applyAlignment="1">
      <alignment horizontal="center" wrapText="1"/>
    </xf>
    <xf numFmtId="165" fontId="1" fillId="0" borderId="0" xfId="0" applyNumberFormat="1" applyFont="1" applyAlignment="1">
      <alignment horizontal="center" wrapText="1"/>
    </xf>
    <xf numFmtId="165" fontId="0" fillId="0" borderId="0" xfId="0" applyNumberFormat="1" applyAlignment="1">
      <alignment horizontal="center" wrapText="1"/>
    </xf>
    <xf numFmtId="43" fontId="0" fillId="0" borderId="0" xfId="1" applyFont="1" applyAlignment="1">
      <alignment horizontal="center"/>
    </xf>
    <xf numFmtId="166" fontId="1" fillId="0" borderId="0" xfId="0" applyNumberFormat="1" applyFont="1" applyAlignment="1">
      <alignment horizontal="center" wrapText="1"/>
    </xf>
    <xf numFmtId="43" fontId="1" fillId="0" borderId="0" xfId="1" applyFont="1" applyFill="1" applyBorder="1" applyAlignment="1">
      <alignment horizontal="center" wrapText="1"/>
    </xf>
    <xf numFmtId="43" fontId="1" fillId="0" borderId="0" xfId="1" applyFont="1" applyFill="1" applyBorder="1" applyAlignment="1" applyProtection="1">
      <alignment horizontal="center" wrapText="1"/>
    </xf>
    <xf numFmtId="165" fontId="11" fillId="0" borderId="0" xfId="0" applyNumberFormat="1" applyFont="1" applyAlignment="1">
      <alignment horizontal="center" wrapText="1"/>
    </xf>
    <xf numFmtId="166" fontId="2" fillId="0" borderId="0" xfId="0" applyNumberFormat="1" applyFont="1" applyAlignment="1">
      <alignment horizontal="center" wrapText="1"/>
    </xf>
    <xf numFmtId="0" fontId="0" fillId="0" borderId="0" xfId="0" applyAlignment="1">
      <alignment horizontal="center" wrapText="1"/>
    </xf>
    <xf numFmtId="43" fontId="0" fillId="0" borderId="0" xfId="1" applyFont="1" applyFill="1" applyBorder="1" applyAlignment="1">
      <alignment horizontal="center" wrapText="1"/>
    </xf>
    <xf numFmtId="165" fontId="3" fillId="0" borderId="0" xfId="0" applyNumberFormat="1" applyFont="1" applyAlignment="1">
      <alignment horizontal="center" wrapText="1"/>
    </xf>
    <xf numFmtId="0" fontId="17" fillId="0" borderId="0" xfId="0" applyFont="1" applyAlignment="1">
      <alignment wrapText="1"/>
    </xf>
    <xf numFmtId="43" fontId="18" fillId="0" borderId="0" xfId="1" applyFont="1" applyFill="1" applyBorder="1" applyAlignment="1">
      <alignment horizontal="center" wrapText="1"/>
    </xf>
    <xf numFmtId="0" fontId="18" fillId="0" borderId="0" xfId="0" applyFont="1" applyAlignment="1">
      <alignment wrapText="1"/>
    </xf>
    <xf numFmtId="165" fontId="2" fillId="5" borderId="0" xfId="0" applyNumberFormat="1" applyFont="1" applyFill="1"/>
    <xf numFmtId="165" fontId="2" fillId="6" borderId="0" xfId="0" applyNumberFormat="1" applyFont="1" applyFill="1"/>
    <xf numFmtId="165" fontId="2" fillId="3" borderId="0" xfId="0" applyNumberFormat="1" applyFont="1" applyFill="1"/>
    <xf numFmtId="165" fontId="2" fillId="7" borderId="0" xfId="0" applyNumberFormat="1" applyFont="1" applyFill="1"/>
    <xf numFmtId="165" fontId="2" fillId="8" borderId="0" xfId="0" applyNumberFormat="1" applyFont="1" applyFill="1"/>
    <xf numFmtId="166" fontId="2" fillId="0" borderId="16" xfId="0" applyNumberFormat="1" applyFont="1" applyBorder="1" applyAlignment="1">
      <alignment horizontal="right"/>
    </xf>
    <xf numFmtId="166" fontId="2" fillId="0" borderId="17" xfId="0" applyNumberFormat="1" applyFont="1" applyBorder="1" applyAlignment="1">
      <alignment horizontal="right"/>
    </xf>
    <xf numFmtId="165" fontId="19" fillId="0" borderId="0" xfId="0" applyNumberFormat="1" applyFont="1"/>
    <xf numFmtId="165" fontId="11" fillId="9" borderId="0" xfId="0" applyNumberFormat="1" applyFont="1" applyFill="1"/>
    <xf numFmtId="165" fontId="20" fillId="0" borderId="0" xfId="0" applyNumberFormat="1" applyFont="1"/>
    <xf numFmtId="0" fontId="2" fillId="8" borderId="0" xfId="0" applyFont="1" applyFill="1"/>
    <xf numFmtId="0" fontId="2" fillId="2" borderId="0" xfId="0" applyFont="1" applyFill="1"/>
    <xf numFmtId="0" fontId="2" fillId="9" borderId="0" xfId="0" applyFont="1" applyFill="1"/>
    <xf numFmtId="165" fontId="21" fillId="0" borderId="3" xfId="6" applyFont="1" applyBorder="1" applyAlignment="1">
      <alignment vertical="center"/>
    </xf>
    <xf numFmtId="14" fontId="21" fillId="0" borderId="3" xfId="6" applyNumberFormat="1" applyFont="1" applyBorder="1" applyAlignment="1">
      <alignment horizontal="right" vertical="center"/>
    </xf>
    <xf numFmtId="165" fontId="22" fillId="0" borderId="3" xfId="6" applyFont="1" applyBorder="1" applyAlignment="1">
      <alignment vertical="center"/>
    </xf>
    <xf numFmtId="14" fontId="22" fillId="0" borderId="3" xfId="6" applyNumberFormat="1" applyFont="1" applyBorder="1" applyAlignment="1">
      <alignment horizontal="right" vertical="center"/>
    </xf>
    <xf numFmtId="0" fontId="7" fillId="5" borderId="0" xfId="0" applyFont="1" applyFill="1"/>
    <xf numFmtId="0" fontId="7" fillId="3" borderId="0" xfId="0" applyFont="1" applyFill="1"/>
    <xf numFmtId="0" fontId="7" fillId="7" borderId="0" xfId="0" applyFont="1" applyFill="1"/>
    <xf numFmtId="0" fontId="7" fillId="6" borderId="0" xfId="0" applyFont="1" applyFill="1"/>
    <xf numFmtId="0" fontId="23" fillId="0" borderId="0" xfId="0" applyFont="1"/>
    <xf numFmtId="165" fontId="2" fillId="6" borderId="0" xfId="0" applyNumberFormat="1" applyFont="1" applyFill="1" applyAlignment="1">
      <alignment horizontal="center" wrapText="1"/>
    </xf>
    <xf numFmtId="165" fontId="2" fillId="7" borderId="0" xfId="0" applyNumberFormat="1" applyFont="1" applyFill="1" applyAlignment="1">
      <alignment horizontal="center" wrapText="1"/>
    </xf>
    <xf numFmtId="0" fontId="2" fillId="3" borderId="0" xfId="0" applyFont="1" applyFill="1" applyAlignment="1">
      <alignment horizontal="center" wrapText="1"/>
    </xf>
    <xf numFmtId="165" fontId="2" fillId="5" borderId="0" xfId="0" applyNumberFormat="1" applyFont="1" applyFill="1" applyAlignment="1">
      <alignment horizontal="center" wrapText="1"/>
    </xf>
    <xf numFmtId="43" fontId="0" fillId="0" borderId="0" xfId="1" applyFont="1" applyAlignment="1">
      <alignment horizontal="center" wrapText="1"/>
    </xf>
    <xf numFmtId="0" fontId="0" fillId="0" borderId="0" xfId="0" applyAlignment="1">
      <alignment horizontal="right" wrapText="1"/>
    </xf>
    <xf numFmtId="0" fontId="14" fillId="10" borderId="3" xfId="0" applyFont="1" applyFill="1" applyBorder="1" applyAlignment="1">
      <alignment horizontal="center" vertical="center" wrapText="1"/>
    </xf>
    <xf numFmtId="0" fontId="12" fillId="0" borderId="0" xfId="0" applyFont="1" applyAlignment="1">
      <alignment horizontal="left" vertical="center" wrapText="1" indent="1"/>
    </xf>
    <xf numFmtId="165" fontId="1" fillId="0" borderId="18" xfId="0" applyNumberFormat="1" applyFont="1" applyBorder="1" applyAlignment="1">
      <alignment horizontal="left" indent="1"/>
    </xf>
    <xf numFmtId="165" fontId="0" fillId="0" borderId="18" xfId="0" applyNumberFormat="1" applyBorder="1" applyAlignment="1">
      <alignment horizontal="left" indent="1"/>
    </xf>
    <xf numFmtId="166" fontId="2" fillId="11" borderId="16" xfId="0" applyNumberFormat="1" applyFont="1" applyFill="1" applyBorder="1" applyAlignment="1">
      <alignment horizontal="right"/>
    </xf>
    <xf numFmtId="166" fontId="2" fillId="11" borderId="17" xfId="0" applyNumberFormat="1" applyFont="1" applyFill="1" applyBorder="1" applyAlignment="1">
      <alignment horizontal="right"/>
    </xf>
    <xf numFmtId="43" fontId="1" fillId="0" borderId="1" xfId="1" applyFont="1" applyBorder="1"/>
    <xf numFmtId="43" fontId="1" fillId="11" borderId="1" xfId="1" applyFont="1" applyFill="1" applyBorder="1"/>
    <xf numFmtId="43" fontId="1" fillId="11" borderId="19" xfId="1" applyFont="1" applyFill="1" applyBorder="1"/>
    <xf numFmtId="43" fontId="1" fillId="0" borderId="1" xfId="1" applyFont="1" applyFill="1" applyBorder="1"/>
    <xf numFmtId="43" fontId="1" fillId="0" borderId="2" xfId="1" applyFont="1" applyBorder="1"/>
    <xf numFmtId="43" fontId="1" fillId="11" borderId="2" xfId="1" applyFont="1" applyFill="1" applyBorder="1"/>
    <xf numFmtId="43" fontId="1" fillId="11" borderId="21" xfId="1" applyFont="1" applyFill="1" applyBorder="1"/>
    <xf numFmtId="43" fontId="1" fillId="0" borderId="0" xfId="1" applyFont="1" applyBorder="1"/>
    <xf numFmtId="43" fontId="1" fillId="11" borderId="0" xfId="1" applyFont="1" applyFill="1" applyBorder="1"/>
    <xf numFmtId="43" fontId="1" fillId="0" borderId="0" xfId="1" applyFont="1" applyFill="1" applyBorder="1" applyAlignment="1" applyProtection="1">
      <alignment horizontal="right"/>
    </xf>
    <xf numFmtId="43" fontId="1" fillId="11" borderId="0" xfId="1" applyFont="1" applyFill="1" applyBorder="1" applyAlignment="1" applyProtection="1">
      <alignment horizontal="right"/>
    </xf>
    <xf numFmtId="43" fontId="1" fillId="0" borderId="11" xfId="1" applyFont="1" applyBorder="1"/>
    <xf numFmtId="43" fontId="1" fillId="11" borderId="11" xfId="1" applyFont="1" applyFill="1" applyBorder="1"/>
    <xf numFmtId="43" fontId="1" fillId="11" borderId="12" xfId="1" applyFont="1" applyFill="1" applyBorder="1"/>
    <xf numFmtId="43" fontId="1" fillId="11" borderId="14" xfId="1" applyFont="1" applyFill="1" applyBorder="1"/>
    <xf numFmtId="43" fontId="1" fillId="11" borderId="14" xfId="1" applyFont="1" applyFill="1" applyBorder="1" applyAlignment="1" applyProtection="1">
      <alignment horizontal="right"/>
    </xf>
    <xf numFmtId="43" fontId="1" fillId="0" borderId="19" xfId="1" applyFont="1" applyBorder="1"/>
    <xf numFmtId="43" fontId="1" fillId="0" borderId="21" xfId="1" applyFont="1" applyBorder="1"/>
    <xf numFmtId="43" fontId="1" fillId="0" borderId="14" xfId="1" applyFont="1" applyBorder="1"/>
    <xf numFmtId="43" fontId="1" fillId="0" borderId="14" xfId="1" applyFont="1" applyFill="1" applyBorder="1" applyAlignment="1" applyProtection="1">
      <alignment horizontal="right"/>
    </xf>
    <xf numFmtId="43" fontId="1" fillId="0" borderId="19" xfId="1" applyFont="1" applyFill="1" applyBorder="1"/>
    <xf numFmtId="43" fontId="1" fillId="0" borderId="12" xfId="1" applyFont="1" applyBorder="1"/>
    <xf numFmtId="43" fontId="1" fillId="4" borderId="1" xfId="1" applyFont="1" applyFill="1" applyBorder="1"/>
    <xf numFmtId="43" fontId="1" fillId="11" borderId="5" xfId="1" applyFont="1" applyFill="1" applyBorder="1"/>
    <xf numFmtId="43" fontId="1" fillId="11" borderId="6" xfId="1" applyFont="1" applyFill="1" applyBorder="1"/>
  </cellXfs>
  <cellStyles count="12">
    <cellStyle name="Comma" xfId="1" builtinId="3"/>
    <cellStyle name="Comma [0] 2" xfId="8" xr:uid="{00000000-0005-0000-0000-000001000000}"/>
    <cellStyle name="Comma 109 2" xfId="2" xr:uid="{00000000-0005-0000-0000-000002000000}"/>
    <cellStyle name="Normal" xfId="0" builtinId="0"/>
    <cellStyle name="Normal 10 4" xfId="7" xr:uid="{00000000-0005-0000-0000-000004000000}"/>
    <cellStyle name="Normal 2" xfId="10" xr:uid="{00000000-0005-0000-0000-000005000000}"/>
    <cellStyle name="Normal 2 2 3 2" xfId="9" xr:uid="{00000000-0005-0000-0000-000006000000}"/>
    <cellStyle name="Normal 3" xfId="3" xr:uid="{00000000-0005-0000-0000-000007000000}"/>
    <cellStyle name="Percent 238 2" xfId="11" xr:uid="{00000000-0005-0000-0000-000008000000}"/>
    <cellStyle name="千位分隔 2 2" xfId="5" xr:uid="{00000000-0005-0000-0000-000009000000}"/>
    <cellStyle name="常规 3" xfId="4" xr:uid="{00000000-0005-0000-0000-00000A000000}"/>
    <cellStyle name="常规_2005年1月份损益比较表" xfId="6" xr:uid="{00000000-0005-0000-0000-00000B000000}"/>
  </cellStyles>
  <dxfs count="15">
    <dxf>
      <font>
        <b val="0"/>
        <i val="0"/>
        <strike val="0"/>
        <condense val="0"/>
        <extend val="0"/>
        <outline val="0"/>
        <shadow val="0"/>
        <u val="none"/>
        <vertAlign val="baseline"/>
        <sz val="11"/>
        <color theme="1"/>
        <name val="Calibri"/>
        <scheme val="minor"/>
      </font>
      <alignment horizontal="center" vertical="bottom" textRotation="0" indent="0" justifyLastLine="0" shrinkToFit="0" readingOrder="0"/>
    </dxf>
    <dxf>
      <font>
        <b/>
        <i val="0"/>
        <strike val="0"/>
        <condense val="0"/>
        <extend val="0"/>
        <outline val="0"/>
        <shadow val="0"/>
        <u val="none"/>
        <vertAlign val="baseline"/>
        <sz val="11"/>
        <color theme="8"/>
        <name val="Calibri"/>
        <scheme val="minor"/>
      </font>
      <numFmt numFmtId="35" formatCode="_(* #,##0.00_);_(* \(#,##0.00\);_(* &quot;-&quot;??_);_(@_)"/>
      <fill>
        <patternFill patternType="none">
          <fgColor indexed="64"/>
          <bgColor indexed="65"/>
        </patternFill>
      </fill>
      <alignment horizontal="center" vertical="bottom" textRotation="0" wrapText="1" indent="0" justifyLastLine="0" shrinkToFit="0" readingOrder="0"/>
    </dxf>
    <dxf>
      <font>
        <b/>
        <i val="0"/>
        <strike val="0"/>
        <condense val="0"/>
        <extend val="0"/>
        <outline val="0"/>
        <shadow val="0"/>
        <u val="none"/>
        <vertAlign val="baseline"/>
        <sz val="11"/>
        <color theme="8"/>
        <name val="Calibri"/>
        <scheme val="minor"/>
      </font>
      <numFmt numFmtId="35" formatCode="_(* #,##0.00_);_(* \(#,##0.00\);_(* &quot;-&quot;??_);_(@_)"/>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5" formatCode="_(* #,##0.00_);_(* \(#,##0.00\);_(* &quot;-&quot;??_);_(@_)"/>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5" formatCode="_(* #,##0.00_);_(* \(#,##0.00\);_(* &quot;-&quot;??_);_(@_)"/>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5" formatCode="_(* #,##0.00_);_(* \(#,##0.00\);_(* &quot;-&quot;??_);_(@_)"/>
      <fill>
        <patternFill patternType="none">
          <fgColor indexed="64"/>
          <bgColor indexed="65"/>
        </patternFill>
      </fill>
      <alignment horizontal="center" vertical="bottom" textRotation="0" wrapText="1" indent="0" justifyLastLine="0" shrinkToFit="0" readingOrder="0"/>
      <protection locked="1" hidden="0"/>
    </dxf>
    <dxf>
      <font>
        <b/>
        <i val="0"/>
        <strike val="0"/>
        <condense val="0"/>
        <extend val="0"/>
        <outline val="0"/>
        <shadow val="0"/>
        <u val="none"/>
        <vertAlign val="baseline"/>
        <sz val="11"/>
        <color theme="8"/>
        <name val="Calibri"/>
        <scheme val="minor"/>
      </font>
      <numFmt numFmtId="35" formatCode="_(* #,##0.00_);_(* \(#,##0.00\);_(* &quot;-&quot;??_);_(@_)"/>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5" formatCode="_(* #,##0.00_);_(* \(#,##0.00\);_(* &quot;-&quot;??_);_(@_)"/>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5" formatCode="_(* #,##0.00_);_(* \(#,##0.00\);_(* &quot;-&quot;??_);_(@_)"/>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5" formatCode="_(* #,##0.00_);_(* \(#,##0.00\);_(* &quot;-&quot;??_);_(@_)"/>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6" formatCode="0.00_);[Red]\(0.0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6" formatCode="0.00_);[Red]\(0.00\)"/>
      <fill>
        <patternFill patternType="none">
          <fgColor indexed="64"/>
          <bgColor indexed="65"/>
        </patternFill>
      </fill>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numFmt numFmtId="165" formatCode="_ [$€-2]* #,##0.00_ ;_ [$€-2]* \-#,##0.00_ ;_ [$€-2]* &quot;-&quot;??_ "/>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_ [$€-2]* #,##0.00_ ;_ [$€-2]* \-#,##0.00_ ;_ [$€-2]* &quot;-&quot;??_ "/>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_ [$€-2]* #,##0.00_ ;_ [$€-2]* \-#,##0.00_ ;_ [$€-2]* &quot;-&quot;??_ "/>
      <fill>
        <patternFill patternType="none">
          <fgColor indexed="64"/>
          <bgColor indexed="65"/>
        </patternFill>
      </fill>
      <alignment horizontal="center" vertical="bottom" textRotation="0" wrapText="1" indent="0" justifyLastLine="0" shrinkToFit="0" readingOrder="0"/>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li/Desktop/Molly/Molly/OMM/I3%20Bar%20excel%20BR/OMM%20Pulp%20Business%20Review_2016(V3)-Addin%20CAM,%20Sep%2020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UOM MAPPING"/>
      <sheetName val="Menu"/>
      <sheetName val="I-FX"/>
      <sheetName val="P-CC"/>
      <sheetName val="L-CC Com"/>
      <sheetName val="L-CC"/>
      <sheetName val="I-CC"/>
      <sheetName val="P-UC"/>
      <sheetName val="L-UC"/>
      <sheetName val="I-UC"/>
      <sheetName val="Master table"/>
      <sheetName val="P-ES"/>
      <sheetName val="L-ES"/>
      <sheetName val="I-ES"/>
      <sheetName val="P-P&amp;L"/>
      <sheetName val="P-Region"/>
      <sheetName val="L-Region"/>
      <sheetName val="P-PRO"/>
      <sheetName val="L-PRO"/>
      <sheetName val="I- PRO"/>
      <sheetName val="P&amp;L"/>
      <sheetName val="Benchmark"/>
      <sheetName val="I-CC Com"/>
      <sheetName val="I-Comm"/>
      <sheetName val="PL"/>
      <sheetName val="FX"/>
      <sheetName val="COGM"/>
      <sheetName val="PRODUCTION"/>
      <sheetName val="Headcount"/>
      <sheetName val="M"/>
      <sheetName val="User List"/>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45" totalsRowShown="0" headerRowDxfId="14" dataDxfId="13" dataCellStyle="Comma">
  <autoFilter ref="A1:M145" xr:uid="{00000000-0009-0000-0100-000001000000}"/>
  <sortState xmlns:xlrd2="http://schemas.microsoft.com/office/spreadsheetml/2017/richdata2" ref="A2:M145">
    <sortCondition ref="A2:A145"/>
    <sortCondition descending="1" ref="B2:B145"/>
    <sortCondition ref="C2:C145" customList="Jan,Feb,Mar,Apr,May,Jun,Jul,Aug,Sep,Oct,Nov,Dec"/>
  </sortState>
  <tableColumns count="13">
    <tableColumn id="1" xr3:uid="{00000000-0010-0000-0000-000001000000}" name="Corp " dataDxfId="12"/>
    <tableColumn id="2" xr3:uid="{00000000-0010-0000-0000-000002000000}" name="Year" dataDxfId="11"/>
    <tableColumn id="3" xr3:uid="{00000000-0010-0000-0000-000003000000}" name="Month" dataDxfId="10"/>
    <tableColumn id="4" xr3:uid="{00000000-0010-0000-0000-000004000000}" name="Available Days" dataDxfId="9" dataCellStyle="Comma"/>
    <tableColumn id="5" xr3:uid="{00000000-0010-0000-0000-000005000000}" name="PLANNED SHUT (days)" dataDxfId="8" dataCellStyle="Comma"/>
    <tableColumn id="6" xr3:uid="{00000000-0010-0000-0000-000006000000}" name="UNPLANNED SHUT (days)" dataDxfId="7" dataCellStyle="Comma"/>
    <tableColumn id="7" xr3:uid="{00000000-0010-0000-0000-000007000000}" name="Production Days" dataDxfId="6" dataCellStyle="Comma">
      <calculatedColumnFormula>D2-E2-Table1[[#This Row],[UNPLANNED SHUT (days)]]</calculatedColumnFormula>
    </tableColumn>
    <tableColumn id="8" xr3:uid="{00000000-0010-0000-0000-000008000000}" name="MACHINE CAPACITY (Tonnage)" dataDxfId="5" dataCellStyle="Comma"/>
    <tableColumn id="9" xr3:uid="{00000000-0010-0000-0000-000009000000}" name="ON GRADE (Tonnage)" dataDxfId="4" dataCellStyle="Comma"/>
    <tableColumn id="10" xr3:uid="{00000000-0010-0000-0000-00000A000000}" name="OFF GRADE (Tonnage)" dataDxfId="3" dataCellStyle="Comma"/>
    <tableColumn id="11" xr3:uid="{00000000-0010-0000-0000-00000B000000}" name="TOTAL PRODUCTION (Tonnage)" dataDxfId="2" dataCellStyle="Comma">
      <calculatedColumnFormula>Table1[[#This Row],[ON GRADE (Tonnage)]]+Table1[[#This Row],[OFF GRADE (Tonnage)]]</calculatedColumnFormula>
    </tableColumn>
    <tableColumn id="12" xr3:uid="{00000000-0010-0000-0000-00000C000000}" name="Average Daily Production (Tonnage)" dataDxfId="1" dataCellStyle="Comma">
      <calculatedColumnFormula>K2/G2</calculatedColumnFormula>
    </tableColumn>
    <tableColumn id="13" xr3:uid="{00000000-0010-0000-0000-00000D000000}" name="Headcount" dataDxfId="0" dataCellStyle="Comma"/>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8"/>
  <sheetViews>
    <sheetView workbookViewId="0">
      <selection activeCell="D32" sqref="D32"/>
    </sheetView>
  </sheetViews>
  <sheetFormatPr defaultColWidth="9.140625" defaultRowHeight="14.45"/>
  <cols>
    <col min="1" max="1" width="31.7109375" style="1" customWidth="1"/>
    <col min="2" max="2" width="13.85546875" style="2" customWidth="1"/>
    <col min="3" max="3" width="12.140625" style="2" customWidth="1"/>
    <col min="4" max="4" width="15.42578125" style="2" customWidth="1"/>
    <col min="5" max="5" width="13" style="2" customWidth="1"/>
    <col min="6" max="6" width="11.85546875" style="2" customWidth="1"/>
    <col min="7" max="7" width="12.28515625" style="2" customWidth="1"/>
    <col min="8" max="8" width="12.140625" style="2" customWidth="1"/>
    <col min="9" max="9" width="13" style="2" customWidth="1"/>
    <col min="10" max="10" width="11" style="2" customWidth="1"/>
    <col min="11" max="11" width="12.42578125" style="2" customWidth="1"/>
    <col min="12" max="12" width="13.85546875" style="2" customWidth="1"/>
    <col min="13" max="13" width="12" style="2" customWidth="1"/>
    <col min="14" max="15" width="5" style="1" customWidth="1"/>
    <col min="16" max="16" width="23" style="1" bestFit="1" customWidth="1"/>
    <col min="17" max="28" width="13.7109375" style="2" customWidth="1"/>
    <col min="29" max="30" width="4.42578125" style="1" customWidth="1"/>
    <col min="31" max="31" width="21.85546875" style="1" bestFit="1" customWidth="1"/>
    <col min="32" max="43" width="11.5703125" style="2" bestFit="1" customWidth="1"/>
    <col min="44" max="16384" width="9.140625" style="1"/>
  </cols>
  <sheetData>
    <row r="1" spans="1:43" ht="18">
      <c r="A1" s="56" t="s">
        <v>0</v>
      </c>
    </row>
    <row r="2" spans="1:43">
      <c r="A2" s="54" t="s">
        <v>1</v>
      </c>
    </row>
    <row r="4" spans="1:43">
      <c r="A4" s="47" t="s">
        <v>2</v>
      </c>
      <c r="P4" s="47" t="str">
        <f>A4</f>
        <v>Corp A</v>
      </c>
      <c r="AE4" s="47" t="s">
        <v>2</v>
      </c>
    </row>
    <row r="5" spans="1:43" s="12" customFormat="1" ht="15" thickBot="1">
      <c r="A5" s="51" t="s">
        <v>3</v>
      </c>
      <c r="B5" s="13"/>
      <c r="C5" s="13"/>
      <c r="D5" s="13"/>
      <c r="E5" s="13"/>
      <c r="F5" s="13"/>
      <c r="G5" s="13"/>
      <c r="H5" s="13"/>
      <c r="I5" s="13"/>
      <c r="J5" s="13"/>
      <c r="K5" s="13"/>
      <c r="L5" s="13"/>
      <c r="M5" s="13"/>
      <c r="P5" s="14" t="s">
        <v>4</v>
      </c>
      <c r="Q5" s="13"/>
      <c r="R5" s="13"/>
      <c r="S5" s="13"/>
      <c r="T5" s="13"/>
      <c r="U5" s="13"/>
      <c r="V5" s="13"/>
      <c r="W5" s="13"/>
      <c r="X5" s="13"/>
      <c r="Y5" s="13"/>
      <c r="Z5" s="13"/>
      <c r="AA5" s="13"/>
      <c r="AB5" s="13"/>
      <c r="AE5" s="55" t="s">
        <v>5</v>
      </c>
      <c r="AF5" s="13"/>
      <c r="AG5" s="13"/>
      <c r="AH5" s="13"/>
      <c r="AI5" s="13"/>
      <c r="AJ5" s="13"/>
      <c r="AK5" s="13"/>
      <c r="AL5" s="13"/>
      <c r="AM5" s="13"/>
      <c r="AN5" s="13"/>
      <c r="AO5" s="13"/>
      <c r="AP5" s="13"/>
      <c r="AQ5" s="13"/>
    </row>
    <row r="6" spans="1:43">
      <c r="A6" s="15" t="s">
        <v>6</v>
      </c>
      <c r="B6" s="52" t="s">
        <v>7</v>
      </c>
      <c r="C6" s="52" t="s">
        <v>8</v>
      </c>
      <c r="D6" s="52" t="s">
        <v>9</v>
      </c>
      <c r="E6" s="52" t="s">
        <v>10</v>
      </c>
      <c r="F6" s="52" t="s">
        <v>11</v>
      </c>
      <c r="G6" s="52" t="s">
        <v>12</v>
      </c>
      <c r="H6" s="52" t="s">
        <v>13</v>
      </c>
      <c r="I6" s="52" t="s">
        <v>14</v>
      </c>
      <c r="J6" s="79" t="s">
        <v>15</v>
      </c>
      <c r="K6" s="79" t="s">
        <v>16</v>
      </c>
      <c r="L6" s="79" t="s">
        <v>17</v>
      </c>
      <c r="M6" s="80" t="s">
        <v>18</v>
      </c>
      <c r="P6" s="15" t="s">
        <v>6</v>
      </c>
      <c r="Q6" s="52" t="s">
        <v>7</v>
      </c>
      <c r="R6" s="52" t="s">
        <v>8</v>
      </c>
      <c r="S6" s="52" t="s">
        <v>9</v>
      </c>
      <c r="T6" s="52" t="s">
        <v>10</v>
      </c>
      <c r="U6" s="52" t="s">
        <v>11</v>
      </c>
      <c r="V6" s="52" t="s">
        <v>12</v>
      </c>
      <c r="W6" s="52" t="s">
        <v>13</v>
      </c>
      <c r="X6" s="52" t="s">
        <v>14</v>
      </c>
      <c r="Y6" s="52" t="s">
        <v>15</v>
      </c>
      <c r="Z6" s="52" t="s">
        <v>16</v>
      </c>
      <c r="AA6" s="52" t="s">
        <v>17</v>
      </c>
      <c r="AB6" s="53" t="s">
        <v>18</v>
      </c>
      <c r="AE6" s="15" t="s">
        <v>6</v>
      </c>
      <c r="AF6" s="52" t="s">
        <v>7</v>
      </c>
      <c r="AG6" s="52" t="s">
        <v>8</v>
      </c>
      <c r="AH6" s="52" t="s">
        <v>9</v>
      </c>
      <c r="AI6" s="52" t="s">
        <v>10</v>
      </c>
      <c r="AJ6" s="52" t="s">
        <v>11</v>
      </c>
      <c r="AK6" s="52" t="s">
        <v>12</v>
      </c>
      <c r="AL6" s="52" t="s">
        <v>13</v>
      </c>
      <c r="AM6" s="52" t="s">
        <v>14</v>
      </c>
      <c r="AN6" s="52" t="s">
        <v>15</v>
      </c>
      <c r="AO6" s="52" t="s">
        <v>16</v>
      </c>
      <c r="AP6" s="52" t="s">
        <v>17</v>
      </c>
      <c r="AQ6" s="53" t="s">
        <v>18</v>
      </c>
    </row>
    <row r="7" spans="1:43">
      <c r="A7" s="16" t="s">
        <v>19</v>
      </c>
      <c r="B7" s="81">
        <v>31</v>
      </c>
      <c r="C7" s="81">
        <v>28</v>
      </c>
      <c r="D7" s="81">
        <v>31</v>
      </c>
      <c r="E7" s="81">
        <v>30</v>
      </c>
      <c r="F7" s="81">
        <v>31</v>
      </c>
      <c r="G7" s="81">
        <v>30</v>
      </c>
      <c r="H7" s="81">
        <v>31</v>
      </c>
      <c r="I7" s="81">
        <v>31</v>
      </c>
      <c r="J7" s="82">
        <v>30</v>
      </c>
      <c r="K7" s="82">
        <v>31</v>
      </c>
      <c r="L7" s="82">
        <v>30</v>
      </c>
      <c r="M7" s="83">
        <v>31</v>
      </c>
      <c r="P7" s="16" t="s">
        <v>19</v>
      </c>
      <c r="Q7" s="81">
        <v>31</v>
      </c>
      <c r="R7" s="81">
        <v>28</v>
      </c>
      <c r="S7" s="81">
        <v>31</v>
      </c>
      <c r="T7" s="81">
        <v>30</v>
      </c>
      <c r="U7" s="81">
        <v>31</v>
      </c>
      <c r="V7" s="81">
        <v>30</v>
      </c>
      <c r="W7" s="81">
        <v>31</v>
      </c>
      <c r="X7" s="81">
        <v>31</v>
      </c>
      <c r="Y7" s="81">
        <v>30</v>
      </c>
      <c r="Z7" s="81">
        <v>31</v>
      </c>
      <c r="AA7" s="81">
        <v>30</v>
      </c>
      <c r="AB7" s="97">
        <v>31</v>
      </c>
      <c r="AE7" s="16" t="s">
        <v>19</v>
      </c>
      <c r="AF7" s="81">
        <v>31</v>
      </c>
      <c r="AG7" s="81">
        <v>28</v>
      </c>
      <c r="AH7" s="81">
        <v>31</v>
      </c>
      <c r="AI7" s="81">
        <v>30</v>
      </c>
      <c r="AJ7" s="81">
        <v>31</v>
      </c>
      <c r="AK7" s="81">
        <v>30</v>
      </c>
      <c r="AL7" s="81">
        <v>31</v>
      </c>
      <c r="AM7" s="81">
        <v>31</v>
      </c>
      <c r="AN7" s="81">
        <v>30</v>
      </c>
      <c r="AO7" s="81">
        <v>31</v>
      </c>
      <c r="AP7" s="81">
        <v>30</v>
      </c>
      <c r="AQ7" s="97">
        <v>31</v>
      </c>
    </row>
    <row r="8" spans="1:43">
      <c r="A8" s="16" t="s">
        <v>20</v>
      </c>
      <c r="B8" s="81"/>
      <c r="C8" s="81"/>
      <c r="D8" s="81"/>
      <c r="E8" s="81"/>
      <c r="F8" s="81"/>
      <c r="G8" s="81"/>
      <c r="H8" s="81"/>
      <c r="I8" s="81"/>
      <c r="J8" s="82"/>
      <c r="K8" s="82"/>
      <c r="L8" s="82"/>
      <c r="M8" s="83"/>
      <c r="P8" s="16" t="s">
        <v>20</v>
      </c>
      <c r="Q8" s="81"/>
      <c r="R8" s="81"/>
      <c r="S8" s="81"/>
      <c r="T8" s="81"/>
      <c r="U8" s="81"/>
      <c r="V8" s="81"/>
      <c r="W8" s="81"/>
      <c r="X8" s="81"/>
      <c r="Y8" s="81"/>
      <c r="Z8" s="81"/>
      <c r="AA8" s="81"/>
      <c r="AB8" s="97"/>
      <c r="AE8" s="16" t="s">
        <v>21</v>
      </c>
      <c r="AF8" s="81"/>
      <c r="AG8" s="81"/>
      <c r="AH8" s="81"/>
      <c r="AI8" s="81"/>
      <c r="AJ8" s="81"/>
      <c r="AK8" s="81"/>
      <c r="AL8" s="81"/>
      <c r="AM8" s="81"/>
      <c r="AN8" s="81"/>
      <c r="AO8" s="81"/>
      <c r="AP8" s="81"/>
      <c r="AQ8" s="97"/>
    </row>
    <row r="9" spans="1:43">
      <c r="A9" s="16" t="s">
        <v>22</v>
      </c>
      <c r="B9" s="84">
        <v>0</v>
      </c>
      <c r="C9" s="84">
        <v>0.75</v>
      </c>
      <c r="D9" s="84">
        <v>0</v>
      </c>
      <c r="E9" s="84">
        <v>0</v>
      </c>
      <c r="F9" s="84">
        <v>0</v>
      </c>
      <c r="G9" s="84">
        <v>11</v>
      </c>
      <c r="H9" s="84">
        <v>0</v>
      </c>
      <c r="I9" s="84">
        <v>0</v>
      </c>
      <c r="J9" s="82">
        <v>0</v>
      </c>
      <c r="K9" s="82">
        <v>0</v>
      </c>
      <c r="L9" s="82">
        <v>0</v>
      </c>
      <c r="M9" s="83">
        <v>0</v>
      </c>
      <c r="P9" s="16" t="s">
        <v>23</v>
      </c>
      <c r="Q9" s="81">
        <v>0</v>
      </c>
      <c r="R9" s="81">
        <v>0.75</v>
      </c>
      <c r="S9" s="81">
        <v>0</v>
      </c>
      <c r="T9" s="81">
        <v>0</v>
      </c>
      <c r="U9" s="81">
        <v>11</v>
      </c>
      <c r="V9" s="81">
        <v>0</v>
      </c>
      <c r="W9" s="81">
        <v>0</v>
      </c>
      <c r="X9" s="81">
        <v>0.75</v>
      </c>
      <c r="Y9" s="81">
        <v>0</v>
      </c>
      <c r="Z9" s="81">
        <v>0</v>
      </c>
      <c r="AA9" s="81">
        <v>0.75</v>
      </c>
      <c r="AB9" s="97">
        <v>0</v>
      </c>
      <c r="AE9" s="16" t="s">
        <v>23</v>
      </c>
      <c r="AF9" s="84">
        <v>0</v>
      </c>
      <c r="AG9" s="84">
        <v>1</v>
      </c>
      <c r="AH9" s="84">
        <v>1.5</v>
      </c>
      <c r="AI9" s="84">
        <v>0</v>
      </c>
      <c r="AJ9" s="84">
        <v>10</v>
      </c>
      <c r="AK9" s="84">
        <v>0</v>
      </c>
      <c r="AL9" s="84">
        <v>0</v>
      </c>
      <c r="AM9" s="84">
        <v>0</v>
      </c>
      <c r="AN9" s="84">
        <v>0.8</v>
      </c>
      <c r="AO9" s="84">
        <v>0</v>
      </c>
      <c r="AP9" s="84">
        <v>0.8</v>
      </c>
      <c r="AQ9" s="101">
        <v>0</v>
      </c>
    </row>
    <row r="10" spans="1:43">
      <c r="A10" s="16" t="s">
        <v>24</v>
      </c>
      <c r="B10" s="84">
        <v>0</v>
      </c>
      <c r="C10" s="84">
        <v>1.5</v>
      </c>
      <c r="D10" s="84">
        <v>0</v>
      </c>
      <c r="E10" s="84">
        <v>6</v>
      </c>
      <c r="F10" s="84">
        <v>0</v>
      </c>
      <c r="G10" s="84">
        <v>9.5374999999999996</v>
      </c>
      <c r="H10" s="84">
        <v>0</v>
      </c>
      <c r="I10" s="84">
        <v>1.3</v>
      </c>
      <c r="J10" s="82">
        <v>0</v>
      </c>
      <c r="K10" s="82">
        <v>0</v>
      </c>
      <c r="L10" s="82">
        <v>0</v>
      </c>
      <c r="M10" s="83">
        <v>0</v>
      </c>
      <c r="P10" s="16" t="s">
        <v>25</v>
      </c>
      <c r="Q10" s="81">
        <v>0</v>
      </c>
      <c r="R10" s="81">
        <v>0</v>
      </c>
      <c r="S10" s="81">
        <v>0</v>
      </c>
      <c r="T10" s="81">
        <v>0</v>
      </c>
      <c r="U10" s="81">
        <v>0</v>
      </c>
      <c r="V10" s="81">
        <v>0</v>
      </c>
      <c r="W10" s="81">
        <v>0</v>
      </c>
      <c r="X10" s="81">
        <v>0</v>
      </c>
      <c r="Y10" s="81">
        <v>0</v>
      </c>
      <c r="Z10" s="81">
        <v>0</v>
      </c>
      <c r="AA10" s="81">
        <v>0</v>
      </c>
      <c r="AB10" s="97">
        <v>0</v>
      </c>
      <c r="AE10" s="16" t="s">
        <v>25</v>
      </c>
      <c r="AF10" s="84">
        <v>0</v>
      </c>
      <c r="AG10" s="84">
        <v>0</v>
      </c>
      <c r="AH10" s="84">
        <v>0.01</v>
      </c>
      <c r="AI10" s="84">
        <v>0</v>
      </c>
      <c r="AJ10" s="84">
        <v>5</v>
      </c>
      <c r="AK10" s="84">
        <v>0</v>
      </c>
      <c r="AL10" s="84">
        <v>0</v>
      </c>
      <c r="AM10" s="84">
        <v>0</v>
      </c>
      <c r="AN10" s="84">
        <v>0</v>
      </c>
      <c r="AO10" s="84">
        <v>0</v>
      </c>
      <c r="AP10" s="84">
        <v>1.3</v>
      </c>
      <c r="AQ10" s="101">
        <v>0</v>
      </c>
    </row>
    <row r="11" spans="1:43">
      <c r="A11" s="17" t="s">
        <v>26</v>
      </c>
      <c r="B11" s="85">
        <f>B7-B9-B10</f>
        <v>31</v>
      </c>
      <c r="C11" s="85">
        <f t="shared" ref="C11:M11" si="0">C7-C9-C10</f>
        <v>25.75</v>
      </c>
      <c r="D11" s="85">
        <f t="shared" si="0"/>
        <v>31</v>
      </c>
      <c r="E11" s="85">
        <f t="shared" si="0"/>
        <v>24</v>
      </c>
      <c r="F11" s="85">
        <f t="shared" si="0"/>
        <v>31</v>
      </c>
      <c r="G11" s="85">
        <f t="shared" si="0"/>
        <v>9.4625000000000004</v>
      </c>
      <c r="H11" s="85">
        <f t="shared" si="0"/>
        <v>31</v>
      </c>
      <c r="I11" s="85">
        <f t="shared" si="0"/>
        <v>29.7</v>
      </c>
      <c r="J11" s="86">
        <f t="shared" si="0"/>
        <v>30</v>
      </c>
      <c r="K11" s="86">
        <f t="shared" si="0"/>
        <v>31</v>
      </c>
      <c r="L11" s="86">
        <f t="shared" si="0"/>
        <v>30</v>
      </c>
      <c r="M11" s="87">
        <f t="shared" si="0"/>
        <v>31</v>
      </c>
      <c r="P11" s="17" t="s">
        <v>26</v>
      </c>
      <c r="Q11" s="85">
        <f>Q7-Q9-Q10</f>
        <v>31</v>
      </c>
      <c r="R11" s="85">
        <f t="shared" ref="R11:AB11" si="1">R7-R9-R10</f>
        <v>27.25</v>
      </c>
      <c r="S11" s="85">
        <f t="shared" si="1"/>
        <v>31</v>
      </c>
      <c r="T11" s="85">
        <f t="shared" si="1"/>
        <v>30</v>
      </c>
      <c r="U11" s="85">
        <f t="shared" si="1"/>
        <v>20</v>
      </c>
      <c r="V11" s="85">
        <f t="shared" si="1"/>
        <v>30</v>
      </c>
      <c r="W11" s="85">
        <f t="shared" si="1"/>
        <v>31</v>
      </c>
      <c r="X11" s="85">
        <f t="shared" si="1"/>
        <v>30.25</v>
      </c>
      <c r="Y11" s="85">
        <f t="shared" si="1"/>
        <v>30</v>
      </c>
      <c r="Z11" s="85">
        <f t="shared" si="1"/>
        <v>31</v>
      </c>
      <c r="AA11" s="85">
        <f t="shared" si="1"/>
        <v>29.25</v>
      </c>
      <c r="AB11" s="98">
        <f t="shared" si="1"/>
        <v>31</v>
      </c>
      <c r="AE11" s="17" t="s">
        <v>26</v>
      </c>
      <c r="AF11" s="85">
        <f>AF7-AF9-AF10</f>
        <v>31</v>
      </c>
      <c r="AG11" s="85">
        <f t="shared" ref="AG11:AQ11" si="2">AG7-AG9-AG10</f>
        <v>27</v>
      </c>
      <c r="AH11" s="85">
        <f t="shared" si="2"/>
        <v>29.49</v>
      </c>
      <c r="AI11" s="85">
        <f t="shared" si="2"/>
        <v>30</v>
      </c>
      <c r="AJ11" s="85">
        <f t="shared" si="2"/>
        <v>16</v>
      </c>
      <c r="AK11" s="85">
        <f t="shared" si="2"/>
        <v>30</v>
      </c>
      <c r="AL11" s="85">
        <f t="shared" si="2"/>
        <v>31</v>
      </c>
      <c r="AM11" s="85">
        <f t="shared" si="2"/>
        <v>31</v>
      </c>
      <c r="AN11" s="85">
        <f t="shared" si="2"/>
        <v>29.2</v>
      </c>
      <c r="AO11" s="85">
        <f t="shared" si="2"/>
        <v>31</v>
      </c>
      <c r="AP11" s="85">
        <f t="shared" si="2"/>
        <v>27.9</v>
      </c>
      <c r="AQ11" s="98">
        <f t="shared" si="2"/>
        <v>31</v>
      </c>
    </row>
    <row r="12" spans="1:43">
      <c r="A12" s="18"/>
      <c r="B12" s="88"/>
      <c r="C12" s="88"/>
      <c r="D12" s="88"/>
      <c r="E12" s="88"/>
      <c r="F12" s="88"/>
      <c r="G12" s="88"/>
      <c r="H12" s="88"/>
      <c r="I12" s="88"/>
      <c r="J12" s="89"/>
      <c r="K12" s="89"/>
      <c r="L12" s="89"/>
      <c r="M12" s="95"/>
      <c r="P12" s="18"/>
      <c r="Q12" s="88"/>
      <c r="R12" s="88"/>
      <c r="S12" s="88"/>
      <c r="T12" s="88"/>
      <c r="U12" s="88"/>
      <c r="V12" s="88"/>
      <c r="W12" s="88"/>
      <c r="X12" s="88"/>
      <c r="Y12" s="88"/>
      <c r="Z12" s="88"/>
      <c r="AA12" s="88"/>
      <c r="AB12" s="99"/>
      <c r="AE12" s="18"/>
      <c r="AF12" s="88"/>
      <c r="AG12" s="88"/>
      <c r="AH12" s="88"/>
      <c r="AI12" s="88"/>
      <c r="AJ12" s="88"/>
      <c r="AK12" s="88"/>
      <c r="AL12" s="88"/>
      <c r="AM12" s="88"/>
      <c r="AN12" s="88"/>
      <c r="AO12" s="88"/>
      <c r="AP12" s="88"/>
      <c r="AQ12" s="99"/>
    </row>
    <row r="13" spans="1:43">
      <c r="A13" s="21" t="s">
        <v>27</v>
      </c>
      <c r="B13" s="90">
        <v>1200</v>
      </c>
      <c r="C13" s="90">
        <v>1200</v>
      </c>
      <c r="D13" s="90">
        <v>1200</v>
      </c>
      <c r="E13" s="90">
        <v>1200</v>
      </c>
      <c r="F13" s="90">
        <v>1200</v>
      </c>
      <c r="G13" s="90">
        <v>1200</v>
      </c>
      <c r="H13" s="90">
        <v>1200</v>
      </c>
      <c r="I13" s="90">
        <v>1200</v>
      </c>
      <c r="J13" s="91">
        <v>1200</v>
      </c>
      <c r="K13" s="91">
        <v>1200</v>
      </c>
      <c r="L13" s="91">
        <v>1200</v>
      </c>
      <c r="M13" s="96">
        <v>1200</v>
      </c>
      <c r="P13" s="18" t="s">
        <v>28</v>
      </c>
      <c r="Q13" s="90">
        <v>1200</v>
      </c>
      <c r="R13" s="90">
        <v>1200</v>
      </c>
      <c r="S13" s="90">
        <v>1200</v>
      </c>
      <c r="T13" s="90">
        <v>1200</v>
      </c>
      <c r="U13" s="90">
        <v>1200</v>
      </c>
      <c r="V13" s="90">
        <v>1200</v>
      </c>
      <c r="W13" s="90">
        <v>1200</v>
      </c>
      <c r="X13" s="90">
        <v>1200</v>
      </c>
      <c r="Y13" s="90">
        <v>1200</v>
      </c>
      <c r="Z13" s="90">
        <v>1200</v>
      </c>
      <c r="AA13" s="90">
        <v>1200</v>
      </c>
      <c r="AB13" s="100">
        <v>1200</v>
      </c>
      <c r="AE13" s="18" t="s">
        <v>28</v>
      </c>
      <c r="AF13" s="90">
        <v>1200</v>
      </c>
      <c r="AG13" s="90">
        <v>1200</v>
      </c>
      <c r="AH13" s="90">
        <v>1200</v>
      </c>
      <c r="AI13" s="90">
        <v>1200</v>
      </c>
      <c r="AJ13" s="90">
        <v>1200</v>
      </c>
      <c r="AK13" s="90">
        <v>1200</v>
      </c>
      <c r="AL13" s="90">
        <v>1200</v>
      </c>
      <c r="AM13" s="90">
        <v>1200</v>
      </c>
      <c r="AN13" s="90">
        <v>1200</v>
      </c>
      <c r="AO13" s="90">
        <v>1200</v>
      </c>
      <c r="AP13" s="90">
        <v>1200</v>
      </c>
      <c r="AQ13" s="100">
        <v>1200</v>
      </c>
    </row>
    <row r="14" spans="1:43">
      <c r="A14" s="19"/>
      <c r="B14" s="90"/>
      <c r="C14" s="90"/>
      <c r="D14" s="90"/>
      <c r="E14" s="90"/>
      <c r="F14" s="90"/>
      <c r="G14" s="90"/>
      <c r="H14" s="90"/>
      <c r="I14" s="90"/>
      <c r="J14" s="91"/>
      <c r="K14" s="91"/>
      <c r="L14" s="91"/>
      <c r="M14" s="96"/>
      <c r="P14" s="19"/>
      <c r="Q14" s="90"/>
      <c r="R14" s="90"/>
      <c r="S14" s="90"/>
      <c r="T14" s="90"/>
      <c r="U14" s="90"/>
      <c r="V14" s="90"/>
      <c r="W14" s="90"/>
      <c r="X14" s="90"/>
      <c r="Y14" s="90"/>
      <c r="Z14" s="90"/>
      <c r="AA14" s="90"/>
      <c r="AB14" s="100"/>
      <c r="AE14" s="19"/>
      <c r="AF14" s="90"/>
      <c r="AG14" s="90"/>
      <c r="AH14" s="90"/>
      <c r="AI14" s="90"/>
      <c r="AJ14" s="90"/>
      <c r="AK14" s="90"/>
      <c r="AL14" s="90"/>
      <c r="AM14" s="90"/>
      <c r="AN14" s="90"/>
      <c r="AO14" s="90"/>
      <c r="AP14" s="90"/>
      <c r="AQ14" s="100"/>
    </row>
    <row r="15" spans="1:43">
      <c r="A15" s="77" t="s">
        <v>29</v>
      </c>
      <c r="B15" s="84">
        <v>29681</v>
      </c>
      <c r="C15" s="84">
        <v>25593.159</v>
      </c>
      <c r="D15" s="84">
        <v>30430.537</v>
      </c>
      <c r="E15" s="84">
        <v>23690.535</v>
      </c>
      <c r="F15" s="84">
        <v>31014.901000000002</v>
      </c>
      <c r="G15" s="84">
        <v>11627.77</v>
      </c>
      <c r="H15" s="84">
        <v>31952.841</v>
      </c>
      <c r="I15" s="84">
        <v>32320.748000000003</v>
      </c>
      <c r="J15" s="82">
        <v>0</v>
      </c>
      <c r="K15" s="82">
        <v>0</v>
      </c>
      <c r="L15" s="82">
        <v>0</v>
      </c>
      <c r="M15" s="83">
        <v>0</v>
      </c>
      <c r="P15" s="77" t="s">
        <v>30</v>
      </c>
      <c r="Q15" s="84">
        <f>Q11*Q13</f>
        <v>37200</v>
      </c>
      <c r="R15" s="84">
        <f>R11*R13</f>
        <v>32700</v>
      </c>
      <c r="S15" s="84">
        <f t="shared" ref="S15:AA15" si="3">S11*S13</f>
        <v>37200</v>
      </c>
      <c r="T15" s="84">
        <f t="shared" si="3"/>
        <v>36000</v>
      </c>
      <c r="U15" s="84">
        <f t="shared" si="3"/>
        <v>24000</v>
      </c>
      <c r="V15" s="84">
        <f t="shared" si="3"/>
        <v>36000</v>
      </c>
      <c r="W15" s="84">
        <f t="shared" si="3"/>
        <v>37200</v>
      </c>
      <c r="X15" s="84">
        <f t="shared" si="3"/>
        <v>36300</v>
      </c>
      <c r="Y15" s="84">
        <f t="shared" si="3"/>
        <v>36000</v>
      </c>
      <c r="Z15" s="84">
        <f t="shared" si="3"/>
        <v>37200</v>
      </c>
      <c r="AA15" s="84">
        <f t="shared" si="3"/>
        <v>35100</v>
      </c>
      <c r="AB15" s="101">
        <f>AB11*AB13</f>
        <v>37200</v>
      </c>
      <c r="AE15" s="77" t="s">
        <v>30</v>
      </c>
      <c r="AF15" s="84">
        <v>36311</v>
      </c>
      <c r="AG15" s="84">
        <v>31040</v>
      </c>
      <c r="AH15" s="84">
        <v>34619</v>
      </c>
      <c r="AI15" s="84">
        <v>36192</v>
      </c>
      <c r="AJ15" s="84">
        <v>11554</v>
      </c>
      <c r="AK15" s="84">
        <v>32021</v>
      </c>
      <c r="AL15" s="84">
        <v>33225</v>
      </c>
      <c r="AM15" s="84">
        <v>34235.188999999998</v>
      </c>
      <c r="AN15" s="84">
        <v>30594.384999999998</v>
      </c>
      <c r="AO15" s="84">
        <v>31144</v>
      </c>
      <c r="AP15" s="84">
        <v>30913</v>
      </c>
      <c r="AQ15" s="101">
        <v>30339</v>
      </c>
    </row>
    <row r="16" spans="1:43">
      <c r="A16" s="77" t="s">
        <v>31</v>
      </c>
      <c r="B16" s="84">
        <v>2720</v>
      </c>
      <c r="C16" s="84">
        <v>3448.5740000000001</v>
      </c>
      <c r="D16" s="84">
        <v>756.03800000000001</v>
      </c>
      <c r="E16" s="84">
        <v>1904.1249999999998</v>
      </c>
      <c r="F16" s="84">
        <v>1480.575</v>
      </c>
      <c r="G16" s="84">
        <v>918.23199999999997</v>
      </c>
      <c r="H16" s="84">
        <v>1093.2449999999999</v>
      </c>
      <c r="I16" s="84">
        <v>417.858</v>
      </c>
      <c r="J16" s="82">
        <v>0</v>
      </c>
      <c r="K16" s="82">
        <v>0</v>
      </c>
      <c r="L16" s="82">
        <v>0</v>
      </c>
      <c r="M16" s="83">
        <v>0</v>
      </c>
      <c r="P16" s="77" t="s">
        <v>32</v>
      </c>
      <c r="Q16" s="84">
        <v>0</v>
      </c>
      <c r="R16" s="84">
        <v>0</v>
      </c>
      <c r="S16" s="84">
        <v>0</v>
      </c>
      <c r="T16" s="84">
        <v>0</v>
      </c>
      <c r="U16" s="84">
        <v>0</v>
      </c>
      <c r="V16" s="84">
        <v>0</v>
      </c>
      <c r="W16" s="84">
        <v>0</v>
      </c>
      <c r="X16" s="84">
        <v>0</v>
      </c>
      <c r="Y16" s="84">
        <v>0</v>
      </c>
      <c r="Z16" s="84">
        <v>0</v>
      </c>
      <c r="AA16" s="84">
        <v>0</v>
      </c>
      <c r="AB16" s="101">
        <v>0</v>
      </c>
      <c r="AE16" s="77" t="s">
        <v>32</v>
      </c>
      <c r="AF16" s="84">
        <v>250.122000000003</v>
      </c>
      <c r="AG16" s="84">
        <v>501.56599999999889</v>
      </c>
      <c r="AH16" s="84">
        <v>1491.163</v>
      </c>
      <c r="AI16" s="84">
        <v>170.142</v>
      </c>
      <c r="AJ16" s="84">
        <v>2477.8970000000008</v>
      </c>
      <c r="AK16" s="84">
        <v>554</v>
      </c>
      <c r="AL16" s="84">
        <v>509</v>
      </c>
      <c r="AM16" s="84">
        <v>399.41</v>
      </c>
      <c r="AN16" s="84">
        <v>552.904</v>
      </c>
      <c r="AO16" s="84">
        <v>1898</v>
      </c>
      <c r="AP16" s="84">
        <v>1655</v>
      </c>
      <c r="AQ16" s="101">
        <v>723</v>
      </c>
    </row>
    <row r="17" spans="1:43">
      <c r="A17" s="17" t="s">
        <v>33</v>
      </c>
      <c r="B17" s="85">
        <f>SUM(B16,B15)</f>
        <v>32401</v>
      </c>
      <c r="C17" s="85">
        <f t="shared" ref="C17:M17" si="4">SUM(C16,C15)</f>
        <v>29041.733</v>
      </c>
      <c r="D17" s="85">
        <f t="shared" si="4"/>
        <v>31186.575000000001</v>
      </c>
      <c r="E17" s="85">
        <f t="shared" si="4"/>
        <v>25594.66</v>
      </c>
      <c r="F17" s="85">
        <f t="shared" si="4"/>
        <v>32495.476000000002</v>
      </c>
      <c r="G17" s="85">
        <f t="shared" si="4"/>
        <v>12546.002</v>
      </c>
      <c r="H17" s="85">
        <f t="shared" si="4"/>
        <v>33046.086000000003</v>
      </c>
      <c r="I17" s="85">
        <f t="shared" si="4"/>
        <v>32738.606000000003</v>
      </c>
      <c r="J17" s="86">
        <f t="shared" si="4"/>
        <v>0</v>
      </c>
      <c r="K17" s="86">
        <f t="shared" si="4"/>
        <v>0</v>
      </c>
      <c r="L17" s="86">
        <f t="shared" si="4"/>
        <v>0</v>
      </c>
      <c r="M17" s="87">
        <f t="shared" si="4"/>
        <v>0</v>
      </c>
      <c r="P17" s="17" t="s">
        <v>34</v>
      </c>
      <c r="Q17" s="85">
        <f>SUM(Q15:Q16)</f>
        <v>37200</v>
      </c>
      <c r="R17" s="85">
        <f t="shared" ref="R17:AB17" si="5">SUM(R15:R16)</f>
        <v>32700</v>
      </c>
      <c r="S17" s="85">
        <f t="shared" si="5"/>
        <v>37200</v>
      </c>
      <c r="T17" s="85">
        <f t="shared" si="5"/>
        <v>36000</v>
      </c>
      <c r="U17" s="85">
        <f t="shared" si="5"/>
        <v>24000</v>
      </c>
      <c r="V17" s="85">
        <f t="shared" si="5"/>
        <v>36000</v>
      </c>
      <c r="W17" s="85">
        <f t="shared" si="5"/>
        <v>37200</v>
      </c>
      <c r="X17" s="85">
        <f t="shared" si="5"/>
        <v>36300</v>
      </c>
      <c r="Y17" s="85">
        <f t="shared" si="5"/>
        <v>36000</v>
      </c>
      <c r="Z17" s="85">
        <f t="shared" si="5"/>
        <v>37200</v>
      </c>
      <c r="AA17" s="85">
        <f t="shared" si="5"/>
        <v>35100</v>
      </c>
      <c r="AB17" s="98">
        <f t="shared" si="5"/>
        <v>37200</v>
      </c>
      <c r="AE17" s="17" t="s">
        <v>34</v>
      </c>
      <c r="AF17" s="88">
        <f>SUM(AF16,AF15)</f>
        <v>36561.122000000003</v>
      </c>
      <c r="AG17" s="88">
        <f t="shared" ref="AG17:AQ17" si="6">SUM(AG16,AG15)</f>
        <v>31541.565999999999</v>
      </c>
      <c r="AH17" s="88">
        <f t="shared" si="6"/>
        <v>36110.163</v>
      </c>
      <c r="AI17" s="88">
        <f t="shared" si="6"/>
        <v>36362.142</v>
      </c>
      <c r="AJ17" s="88">
        <f t="shared" si="6"/>
        <v>14031.897000000001</v>
      </c>
      <c r="AK17" s="88">
        <f t="shared" si="6"/>
        <v>32575</v>
      </c>
      <c r="AL17" s="88">
        <f t="shared" si="6"/>
        <v>33734</v>
      </c>
      <c r="AM17" s="88">
        <f t="shared" si="6"/>
        <v>34634.599000000002</v>
      </c>
      <c r="AN17" s="88">
        <f t="shared" si="6"/>
        <v>31147.288999999997</v>
      </c>
      <c r="AO17" s="88">
        <f t="shared" si="6"/>
        <v>33042</v>
      </c>
      <c r="AP17" s="88">
        <f t="shared" si="6"/>
        <v>32568</v>
      </c>
      <c r="AQ17" s="99">
        <f t="shared" si="6"/>
        <v>31062</v>
      </c>
    </row>
    <row r="18" spans="1:43" ht="15" thickBot="1">
      <c r="A18" s="20" t="s">
        <v>35</v>
      </c>
      <c r="B18" s="92">
        <f>B17/B11</f>
        <v>1045.1935483870968</v>
      </c>
      <c r="C18" s="92">
        <f t="shared" ref="C18:M18" si="7">C17/C11</f>
        <v>1127.8342912621358</v>
      </c>
      <c r="D18" s="92">
        <f t="shared" si="7"/>
        <v>1006.0185483870968</v>
      </c>
      <c r="E18" s="92">
        <f t="shared" si="7"/>
        <v>1066.4441666666667</v>
      </c>
      <c r="F18" s="92">
        <f t="shared" si="7"/>
        <v>1048.2411612903227</v>
      </c>
      <c r="G18" s="92">
        <f t="shared" si="7"/>
        <v>1325.8654689564069</v>
      </c>
      <c r="H18" s="92">
        <f t="shared" si="7"/>
        <v>1066.0027741935485</v>
      </c>
      <c r="I18" s="92">
        <f t="shared" si="7"/>
        <v>1102.3099663299665</v>
      </c>
      <c r="J18" s="93">
        <f t="shared" si="7"/>
        <v>0</v>
      </c>
      <c r="K18" s="93">
        <f t="shared" si="7"/>
        <v>0</v>
      </c>
      <c r="L18" s="93">
        <f t="shared" si="7"/>
        <v>0</v>
      </c>
      <c r="M18" s="94">
        <f t="shared" si="7"/>
        <v>0</v>
      </c>
      <c r="P18" s="20" t="s">
        <v>36</v>
      </c>
      <c r="Q18" s="92">
        <f>Q17/Q11</f>
        <v>1200</v>
      </c>
      <c r="R18" s="92">
        <f t="shared" ref="R18:AB18" si="8">R17/R11</f>
        <v>1200</v>
      </c>
      <c r="S18" s="92">
        <f t="shared" si="8"/>
        <v>1200</v>
      </c>
      <c r="T18" s="92">
        <f t="shared" si="8"/>
        <v>1200</v>
      </c>
      <c r="U18" s="92">
        <f t="shared" si="8"/>
        <v>1200</v>
      </c>
      <c r="V18" s="92">
        <f t="shared" si="8"/>
        <v>1200</v>
      </c>
      <c r="W18" s="92">
        <f t="shared" si="8"/>
        <v>1200</v>
      </c>
      <c r="X18" s="92">
        <f t="shared" si="8"/>
        <v>1200</v>
      </c>
      <c r="Y18" s="92">
        <f t="shared" si="8"/>
        <v>1200</v>
      </c>
      <c r="Z18" s="92">
        <f t="shared" si="8"/>
        <v>1200</v>
      </c>
      <c r="AA18" s="92">
        <f t="shared" si="8"/>
        <v>1200</v>
      </c>
      <c r="AB18" s="102">
        <f t="shared" si="8"/>
        <v>1200</v>
      </c>
      <c r="AE18" s="20" t="s">
        <v>36</v>
      </c>
      <c r="AF18" s="92">
        <f>AF17/AF11</f>
        <v>1179.3910322580646</v>
      </c>
      <c r="AG18" s="92">
        <f t="shared" ref="AG18:AQ18" si="9">AG17/AG11</f>
        <v>1168.206148148148</v>
      </c>
      <c r="AH18" s="92">
        <f t="shared" si="9"/>
        <v>1224.4884028484232</v>
      </c>
      <c r="AI18" s="92">
        <f t="shared" si="9"/>
        <v>1212.0714</v>
      </c>
      <c r="AJ18" s="92">
        <f t="shared" si="9"/>
        <v>876.99356250000005</v>
      </c>
      <c r="AK18" s="92">
        <f t="shared" si="9"/>
        <v>1085.8333333333333</v>
      </c>
      <c r="AL18" s="92">
        <f t="shared" si="9"/>
        <v>1088.1935483870968</v>
      </c>
      <c r="AM18" s="92">
        <f t="shared" si="9"/>
        <v>1117.2451290322581</v>
      </c>
      <c r="AN18" s="92">
        <f t="shared" si="9"/>
        <v>1066.6879794520546</v>
      </c>
      <c r="AO18" s="92">
        <f t="shared" si="9"/>
        <v>1065.8709677419354</v>
      </c>
      <c r="AP18" s="92">
        <f t="shared" si="9"/>
        <v>1167.3118279569894</v>
      </c>
      <c r="AQ18" s="102">
        <f t="shared" si="9"/>
        <v>1002</v>
      </c>
    </row>
    <row r="20" spans="1:43">
      <c r="A20" s="49" t="s">
        <v>37</v>
      </c>
      <c r="P20" s="49" t="s">
        <v>37</v>
      </c>
      <c r="AE20" s="49" t="s">
        <v>37</v>
      </c>
    </row>
    <row r="21" spans="1:43" s="12" customFormat="1" ht="15" thickBot="1">
      <c r="A21" s="51" t="str">
        <f>A5</f>
        <v>ACTUAL 2022</v>
      </c>
      <c r="B21" s="13"/>
      <c r="C21" s="13"/>
      <c r="D21" s="13"/>
      <c r="E21" s="13"/>
      <c r="F21" s="13"/>
      <c r="G21" s="13"/>
      <c r="H21" s="13"/>
      <c r="I21" s="13"/>
      <c r="J21" s="13"/>
      <c r="K21" s="13"/>
      <c r="L21" s="13"/>
      <c r="M21" s="13"/>
      <c r="P21" s="14" t="str">
        <f>P5</f>
        <v>BUDGET 2022</v>
      </c>
      <c r="Q21" s="13"/>
      <c r="R21" s="13"/>
      <c r="S21" s="13"/>
      <c r="T21" s="13"/>
      <c r="U21" s="13"/>
      <c r="V21" s="13"/>
      <c r="W21" s="13"/>
      <c r="X21" s="13"/>
      <c r="Y21" s="13"/>
      <c r="Z21" s="13"/>
      <c r="AA21" s="13"/>
      <c r="AB21" s="13"/>
      <c r="AE21" s="55" t="str">
        <f>AE5</f>
        <v>ACTUAL 2021</v>
      </c>
      <c r="AF21" s="13"/>
      <c r="AG21" s="13"/>
      <c r="AH21" s="13"/>
      <c r="AI21" s="13"/>
      <c r="AJ21" s="13"/>
      <c r="AK21" s="13"/>
      <c r="AL21" s="13"/>
      <c r="AM21" s="13"/>
      <c r="AN21" s="13"/>
      <c r="AO21" s="13"/>
      <c r="AP21" s="13"/>
      <c r="AQ21" s="13"/>
    </row>
    <row r="22" spans="1:43">
      <c r="A22" s="15" t="s">
        <v>6</v>
      </c>
      <c r="B22" s="52" t="s">
        <v>7</v>
      </c>
      <c r="C22" s="52" t="s">
        <v>8</v>
      </c>
      <c r="D22" s="52" t="s">
        <v>9</v>
      </c>
      <c r="E22" s="52" t="s">
        <v>10</v>
      </c>
      <c r="F22" s="52" t="s">
        <v>11</v>
      </c>
      <c r="G22" s="52" t="s">
        <v>12</v>
      </c>
      <c r="H22" s="52" t="s">
        <v>13</v>
      </c>
      <c r="I22" s="52" t="s">
        <v>14</v>
      </c>
      <c r="J22" s="79" t="s">
        <v>15</v>
      </c>
      <c r="K22" s="79" t="s">
        <v>16</v>
      </c>
      <c r="L22" s="79" t="s">
        <v>17</v>
      </c>
      <c r="M22" s="80" t="s">
        <v>18</v>
      </c>
      <c r="P22" s="15" t="s">
        <v>6</v>
      </c>
      <c r="Q22" s="52" t="s">
        <v>7</v>
      </c>
      <c r="R22" s="52" t="s">
        <v>8</v>
      </c>
      <c r="S22" s="52" t="s">
        <v>9</v>
      </c>
      <c r="T22" s="52" t="s">
        <v>10</v>
      </c>
      <c r="U22" s="52" t="s">
        <v>11</v>
      </c>
      <c r="V22" s="52" t="s">
        <v>12</v>
      </c>
      <c r="W22" s="52" t="s">
        <v>13</v>
      </c>
      <c r="X22" s="52" t="s">
        <v>14</v>
      </c>
      <c r="Y22" s="52" t="s">
        <v>15</v>
      </c>
      <c r="Z22" s="52" t="s">
        <v>16</v>
      </c>
      <c r="AA22" s="52" t="s">
        <v>17</v>
      </c>
      <c r="AB22" s="53" t="s">
        <v>18</v>
      </c>
      <c r="AE22" s="15" t="s">
        <v>6</v>
      </c>
      <c r="AF22" s="52" t="s">
        <v>7</v>
      </c>
      <c r="AG22" s="52" t="s">
        <v>8</v>
      </c>
      <c r="AH22" s="52" t="s">
        <v>9</v>
      </c>
      <c r="AI22" s="52" t="s">
        <v>10</v>
      </c>
      <c r="AJ22" s="52" t="s">
        <v>11</v>
      </c>
      <c r="AK22" s="52" t="s">
        <v>12</v>
      </c>
      <c r="AL22" s="52" t="s">
        <v>13</v>
      </c>
      <c r="AM22" s="52" t="s">
        <v>14</v>
      </c>
      <c r="AN22" s="52" t="s">
        <v>15</v>
      </c>
      <c r="AO22" s="52" t="s">
        <v>16</v>
      </c>
      <c r="AP22" s="52" t="s">
        <v>17</v>
      </c>
      <c r="AQ22" s="53" t="s">
        <v>18</v>
      </c>
    </row>
    <row r="23" spans="1:43">
      <c r="A23" s="16" t="s">
        <v>19</v>
      </c>
      <c r="B23" s="81">
        <f>B7</f>
        <v>31</v>
      </c>
      <c r="C23" s="81">
        <f t="shared" ref="C23:M23" si="10">C7</f>
        <v>28</v>
      </c>
      <c r="D23" s="81">
        <f t="shared" si="10"/>
        <v>31</v>
      </c>
      <c r="E23" s="81">
        <f t="shared" si="10"/>
        <v>30</v>
      </c>
      <c r="F23" s="81">
        <f t="shared" si="10"/>
        <v>31</v>
      </c>
      <c r="G23" s="81">
        <f t="shared" si="10"/>
        <v>30</v>
      </c>
      <c r="H23" s="81">
        <f t="shared" si="10"/>
        <v>31</v>
      </c>
      <c r="I23" s="81">
        <f t="shared" si="10"/>
        <v>31</v>
      </c>
      <c r="J23" s="82">
        <f t="shared" si="10"/>
        <v>30</v>
      </c>
      <c r="K23" s="82">
        <f t="shared" si="10"/>
        <v>31</v>
      </c>
      <c r="L23" s="82">
        <f t="shared" si="10"/>
        <v>30</v>
      </c>
      <c r="M23" s="83">
        <f t="shared" si="10"/>
        <v>31</v>
      </c>
      <c r="P23" s="16" t="s">
        <v>19</v>
      </c>
      <c r="Q23" s="81">
        <f>Q7</f>
        <v>31</v>
      </c>
      <c r="R23" s="81">
        <f t="shared" ref="R23:AB23" si="11">R7</f>
        <v>28</v>
      </c>
      <c r="S23" s="81">
        <f t="shared" si="11"/>
        <v>31</v>
      </c>
      <c r="T23" s="81">
        <f t="shared" si="11"/>
        <v>30</v>
      </c>
      <c r="U23" s="81">
        <f t="shared" si="11"/>
        <v>31</v>
      </c>
      <c r="V23" s="81">
        <f t="shared" si="11"/>
        <v>30</v>
      </c>
      <c r="W23" s="81">
        <f t="shared" si="11"/>
        <v>31</v>
      </c>
      <c r="X23" s="81">
        <f t="shared" si="11"/>
        <v>31</v>
      </c>
      <c r="Y23" s="81">
        <f t="shared" si="11"/>
        <v>30</v>
      </c>
      <c r="Z23" s="81">
        <f t="shared" si="11"/>
        <v>31</v>
      </c>
      <c r="AA23" s="81">
        <f t="shared" si="11"/>
        <v>30</v>
      </c>
      <c r="AB23" s="97">
        <f t="shared" si="11"/>
        <v>31</v>
      </c>
      <c r="AE23" s="16" t="s">
        <v>19</v>
      </c>
      <c r="AF23" s="81">
        <v>31</v>
      </c>
      <c r="AG23" s="81">
        <v>28</v>
      </c>
      <c r="AH23" s="81">
        <v>31</v>
      </c>
      <c r="AI23" s="81">
        <v>30</v>
      </c>
      <c r="AJ23" s="81">
        <v>31</v>
      </c>
      <c r="AK23" s="81">
        <v>30</v>
      </c>
      <c r="AL23" s="81">
        <v>31</v>
      </c>
      <c r="AM23" s="81">
        <v>31</v>
      </c>
      <c r="AN23" s="81">
        <v>30</v>
      </c>
      <c r="AO23" s="81">
        <v>31</v>
      </c>
      <c r="AP23" s="81">
        <v>30</v>
      </c>
      <c r="AQ23" s="97">
        <v>31</v>
      </c>
    </row>
    <row r="24" spans="1:43">
      <c r="A24" s="16" t="s">
        <v>20</v>
      </c>
      <c r="B24" s="81"/>
      <c r="C24" s="81"/>
      <c r="D24" s="81"/>
      <c r="E24" s="81"/>
      <c r="F24" s="81"/>
      <c r="G24" s="81"/>
      <c r="H24" s="81"/>
      <c r="I24" s="81"/>
      <c r="J24" s="82"/>
      <c r="K24" s="82"/>
      <c r="L24" s="82"/>
      <c r="M24" s="83"/>
      <c r="P24" s="16" t="s">
        <v>20</v>
      </c>
      <c r="Q24" s="81"/>
      <c r="R24" s="81"/>
      <c r="S24" s="81"/>
      <c r="T24" s="81"/>
      <c r="U24" s="81"/>
      <c r="V24" s="81"/>
      <c r="W24" s="81"/>
      <c r="X24" s="81"/>
      <c r="Y24" s="81"/>
      <c r="Z24" s="81"/>
      <c r="AA24" s="81"/>
      <c r="AB24" s="97"/>
      <c r="AE24" s="16" t="s">
        <v>21</v>
      </c>
      <c r="AF24" s="81"/>
      <c r="AG24" s="81"/>
      <c r="AH24" s="81"/>
      <c r="AI24" s="81"/>
      <c r="AJ24" s="81"/>
      <c r="AK24" s="81"/>
      <c r="AL24" s="81"/>
      <c r="AM24" s="81"/>
      <c r="AN24" s="81"/>
      <c r="AO24" s="81"/>
      <c r="AP24" s="81"/>
      <c r="AQ24" s="97"/>
    </row>
    <row r="25" spans="1:43">
      <c r="A25" s="16" t="s">
        <v>22</v>
      </c>
      <c r="B25" s="84">
        <v>0</v>
      </c>
      <c r="C25" s="84">
        <v>0</v>
      </c>
      <c r="D25" s="84">
        <v>1</v>
      </c>
      <c r="E25" s="84">
        <v>0</v>
      </c>
      <c r="F25" s="84">
        <v>0</v>
      </c>
      <c r="G25" s="84">
        <v>0</v>
      </c>
      <c r="H25" s="84">
        <v>0.7</v>
      </c>
      <c r="I25" s="84">
        <v>9.0500000000000007</v>
      </c>
      <c r="J25" s="82">
        <v>0</v>
      </c>
      <c r="K25" s="82">
        <v>0</v>
      </c>
      <c r="L25" s="82">
        <v>0</v>
      </c>
      <c r="M25" s="83">
        <v>0</v>
      </c>
      <c r="P25" s="16" t="s">
        <v>23</v>
      </c>
      <c r="Q25" s="81">
        <v>0</v>
      </c>
      <c r="R25" s="81">
        <v>0</v>
      </c>
      <c r="S25" s="81">
        <v>1</v>
      </c>
      <c r="T25" s="81">
        <v>0</v>
      </c>
      <c r="U25" s="103">
        <v>1</v>
      </c>
      <c r="V25" s="81">
        <v>0</v>
      </c>
      <c r="W25" s="81">
        <v>0</v>
      </c>
      <c r="X25" s="103">
        <v>10</v>
      </c>
      <c r="Y25" s="81">
        <v>0</v>
      </c>
      <c r="Z25" s="81">
        <v>0</v>
      </c>
      <c r="AA25" s="81">
        <v>1</v>
      </c>
      <c r="AB25" s="97">
        <v>0</v>
      </c>
      <c r="AE25" s="16" t="s">
        <v>23</v>
      </c>
      <c r="AF25" s="84">
        <v>0</v>
      </c>
      <c r="AG25" s="84">
        <v>0</v>
      </c>
      <c r="AH25" s="84">
        <v>0</v>
      </c>
      <c r="AI25" s="84">
        <v>1</v>
      </c>
      <c r="AJ25" s="84">
        <v>0</v>
      </c>
      <c r="AK25" s="84">
        <v>0</v>
      </c>
      <c r="AL25" s="84">
        <v>0</v>
      </c>
      <c r="AM25" s="84">
        <v>0</v>
      </c>
      <c r="AN25" s="84">
        <v>12</v>
      </c>
      <c r="AO25" s="84">
        <v>0</v>
      </c>
      <c r="AP25" s="84">
        <v>1</v>
      </c>
      <c r="AQ25" s="101">
        <v>0</v>
      </c>
    </row>
    <row r="26" spans="1:43">
      <c r="A26" s="16" t="s">
        <v>24</v>
      </c>
      <c r="B26" s="84">
        <v>3.2</v>
      </c>
      <c r="C26" s="84">
        <v>1</v>
      </c>
      <c r="D26" s="84">
        <v>7.7</v>
      </c>
      <c r="E26" s="84">
        <v>3.4</v>
      </c>
      <c r="F26" s="84">
        <v>2.7</v>
      </c>
      <c r="G26" s="84">
        <v>1.38</v>
      </c>
      <c r="H26" s="84">
        <v>1.97</v>
      </c>
      <c r="I26" s="84">
        <v>3.5916666666666668</v>
      </c>
      <c r="J26" s="82">
        <v>0</v>
      </c>
      <c r="K26" s="82">
        <v>0</v>
      </c>
      <c r="L26" s="82">
        <v>0</v>
      </c>
      <c r="M26" s="83">
        <v>0</v>
      </c>
      <c r="P26" s="16" t="s">
        <v>25</v>
      </c>
      <c r="Q26" s="81">
        <v>0</v>
      </c>
      <c r="R26" s="81">
        <v>0</v>
      </c>
      <c r="S26" s="81">
        <v>0</v>
      </c>
      <c r="T26" s="81">
        <v>0</v>
      </c>
      <c r="U26" s="81">
        <v>0</v>
      </c>
      <c r="V26" s="81">
        <v>0</v>
      </c>
      <c r="W26" s="81">
        <v>0</v>
      </c>
      <c r="X26" s="81">
        <v>0</v>
      </c>
      <c r="Y26" s="81">
        <v>0</v>
      </c>
      <c r="Z26" s="81">
        <v>0</v>
      </c>
      <c r="AA26" s="81">
        <v>0</v>
      </c>
      <c r="AB26" s="97">
        <v>0</v>
      </c>
      <c r="AE26" s="16" t="s">
        <v>25</v>
      </c>
      <c r="AF26" s="84">
        <v>4.43</v>
      </c>
      <c r="AG26" s="84">
        <v>6</v>
      </c>
      <c r="AH26" s="84">
        <v>3.24</v>
      </c>
      <c r="AI26" s="84">
        <v>1</v>
      </c>
      <c r="AJ26" s="84">
        <v>2</v>
      </c>
      <c r="AK26" s="84">
        <v>3</v>
      </c>
      <c r="AL26" s="84">
        <v>3</v>
      </c>
      <c r="AM26" s="84">
        <v>4.5</v>
      </c>
      <c r="AN26" s="84">
        <v>6.1</v>
      </c>
      <c r="AO26" s="84">
        <v>14</v>
      </c>
      <c r="AP26" s="84">
        <v>2</v>
      </c>
      <c r="AQ26" s="101">
        <v>4</v>
      </c>
    </row>
    <row r="27" spans="1:43">
      <c r="A27" s="17" t="s">
        <v>26</v>
      </c>
      <c r="B27" s="85">
        <f>B23-B25-B26</f>
        <v>27.8</v>
      </c>
      <c r="C27" s="85">
        <f t="shared" ref="C27:M27" si="12">C23-C25-C26</f>
        <v>27</v>
      </c>
      <c r="D27" s="85">
        <f t="shared" si="12"/>
        <v>22.3</v>
      </c>
      <c r="E27" s="85">
        <f t="shared" si="12"/>
        <v>26.6</v>
      </c>
      <c r="F27" s="85">
        <f t="shared" si="12"/>
        <v>28.3</v>
      </c>
      <c r="G27" s="85">
        <f t="shared" si="12"/>
        <v>28.62</v>
      </c>
      <c r="H27" s="85">
        <f t="shared" si="12"/>
        <v>28.330000000000002</v>
      </c>
      <c r="I27" s="85">
        <f t="shared" si="12"/>
        <v>18.358333333333334</v>
      </c>
      <c r="J27" s="86">
        <f t="shared" si="12"/>
        <v>30</v>
      </c>
      <c r="K27" s="86">
        <f t="shared" si="12"/>
        <v>31</v>
      </c>
      <c r="L27" s="86">
        <f t="shared" si="12"/>
        <v>30</v>
      </c>
      <c r="M27" s="87">
        <f t="shared" si="12"/>
        <v>31</v>
      </c>
      <c r="P27" s="17" t="s">
        <v>26</v>
      </c>
      <c r="Q27" s="85">
        <f>Q23-Q25-Q26</f>
        <v>31</v>
      </c>
      <c r="R27" s="85">
        <f t="shared" ref="R27:AB27" si="13">R23-R25-R26</f>
        <v>28</v>
      </c>
      <c r="S27" s="85">
        <f t="shared" si="13"/>
        <v>30</v>
      </c>
      <c r="T27" s="85">
        <f t="shared" si="13"/>
        <v>30</v>
      </c>
      <c r="U27" s="85">
        <f t="shared" si="13"/>
        <v>30</v>
      </c>
      <c r="V27" s="85">
        <f t="shared" si="13"/>
        <v>30</v>
      </c>
      <c r="W27" s="85">
        <f t="shared" si="13"/>
        <v>31</v>
      </c>
      <c r="X27" s="85">
        <f t="shared" si="13"/>
        <v>21</v>
      </c>
      <c r="Y27" s="85">
        <f t="shared" si="13"/>
        <v>30</v>
      </c>
      <c r="Z27" s="85">
        <f t="shared" si="13"/>
        <v>31</v>
      </c>
      <c r="AA27" s="85">
        <f t="shared" si="13"/>
        <v>29</v>
      </c>
      <c r="AB27" s="98">
        <f t="shared" si="13"/>
        <v>31</v>
      </c>
      <c r="AE27" s="17" t="s">
        <v>26</v>
      </c>
      <c r="AF27" s="85">
        <f>AF23-AF25-AF26</f>
        <v>26.57</v>
      </c>
      <c r="AG27" s="85">
        <f t="shared" ref="AG27:AQ27" si="14">AG23-AG25-AG26</f>
        <v>22</v>
      </c>
      <c r="AH27" s="85">
        <f t="shared" si="14"/>
        <v>27.759999999999998</v>
      </c>
      <c r="AI27" s="85">
        <f t="shared" si="14"/>
        <v>28</v>
      </c>
      <c r="AJ27" s="85">
        <f t="shared" si="14"/>
        <v>29</v>
      </c>
      <c r="AK27" s="85">
        <f t="shared" si="14"/>
        <v>27</v>
      </c>
      <c r="AL27" s="85">
        <f t="shared" si="14"/>
        <v>28</v>
      </c>
      <c r="AM27" s="85">
        <f t="shared" si="14"/>
        <v>26.5</v>
      </c>
      <c r="AN27" s="85">
        <f t="shared" si="14"/>
        <v>11.9</v>
      </c>
      <c r="AO27" s="85">
        <f t="shared" si="14"/>
        <v>17</v>
      </c>
      <c r="AP27" s="85">
        <f t="shared" si="14"/>
        <v>27</v>
      </c>
      <c r="AQ27" s="98">
        <f t="shared" si="14"/>
        <v>27</v>
      </c>
    </row>
    <row r="28" spans="1:43">
      <c r="A28" s="18"/>
      <c r="B28" s="88"/>
      <c r="C28" s="88"/>
      <c r="D28" s="88"/>
      <c r="E28" s="88"/>
      <c r="F28" s="88"/>
      <c r="G28" s="88"/>
      <c r="H28" s="88"/>
      <c r="I28" s="88"/>
      <c r="J28" s="89"/>
      <c r="K28" s="89"/>
      <c r="L28" s="89"/>
      <c r="M28" s="83"/>
      <c r="P28" s="18"/>
      <c r="Q28" s="88"/>
      <c r="R28" s="88"/>
      <c r="S28" s="88"/>
      <c r="T28" s="88"/>
      <c r="U28" s="88"/>
      <c r="V28" s="88"/>
      <c r="W28" s="88"/>
      <c r="X28" s="88"/>
      <c r="Y28" s="88"/>
      <c r="Z28" s="88"/>
      <c r="AA28" s="88"/>
      <c r="AB28" s="99"/>
      <c r="AE28" s="18"/>
      <c r="AF28" s="88"/>
      <c r="AG28" s="88"/>
      <c r="AH28" s="88"/>
      <c r="AI28" s="88"/>
      <c r="AJ28" s="88"/>
      <c r="AK28" s="88"/>
      <c r="AL28" s="88"/>
      <c r="AM28" s="88"/>
      <c r="AN28" s="88"/>
      <c r="AO28" s="88"/>
      <c r="AP28" s="88"/>
      <c r="AQ28" s="99"/>
    </row>
    <row r="29" spans="1:43">
      <c r="A29" s="21" t="s">
        <v>27</v>
      </c>
      <c r="B29" s="90">
        <v>700</v>
      </c>
      <c r="C29" s="90">
        <v>700</v>
      </c>
      <c r="D29" s="90">
        <v>700</v>
      </c>
      <c r="E29" s="90">
        <v>700</v>
      </c>
      <c r="F29" s="90">
        <v>700</v>
      </c>
      <c r="G29" s="90">
        <v>700</v>
      </c>
      <c r="H29" s="90">
        <v>700</v>
      </c>
      <c r="I29" s="90">
        <v>700</v>
      </c>
      <c r="J29" s="91">
        <v>700</v>
      </c>
      <c r="K29" s="91">
        <v>700</v>
      </c>
      <c r="L29" s="91">
        <v>700</v>
      </c>
      <c r="M29" s="83">
        <v>700</v>
      </c>
      <c r="P29" s="18" t="s">
        <v>28</v>
      </c>
      <c r="Q29" s="90">
        <v>700</v>
      </c>
      <c r="R29" s="90">
        <v>700</v>
      </c>
      <c r="S29" s="90">
        <v>700</v>
      </c>
      <c r="T29" s="90">
        <v>700</v>
      </c>
      <c r="U29" s="90">
        <v>700</v>
      </c>
      <c r="V29" s="90">
        <v>700</v>
      </c>
      <c r="W29" s="90">
        <v>700</v>
      </c>
      <c r="X29" s="90">
        <v>700</v>
      </c>
      <c r="Y29" s="90">
        <v>700</v>
      </c>
      <c r="Z29" s="90">
        <v>700</v>
      </c>
      <c r="AA29" s="90">
        <v>700</v>
      </c>
      <c r="AB29" s="100">
        <v>700</v>
      </c>
      <c r="AE29" s="18" t="s">
        <v>28</v>
      </c>
      <c r="AF29" s="90">
        <v>700</v>
      </c>
      <c r="AG29" s="90">
        <v>700</v>
      </c>
      <c r="AH29" s="90">
        <v>700</v>
      </c>
      <c r="AI29" s="90">
        <v>700</v>
      </c>
      <c r="AJ29" s="90">
        <v>700</v>
      </c>
      <c r="AK29" s="90">
        <v>700</v>
      </c>
      <c r="AL29" s="90">
        <v>700</v>
      </c>
      <c r="AM29" s="90">
        <v>700</v>
      </c>
      <c r="AN29" s="90">
        <v>700</v>
      </c>
      <c r="AO29" s="90">
        <v>700</v>
      </c>
      <c r="AP29" s="90">
        <v>700</v>
      </c>
      <c r="AQ29" s="100">
        <v>700</v>
      </c>
    </row>
    <row r="30" spans="1:43">
      <c r="A30" s="19"/>
      <c r="B30" s="90"/>
      <c r="C30" s="90"/>
      <c r="D30" s="90"/>
      <c r="E30" s="90"/>
      <c r="F30" s="90"/>
      <c r="G30" s="90"/>
      <c r="H30" s="90"/>
      <c r="I30" s="90"/>
      <c r="J30" s="91"/>
      <c r="K30" s="91"/>
      <c r="L30" s="91"/>
      <c r="M30" s="83"/>
      <c r="P30" s="19"/>
      <c r="Q30" s="90"/>
      <c r="R30" s="90"/>
      <c r="S30" s="90"/>
      <c r="T30" s="90"/>
      <c r="U30" s="90"/>
      <c r="V30" s="90"/>
      <c r="W30" s="90"/>
      <c r="X30" s="90"/>
      <c r="Y30" s="90"/>
      <c r="Z30" s="90"/>
      <c r="AA30" s="90"/>
      <c r="AB30" s="100"/>
      <c r="AE30" s="19"/>
      <c r="AF30" s="90"/>
      <c r="AG30" s="90"/>
      <c r="AH30" s="90"/>
      <c r="AI30" s="90"/>
      <c r="AJ30" s="90"/>
      <c r="AK30" s="90"/>
      <c r="AL30" s="90"/>
      <c r="AM30" s="90"/>
      <c r="AN30" s="90"/>
      <c r="AO30" s="90"/>
      <c r="AP30" s="90"/>
      <c r="AQ30" s="100"/>
    </row>
    <row r="31" spans="1:43">
      <c r="A31" s="77" t="s">
        <v>29</v>
      </c>
      <c r="B31" s="84">
        <v>17681.02</v>
      </c>
      <c r="C31" s="84">
        <v>16725.822</v>
      </c>
      <c r="D31" s="84">
        <v>13624.13</v>
      </c>
      <c r="E31" s="84">
        <v>16633.688000000002</v>
      </c>
      <c r="F31" s="84">
        <v>17829</v>
      </c>
      <c r="G31" s="84">
        <v>19051</v>
      </c>
      <c r="H31" s="84">
        <v>17889.355</v>
      </c>
      <c r="I31" s="84">
        <v>11349.668</v>
      </c>
      <c r="J31" s="82">
        <v>0</v>
      </c>
      <c r="K31" s="82">
        <v>0</v>
      </c>
      <c r="L31" s="82">
        <v>0</v>
      </c>
      <c r="M31" s="83">
        <v>0</v>
      </c>
      <c r="P31" s="77" t="s">
        <v>30</v>
      </c>
      <c r="Q31" s="84">
        <f>Q27*Q29</f>
        <v>21700</v>
      </c>
      <c r="R31" s="84">
        <f t="shared" ref="R31:AB31" si="15">R27*R29</f>
        <v>19600</v>
      </c>
      <c r="S31" s="84">
        <f t="shared" si="15"/>
        <v>21000</v>
      </c>
      <c r="T31" s="84">
        <f t="shared" si="15"/>
        <v>21000</v>
      </c>
      <c r="U31" s="84">
        <f t="shared" si="15"/>
        <v>21000</v>
      </c>
      <c r="V31" s="84">
        <f t="shared" si="15"/>
        <v>21000</v>
      </c>
      <c r="W31" s="84">
        <f t="shared" si="15"/>
        <v>21700</v>
      </c>
      <c r="X31" s="84">
        <f t="shared" si="15"/>
        <v>14700</v>
      </c>
      <c r="Y31" s="84">
        <f t="shared" si="15"/>
        <v>21000</v>
      </c>
      <c r="Z31" s="84">
        <f t="shared" si="15"/>
        <v>21700</v>
      </c>
      <c r="AA31" s="84">
        <f t="shared" si="15"/>
        <v>20300</v>
      </c>
      <c r="AB31" s="101">
        <f t="shared" si="15"/>
        <v>21700</v>
      </c>
      <c r="AE31" s="77" t="s">
        <v>30</v>
      </c>
      <c r="AF31" s="84">
        <v>16166.66</v>
      </c>
      <c r="AG31" s="84">
        <v>14388.162</v>
      </c>
      <c r="AH31" s="84">
        <v>19493.91</v>
      </c>
      <c r="AI31" s="84">
        <v>16097.890000000007</v>
      </c>
      <c r="AJ31" s="84">
        <v>20495.516000000003</v>
      </c>
      <c r="AK31" s="84">
        <v>19179.252000000008</v>
      </c>
      <c r="AL31" s="84">
        <v>18916.987000000001</v>
      </c>
      <c r="AM31" s="84">
        <v>17240.427</v>
      </c>
      <c r="AN31" s="84">
        <v>7225.6550000000025</v>
      </c>
      <c r="AO31" s="84">
        <v>8250.2279999999992</v>
      </c>
      <c r="AP31" s="84">
        <v>19347.8</v>
      </c>
      <c r="AQ31" s="101">
        <v>17955.785</v>
      </c>
    </row>
    <row r="32" spans="1:43">
      <c r="A32" s="77" t="s">
        <v>31</v>
      </c>
      <c r="B32" s="84">
        <v>270.19400000000002</v>
      </c>
      <c r="C32" s="84">
        <v>798.07600000000002</v>
      </c>
      <c r="D32" s="84">
        <v>0</v>
      </c>
      <c r="E32" s="84">
        <v>948.43200000000002</v>
      </c>
      <c r="F32" s="84">
        <v>987</v>
      </c>
      <c r="G32" s="84">
        <v>617</v>
      </c>
      <c r="H32" s="84">
        <v>1006.234</v>
      </c>
      <c r="I32" s="84">
        <v>270.3</v>
      </c>
      <c r="J32" s="82">
        <v>0</v>
      </c>
      <c r="K32" s="82">
        <v>0</v>
      </c>
      <c r="L32" s="82">
        <v>0</v>
      </c>
      <c r="M32" s="83">
        <v>0</v>
      </c>
      <c r="P32" s="77" t="s">
        <v>32</v>
      </c>
      <c r="Q32" s="84">
        <v>0</v>
      </c>
      <c r="R32" s="84">
        <v>0</v>
      </c>
      <c r="S32" s="84">
        <v>0</v>
      </c>
      <c r="T32" s="84">
        <v>0</v>
      </c>
      <c r="U32" s="84">
        <v>0</v>
      </c>
      <c r="V32" s="84">
        <v>0</v>
      </c>
      <c r="W32" s="84">
        <v>0</v>
      </c>
      <c r="X32" s="84">
        <v>0</v>
      </c>
      <c r="Y32" s="84">
        <v>0</v>
      </c>
      <c r="Z32" s="84">
        <v>0</v>
      </c>
      <c r="AA32" s="84">
        <v>0</v>
      </c>
      <c r="AB32" s="101">
        <v>0</v>
      </c>
      <c r="AE32" s="77" t="s">
        <v>32</v>
      </c>
      <c r="AF32" s="84">
        <v>1317.63</v>
      </c>
      <c r="AG32" s="84">
        <v>109.73</v>
      </c>
      <c r="AH32" s="84">
        <v>244.08</v>
      </c>
      <c r="AI32" s="84">
        <v>627.58000000000004</v>
      </c>
      <c r="AJ32" s="84">
        <v>324.77999999999997</v>
      </c>
      <c r="AK32" s="84">
        <v>0</v>
      </c>
      <c r="AL32" s="84">
        <v>0</v>
      </c>
      <c r="AM32" s="84">
        <v>0</v>
      </c>
      <c r="AN32" s="84">
        <v>0</v>
      </c>
      <c r="AO32" s="84">
        <v>0</v>
      </c>
      <c r="AP32" s="84">
        <v>0</v>
      </c>
      <c r="AQ32" s="101">
        <v>654.57000000000005</v>
      </c>
    </row>
    <row r="33" spans="1:43">
      <c r="A33" s="17" t="s">
        <v>33</v>
      </c>
      <c r="B33" s="85">
        <f>SUM(B32,B31)</f>
        <v>17951.214</v>
      </c>
      <c r="C33" s="85">
        <f t="shared" ref="C33:M33" si="16">SUM(C32,C31)</f>
        <v>17523.898000000001</v>
      </c>
      <c r="D33" s="85">
        <f t="shared" si="16"/>
        <v>13624.13</v>
      </c>
      <c r="E33" s="85">
        <f t="shared" si="16"/>
        <v>17582.120000000003</v>
      </c>
      <c r="F33" s="85">
        <f t="shared" si="16"/>
        <v>18816</v>
      </c>
      <c r="G33" s="85">
        <f t="shared" si="16"/>
        <v>19668</v>
      </c>
      <c r="H33" s="85">
        <f t="shared" si="16"/>
        <v>18895.589</v>
      </c>
      <c r="I33" s="85">
        <f t="shared" si="16"/>
        <v>11619.967999999999</v>
      </c>
      <c r="J33" s="86">
        <f t="shared" si="16"/>
        <v>0</v>
      </c>
      <c r="K33" s="86">
        <f t="shared" si="16"/>
        <v>0</v>
      </c>
      <c r="L33" s="86">
        <f t="shared" si="16"/>
        <v>0</v>
      </c>
      <c r="M33" s="87">
        <f t="shared" si="16"/>
        <v>0</v>
      </c>
      <c r="P33" s="17" t="s">
        <v>34</v>
      </c>
      <c r="Q33" s="85">
        <f>SUM(Q31:Q32)</f>
        <v>21700</v>
      </c>
      <c r="R33" s="85">
        <f t="shared" ref="R33:AB33" si="17">SUM(R31:R32)</f>
        <v>19600</v>
      </c>
      <c r="S33" s="85">
        <f t="shared" si="17"/>
        <v>21000</v>
      </c>
      <c r="T33" s="85">
        <f t="shared" si="17"/>
        <v>21000</v>
      </c>
      <c r="U33" s="85">
        <f t="shared" si="17"/>
        <v>21000</v>
      </c>
      <c r="V33" s="85">
        <f t="shared" si="17"/>
        <v>21000</v>
      </c>
      <c r="W33" s="85">
        <f t="shared" si="17"/>
        <v>21700</v>
      </c>
      <c r="X33" s="85">
        <f t="shared" si="17"/>
        <v>14700</v>
      </c>
      <c r="Y33" s="85">
        <f t="shared" si="17"/>
        <v>21000</v>
      </c>
      <c r="Z33" s="85">
        <f t="shared" si="17"/>
        <v>21700</v>
      </c>
      <c r="AA33" s="85">
        <f t="shared" si="17"/>
        <v>20300</v>
      </c>
      <c r="AB33" s="98">
        <f t="shared" si="17"/>
        <v>21700</v>
      </c>
      <c r="AE33" s="17" t="s">
        <v>34</v>
      </c>
      <c r="AF33" s="85">
        <f>SUM(AF32,AF31)</f>
        <v>17484.29</v>
      </c>
      <c r="AG33" s="85">
        <f t="shared" ref="AG33:AQ33" si="18">SUM(AG32,AG31)</f>
        <v>14497.892</v>
      </c>
      <c r="AH33" s="85">
        <f t="shared" si="18"/>
        <v>19737.990000000002</v>
      </c>
      <c r="AI33" s="85">
        <f t="shared" si="18"/>
        <v>16725.470000000008</v>
      </c>
      <c r="AJ33" s="85">
        <f t="shared" si="18"/>
        <v>20820.296000000002</v>
      </c>
      <c r="AK33" s="85">
        <f t="shared" si="18"/>
        <v>19179.252000000008</v>
      </c>
      <c r="AL33" s="85">
        <f t="shared" si="18"/>
        <v>18916.987000000001</v>
      </c>
      <c r="AM33" s="85">
        <f t="shared" si="18"/>
        <v>17240.427</v>
      </c>
      <c r="AN33" s="85">
        <f t="shared" si="18"/>
        <v>7225.6550000000025</v>
      </c>
      <c r="AO33" s="85">
        <f t="shared" si="18"/>
        <v>8250.2279999999992</v>
      </c>
      <c r="AP33" s="85">
        <f t="shared" si="18"/>
        <v>19347.8</v>
      </c>
      <c r="AQ33" s="98">
        <f t="shared" si="18"/>
        <v>18610.355</v>
      </c>
    </row>
    <row r="34" spans="1:43" ht="15" thickBot="1">
      <c r="A34" s="20" t="s">
        <v>35</v>
      </c>
      <c r="B34" s="92">
        <f>B33/B27</f>
        <v>645.72712230215825</v>
      </c>
      <c r="C34" s="92">
        <f t="shared" ref="C34:M34" si="19">C33/C27</f>
        <v>649.03325925925935</v>
      </c>
      <c r="D34" s="92">
        <f t="shared" si="19"/>
        <v>610.94753363228699</v>
      </c>
      <c r="E34" s="92">
        <f t="shared" si="19"/>
        <v>660.98195488721808</v>
      </c>
      <c r="F34" s="92">
        <f t="shared" si="19"/>
        <v>664.87632508833917</v>
      </c>
      <c r="G34" s="92">
        <f t="shared" si="19"/>
        <v>687.21174004192869</v>
      </c>
      <c r="H34" s="92">
        <f t="shared" si="19"/>
        <v>666.98160960112955</v>
      </c>
      <c r="I34" s="92">
        <f t="shared" si="19"/>
        <v>632.9533182024511</v>
      </c>
      <c r="J34" s="93">
        <f t="shared" si="19"/>
        <v>0</v>
      </c>
      <c r="K34" s="93">
        <f t="shared" si="19"/>
        <v>0</v>
      </c>
      <c r="L34" s="93">
        <f t="shared" si="19"/>
        <v>0</v>
      </c>
      <c r="M34" s="94">
        <f t="shared" si="19"/>
        <v>0</v>
      </c>
      <c r="P34" s="20" t="s">
        <v>36</v>
      </c>
      <c r="Q34" s="92">
        <f>Q33/Q27</f>
        <v>700</v>
      </c>
      <c r="R34" s="92">
        <f t="shared" ref="R34:AB34" si="20">R33/R27</f>
        <v>700</v>
      </c>
      <c r="S34" s="92">
        <f t="shared" si="20"/>
        <v>700</v>
      </c>
      <c r="T34" s="92">
        <f t="shared" si="20"/>
        <v>700</v>
      </c>
      <c r="U34" s="92">
        <f t="shared" si="20"/>
        <v>700</v>
      </c>
      <c r="V34" s="92">
        <f t="shared" si="20"/>
        <v>700</v>
      </c>
      <c r="W34" s="92">
        <f t="shared" si="20"/>
        <v>700</v>
      </c>
      <c r="X34" s="92">
        <f t="shared" si="20"/>
        <v>700</v>
      </c>
      <c r="Y34" s="92">
        <f t="shared" si="20"/>
        <v>700</v>
      </c>
      <c r="Z34" s="92">
        <f t="shared" si="20"/>
        <v>700</v>
      </c>
      <c r="AA34" s="92">
        <f t="shared" si="20"/>
        <v>700</v>
      </c>
      <c r="AB34" s="102">
        <f t="shared" si="20"/>
        <v>700</v>
      </c>
      <c r="AE34" s="20" t="s">
        <v>36</v>
      </c>
      <c r="AF34" s="92">
        <f>AF33/AF27</f>
        <v>658.0462928114415</v>
      </c>
      <c r="AG34" s="92">
        <f t="shared" ref="AG34:AQ34" si="21">AG33/AG27</f>
        <v>658.99509090909089</v>
      </c>
      <c r="AH34" s="92">
        <f t="shared" si="21"/>
        <v>711.02269452449582</v>
      </c>
      <c r="AI34" s="92">
        <f t="shared" si="21"/>
        <v>597.33821428571457</v>
      </c>
      <c r="AJ34" s="92">
        <f t="shared" si="21"/>
        <v>717.94124137931044</v>
      </c>
      <c r="AK34" s="92">
        <f t="shared" si="21"/>
        <v>710.3426666666669</v>
      </c>
      <c r="AL34" s="92">
        <f t="shared" si="21"/>
        <v>675.60667857142857</v>
      </c>
      <c r="AM34" s="92">
        <f t="shared" si="21"/>
        <v>650.58215094339619</v>
      </c>
      <c r="AN34" s="92">
        <f t="shared" si="21"/>
        <v>607.19789915966408</v>
      </c>
      <c r="AO34" s="92">
        <f t="shared" si="21"/>
        <v>485.30752941176468</v>
      </c>
      <c r="AP34" s="92">
        <f t="shared" si="21"/>
        <v>716.5851851851852</v>
      </c>
      <c r="AQ34" s="102">
        <f t="shared" si="21"/>
        <v>689.2724074074074</v>
      </c>
    </row>
    <row r="37" spans="1:43">
      <c r="A37" s="50" t="s">
        <v>38</v>
      </c>
      <c r="P37" s="50" t="s">
        <v>38</v>
      </c>
      <c r="AE37" s="50" t="s">
        <v>38</v>
      </c>
    </row>
    <row r="38" spans="1:43" ht="15" thickBot="1">
      <c r="A38" s="51" t="str">
        <f>A5</f>
        <v>ACTUAL 2022</v>
      </c>
      <c r="P38" s="14" t="str">
        <f>P5</f>
        <v>BUDGET 2022</v>
      </c>
      <c r="AE38" s="55" t="str">
        <f>AE5</f>
        <v>ACTUAL 2021</v>
      </c>
    </row>
    <row r="39" spans="1:43">
      <c r="A39" s="15" t="s">
        <v>6</v>
      </c>
      <c r="B39" s="52" t="s">
        <v>7</v>
      </c>
      <c r="C39" s="52" t="s">
        <v>8</v>
      </c>
      <c r="D39" s="52" t="s">
        <v>9</v>
      </c>
      <c r="E39" s="52" t="s">
        <v>10</v>
      </c>
      <c r="F39" s="52" t="s">
        <v>11</v>
      </c>
      <c r="G39" s="52" t="s">
        <v>12</v>
      </c>
      <c r="H39" s="52" t="s">
        <v>13</v>
      </c>
      <c r="I39" s="52" t="s">
        <v>14</v>
      </c>
      <c r="J39" s="79" t="s">
        <v>15</v>
      </c>
      <c r="K39" s="79" t="s">
        <v>16</v>
      </c>
      <c r="L39" s="79" t="s">
        <v>17</v>
      </c>
      <c r="M39" s="80" t="s">
        <v>18</v>
      </c>
      <c r="P39" s="15" t="s">
        <v>6</v>
      </c>
      <c r="Q39" s="52" t="s">
        <v>7</v>
      </c>
      <c r="R39" s="52" t="s">
        <v>8</v>
      </c>
      <c r="S39" s="52" t="s">
        <v>9</v>
      </c>
      <c r="T39" s="52" t="s">
        <v>10</v>
      </c>
      <c r="U39" s="52" t="s">
        <v>11</v>
      </c>
      <c r="V39" s="52" t="s">
        <v>12</v>
      </c>
      <c r="W39" s="52" t="s">
        <v>13</v>
      </c>
      <c r="X39" s="52" t="s">
        <v>14</v>
      </c>
      <c r="Y39" s="52" t="s">
        <v>15</v>
      </c>
      <c r="Z39" s="52" t="s">
        <v>16</v>
      </c>
      <c r="AA39" s="52" t="s">
        <v>17</v>
      </c>
      <c r="AB39" s="53" t="s">
        <v>18</v>
      </c>
      <c r="AE39" s="15" t="s">
        <v>6</v>
      </c>
      <c r="AF39" s="52" t="s">
        <v>7</v>
      </c>
      <c r="AG39" s="52" t="s">
        <v>8</v>
      </c>
      <c r="AH39" s="52" t="s">
        <v>9</v>
      </c>
      <c r="AI39" s="52" t="s">
        <v>10</v>
      </c>
      <c r="AJ39" s="52" t="s">
        <v>11</v>
      </c>
      <c r="AK39" s="52" t="s">
        <v>12</v>
      </c>
      <c r="AL39" s="52" t="s">
        <v>13</v>
      </c>
      <c r="AM39" s="52" t="s">
        <v>14</v>
      </c>
      <c r="AN39" s="52" t="s">
        <v>15</v>
      </c>
      <c r="AO39" s="52" t="s">
        <v>16</v>
      </c>
      <c r="AP39" s="52" t="s">
        <v>17</v>
      </c>
      <c r="AQ39" s="53" t="s">
        <v>18</v>
      </c>
    </row>
    <row r="40" spans="1:43">
      <c r="A40" s="16" t="s">
        <v>19</v>
      </c>
      <c r="B40" s="81">
        <f>B7</f>
        <v>31</v>
      </c>
      <c r="C40" s="81">
        <f t="shared" ref="C40:M40" si="22">C7</f>
        <v>28</v>
      </c>
      <c r="D40" s="81">
        <f t="shared" si="22"/>
        <v>31</v>
      </c>
      <c r="E40" s="81">
        <f t="shared" si="22"/>
        <v>30</v>
      </c>
      <c r="F40" s="81">
        <f t="shared" si="22"/>
        <v>31</v>
      </c>
      <c r="G40" s="81">
        <f t="shared" si="22"/>
        <v>30</v>
      </c>
      <c r="H40" s="81">
        <f t="shared" si="22"/>
        <v>31</v>
      </c>
      <c r="I40" s="81">
        <f t="shared" si="22"/>
        <v>31</v>
      </c>
      <c r="J40" s="82">
        <f t="shared" si="22"/>
        <v>30</v>
      </c>
      <c r="K40" s="82">
        <f t="shared" si="22"/>
        <v>31</v>
      </c>
      <c r="L40" s="82">
        <f t="shared" si="22"/>
        <v>30</v>
      </c>
      <c r="M40" s="83">
        <f t="shared" si="22"/>
        <v>31</v>
      </c>
      <c r="P40" s="16" t="s">
        <v>19</v>
      </c>
      <c r="Q40" s="81">
        <f>Q7</f>
        <v>31</v>
      </c>
      <c r="R40" s="81">
        <f t="shared" ref="R40:AB40" si="23">R7</f>
        <v>28</v>
      </c>
      <c r="S40" s="81">
        <f t="shared" si="23"/>
        <v>31</v>
      </c>
      <c r="T40" s="81">
        <f t="shared" si="23"/>
        <v>30</v>
      </c>
      <c r="U40" s="81">
        <f t="shared" si="23"/>
        <v>31</v>
      </c>
      <c r="V40" s="81">
        <f t="shared" si="23"/>
        <v>30</v>
      </c>
      <c r="W40" s="81">
        <f t="shared" si="23"/>
        <v>31</v>
      </c>
      <c r="X40" s="81">
        <f t="shared" si="23"/>
        <v>31</v>
      </c>
      <c r="Y40" s="81">
        <f t="shared" si="23"/>
        <v>30</v>
      </c>
      <c r="Z40" s="81">
        <f t="shared" si="23"/>
        <v>31</v>
      </c>
      <c r="AA40" s="81">
        <f t="shared" si="23"/>
        <v>30</v>
      </c>
      <c r="AB40" s="97">
        <f t="shared" si="23"/>
        <v>31</v>
      </c>
      <c r="AE40" s="16" t="s">
        <v>19</v>
      </c>
      <c r="AF40" s="81">
        <v>31</v>
      </c>
      <c r="AG40" s="81">
        <v>28</v>
      </c>
      <c r="AH40" s="81">
        <v>31</v>
      </c>
      <c r="AI40" s="81">
        <v>30</v>
      </c>
      <c r="AJ40" s="81">
        <v>31</v>
      </c>
      <c r="AK40" s="81">
        <v>30</v>
      </c>
      <c r="AL40" s="81">
        <v>31</v>
      </c>
      <c r="AM40" s="81">
        <v>31</v>
      </c>
      <c r="AN40" s="81">
        <v>30</v>
      </c>
      <c r="AO40" s="81">
        <v>31</v>
      </c>
      <c r="AP40" s="81">
        <v>30</v>
      </c>
      <c r="AQ40" s="97">
        <v>31</v>
      </c>
    </row>
    <row r="41" spans="1:43">
      <c r="A41" s="16" t="s">
        <v>20</v>
      </c>
      <c r="B41" s="81"/>
      <c r="C41" s="81"/>
      <c r="D41" s="81"/>
      <c r="E41" s="81"/>
      <c r="F41" s="81"/>
      <c r="G41" s="81"/>
      <c r="H41" s="81"/>
      <c r="I41" s="81"/>
      <c r="J41" s="82"/>
      <c r="K41" s="82"/>
      <c r="L41" s="82"/>
      <c r="M41" s="83"/>
      <c r="P41" s="16" t="s">
        <v>20</v>
      </c>
      <c r="Q41" s="81"/>
      <c r="R41" s="81"/>
      <c r="S41" s="81"/>
      <c r="T41" s="81"/>
      <c r="U41" s="81"/>
      <c r="V41" s="81"/>
      <c r="W41" s="81"/>
      <c r="X41" s="81"/>
      <c r="Y41" s="81"/>
      <c r="Z41" s="81"/>
      <c r="AA41" s="81"/>
      <c r="AB41" s="97"/>
      <c r="AE41" s="16" t="s">
        <v>21</v>
      </c>
      <c r="AF41" s="81"/>
      <c r="AG41" s="81"/>
      <c r="AH41" s="81"/>
      <c r="AI41" s="81"/>
      <c r="AJ41" s="81"/>
      <c r="AK41" s="81"/>
      <c r="AL41" s="81"/>
      <c r="AM41" s="81"/>
      <c r="AN41" s="81"/>
      <c r="AO41" s="81"/>
      <c r="AP41" s="81"/>
      <c r="AQ41" s="97"/>
    </row>
    <row r="42" spans="1:43">
      <c r="A42" s="30" t="s">
        <v>22</v>
      </c>
      <c r="B42" s="84">
        <v>0</v>
      </c>
      <c r="C42" s="84">
        <v>0.5</v>
      </c>
      <c r="D42" s="84">
        <v>0.5</v>
      </c>
      <c r="E42" s="84">
        <v>0.5</v>
      </c>
      <c r="F42" s="84">
        <v>1.5</v>
      </c>
      <c r="G42" s="84">
        <v>10.5</v>
      </c>
      <c r="H42" s="84">
        <v>0.5</v>
      </c>
      <c r="I42" s="84">
        <v>0.5</v>
      </c>
      <c r="J42" s="82">
        <v>0</v>
      </c>
      <c r="K42" s="82">
        <v>0</v>
      </c>
      <c r="L42" s="82">
        <v>0</v>
      </c>
      <c r="M42" s="83">
        <v>0</v>
      </c>
      <c r="P42" s="16" t="s">
        <v>23</v>
      </c>
      <c r="Q42" s="81">
        <v>0</v>
      </c>
      <c r="R42" s="81">
        <v>0.5</v>
      </c>
      <c r="S42" s="81">
        <v>0.5</v>
      </c>
      <c r="T42" s="81">
        <v>0.5</v>
      </c>
      <c r="U42" s="81">
        <v>2</v>
      </c>
      <c r="V42" s="81">
        <v>10</v>
      </c>
      <c r="W42" s="81">
        <v>0</v>
      </c>
      <c r="X42" s="81">
        <v>0.5</v>
      </c>
      <c r="Y42" s="81">
        <v>0.5</v>
      </c>
      <c r="Z42" s="81">
        <v>0.5</v>
      </c>
      <c r="AA42" s="81">
        <v>0.5</v>
      </c>
      <c r="AB42" s="97">
        <v>0.5</v>
      </c>
      <c r="AE42" s="16" t="s">
        <v>23</v>
      </c>
      <c r="AF42" s="84">
        <v>0.5</v>
      </c>
      <c r="AG42" s="84">
        <v>0.5</v>
      </c>
      <c r="AH42" s="84">
        <v>0.5</v>
      </c>
      <c r="AI42" s="84">
        <v>0.5</v>
      </c>
      <c r="AJ42" s="84">
        <v>0.5</v>
      </c>
      <c r="AK42" s="84">
        <v>13</v>
      </c>
      <c r="AL42" s="84">
        <v>0</v>
      </c>
      <c r="AM42" s="84">
        <v>0.5</v>
      </c>
      <c r="AN42" s="84">
        <v>0.5</v>
      </c>
      <c r="AO42" s="84">
        <v>0.5</v>
      </c>
      <c r="AP42" s="84">
        <v>0.5</v>
      </c>
      <c r="AQ42" s="101">
        <v>0.5</v>
      </c>
    </row>
    <row r="43" spans="1:43">
      <c r="A43" s="30" t="s">
        <v>24</v>
      </c>
      <c r="B43" s="84">
        <v>0.27</v>
      </c>
      <c r="C43" s="84">
        <v>1.9</v>
      </c>
      <c r="D43" s="84">
        <v>0.2</v>
      </c>
      <c r="E43" s="84">
        <v>0.19</v>
      </c>
      <c r="F43" s="84">
        <v>0.44</v>
      </c>
      <c r="G43" s="84">
        <v>2.8700000000000006</v>
      </c>
      <c r="H43" s="84">
        <v>3.1902777777777778</v>
      </c>
      <c r="I43" s="84">
        <v>0.58333333333333337</v>
      </c>
      <c r="J43" s="82">
        <v>0</v>
      </c>
      <c r="K43" s="82">
        <v>0</v>
      </c>
      <c r="L43" s="82">
        <v>0</v>
      </c>
      <c r="M43" s="83">
        <v>0</v>
      </c>
      <c r="P43" s="16" t="s">
        <v>25</v>
      </c>
      <c r="Q43" s="81">
        <v>0</v>
      </c>
      <c r="R43" s="81">
        <v>0</v>
      </c>
      <c r="S43" s="81">
        <v>0</v>
      </c>
      <c r="T43" s="81">
        <v>0</v>
      </c>
      <c r="U43" s="81">
        <v>0</v>
      </c>
      <c r="V43" s="81">
        <v>0</v>
      </c>
      <c r="W43" s="81">
        <v>0</v>
      </c>
      <c r="X43" s="81">
        <v>0</v>
      </c>
      <c r="Y43" s="81">
        <v>0</v>
      </c>
      <c r="Z43" s="81">
        <v>0</v>
      </c>
      <c r="AA43" s="81">
        <v>0</v>
      </c>
      <c r="AB43" s="97">
        <v>0</v>
      </c>
      <c r="AE43" s="16" t="s">
        <v>25</v>
      </c>
      <c r="AF43" s="84">
        <v>2.1</v>
      </c>
      <c r="AG43" s="84">
        <v>0</v>
      </c>
      <c r="AH43" s="84">
        <v>0.38</v>
      </c>
      <c r="AI43" s="84">
        <v>0.6</v>
      </c>
      <c r="AJ43" s="84">
        <v>3.66</v>
      </c>
      <c r="AK43" s="84">
        <v>1.45</v>
      </c>
      <c r="AL43" s="84">
        <v>1.4</v>
      </c>
      <c r="AM43" s="84">
        <v>2.64</v>
      </c>
      <c r="AN43" s="84">
        <v>2.5000000000000001E-2</v>
      </c>
      <c r="AO43" s="84">
        <v>0.5</v>
      </c>
      <c r="AP43" s="84">
        <v>3</v>
      </c>
      <c r="AQ43" s="101">
        <v>0.6</v>
      </c>
    </row>
    <row r="44" spans="1:43">
      <c r="A44" s="17" t="s">
        <v>26</v>
      </c>
      <c r="B44" s="85">
        <f>B40-B42-B43</f>
        <v>30.73</v>
      </c>
      <c r="C44" s="85">
        <f t="shared" ref="C44:M44" si="24">C40-C42-C43</f>
        <v>25.6</v>
      </c>
      <c r="D44" s="85">
        <f t="shared" si="24"/>
        <v>30.3</v>
      </c>
      <c r="E44" s="85">
        <f t="shared" si="24"/>
        <v>29.31</v>
      </c>
      <c r="F44" s="85">
        <f t="shared" si="24"/>
        <v>29.06</v>
      </c>
      <c r="G44" s="85">
        <f t="shared" si="24"/>
        <v>16.63</v>
      </c>
      <c r="H44" s="85">
        <f t="shared" si="24"/>
        <v>27.309722222222224</v>
      </c>
      <c r="I44" s="85">
        <f t="shared" si="24"/>
        <v>29.916666666666668</v>
      </c>
      <c r="J44" s="86">
        <f t="shared" si="24"/>
        <v>30</v>
      </c>
      <c r="K44" s="86">
        <f t="shared" si="24"/>
        <v>31</v>
      </c>
      <c r="L44" s="86">
        <f t="shared" si="24"/>
        <v>30</v>
      </c>
      <c r="M44" s="87">
        <f t="shared" si="24"/>
        <v>31</v>
      </c>
      <c r="P44" s="17" t="s">
        <v>26</v>
      </c>
      <c r="Q44" s="85">
        <f>Q40-Q42-Q43</f>
        <v>31</v>
      </c>
      <c r="R44" s="85">
        <f t="shared" ref="R44:AB44" si="25">R40-R42-R43</f>
        <v>27.5</v>
      </c>
      <c r="S44" s="85">
        <f t="shared" si="25"/>
        <v>30.5</v>
      </c>
      <c r="T44" s="85">
        <f t="shared" si="25"/>
        <v>29.5</v>
      </c>
      <c r="U44" s="85">
        <f t="shared" si="25"/>
        <v>29</v>
      </c>
      <c r="V44" s="85">
        <f t="shared" si="25"/>
        <v>20</v>
      </c>
      <c r="W44" s="85">
        <f t="shared" si="25"/>
        <v>31</v>
      </c>
      <c r="X44" s="85">
        <f t="shared" si="25"/>
        <v>30.5</v>
      </c>
      <c r="Y44" s="85">
        <f t="shared" si="25"/>
        <v>29.5</v>
      </c>
      <c r="Z44" s="85">
        <f t="shared" si="25"/>
        <v>30.5</v>
      </c>
      <c r="AA44" s="85">
        <f t="shared" si="25"/>
        <v>29.5</v>
      </c>
      <c r="AB44" s="98">
        <f t="shared" si="25"/>
        <v>30.5</v>
      </c>
      <c r="AE44" s="17" t="s">
        <v>26</v>
      </c>
      <c r="AF44" s="85">
        <f>AF40-AF42-AF43</f>
        <v>28.4</v>
      </c>
      <c r="AG44" s="85">
        <f t="shared" ref="AG44:AQ44" si="26">AG40-AG42-AG43</f>
        <v>27.5</v>
      </c>
      <c r="AH44" s="85">
        <f t="shared" si="26"/>
        <v>30.12</v>
      </c>
      <c r="AI44" s="85">
        <f t="shared" si="26"/>
        <v>28.9</v>
      </c>
      <c r="AJ44" s="85">
        <f t="shared" si="26"/>
        <v>26.84</v>
      </c>
      <c r="AK44" s="85">
        <f t="shared" si="26"/>
        <v>15.55</v>
      </c>
      <c r="AL44" s="85">
        <f t="shared" si="26"/>
        <v>29.6</v>
      </c>
      <c r="AM44" s="85">
        <f t="shared" si="26"/>
        <v>27.86</v>
      </c>
      <c r="AN44" s="85">
        <f t="shared" si="26"/>
        <v>29.475000000000001</v>
      </c>
      <c r="AO44" s="85">
        <f t="shared" si="26"/>
        <v>30</v>
      </c>
      <c r="AP44" s="85">
        <f t="shared" si="26"/>
        <v>26.5</v>
      </c>
      <c r="AQ44" s="98">
        <f t="shared" si="26"/>
        <v>29.9</v>
      </c>
    </row>
    <row r="45" spans="1:43">
      <c r="A45" s="18"/>
      <c r="B45" s="88"/>
      <c r="C45" s="88"/>
      <c r="D45" s="88"/>
      <c r="E45" s="88"/>
      <c r="F45" s="88"/>
      <c r="G45" s="88"/>
      <c r="H45" s="88"/>
      <c r="I45" s="88"/>
      <c r="J45" s="89"/>
      <c r="K45" s="89"/>
      <c r="L45" s="89"/>
      <c r="M45" s="83"/>
      <c r="P45" s="18"/>
      <c r="Q45" s="88"/>
      <c r="R45" s="88"/>
      <c r="S45" s="88"/>
      <c r="T45" s="88"/>
      <c r="U45" s="88"/>
      <c r="V45" s="88"/>
      <c r="W45" s="88"/>
      <c r="X45" s="88"/>
      <c r="Y45" s="88"/>
      <c r="Z45" s="88"/>
      <c r="AA45" s="88"/>
      <c r="AB45" s="99"/>
      <c r="AE45" s="18"/>
      <c r="AF45" s="88"/>
      <c r="AG45" s="88"/>
      <c r="AH45" s="88"/>
      <c r="AI45" s="88"/>
      <c r="AJ45" s="88"/>
      <c r="AK45" s="88"/>
      <c r="AL45" s="88"/>
      <c r="AM45" s="88"/>
      <c r="AN45" s="88"/>
      <c r="AO45" s="88"/>
      <c r="AP45" s="88"/>
      <c r="AQ45" s="99"/>
    </row>
    <row r="46" spans="1:43">
      <c r="A46" s="21" t="s">
        <v>27</v>
      </c>
      <c r="B46" s="90">
        <v>790</v>
      </c>
      <c r="C46" s="90">
        <v>790</v>
      </c>
      <c r="D46" s="90">
        <v>790</v>
      </c>
      <c r="E46" s="90">
        <v>790</v>
      </c>
      <c r="F46" s="90">
        <v>790</v>
      </c>
      <c r="G46" s="90">
        <v>790</v>
      </c>
      <c r="H46" s="90">
        <v>790</v>
      </c>
      <c r="I46" s="90">
        <v>790</v>
      </c>
      <c r="J46" s="91">
        <v>790</v>
      </c>
      <c r="K46" s="91">
        <v>790</v>
      </c>
      <c r="L46" s="91">
        <v>790</v>
      </c>
      <c r="M46" s="83">
        <v>790</v>
      </c>
      <c r="P46" s="18" t="s">
        <v>28</v>
      </c>
      <c r="Q46" s="90">
        <v>790</v>
      </c>
      <c r="R46" s="90">
        <v>790</v>
      </c>
      <c r="S46" s="90">
        <v>790</v>
      </c>
      <c r="T46" s="90">
        <v>790</v>
      </c>
      <c r="U46" s="90">
        <v>790</v>
      </c>
      <c r="V46" s="90">
        <v>790</v>
      </c>
      <c r="W46" s="90">
        <v>790</v>
      </c>
      <c r="X46" s="90">
        <v>790</v>
      </c>
      <c r="Y46" s="90">
        <v>790</v>
      </c>
      <c r="Z46" s="90">
        <v>790</v>
      </c>
      <c r="AA46" s="90">
        <v>790</v>
      </c>
      <c r="AB46" s="100">
        <v>790</v>
      </c>
      <c r="AE46" s="18" t="s">
        <v>28</v>
      </c>
      <c r="AF46" s="90">
        <v>790</v>
      </c>
      <c r="AG46" s="90">
        <v>790</v>
      </c>
      <c r="AH46" s="90">
        <v>790</v>
      </c>
      <c r="AI46" s="90">
        <v>790</v>
      </c>
      <c r="AJ46" s="90">
        <v>790</v>
      </c>
      <c r="AK46" s="90">
        <v>790</v>
      </c>
      <c r="AL46" s="90">
        <v>790</v>
      </c>
      <c r="AM46" s="90">
        <v>790</v>
      </c>
      <c r="AN46" s="90">
        <v>790</v>
      </c>
      <c r="AO46" s="90">
        <v>790</v>
      </c>
      <c r="AP46" s="90">
        <v>790</v>
      </c>
      <c r="AQ46" s="100">
        <v>790</v>
      </c>
    </row>
    <row r="47" spans="1:43">
      <c r="A47" s="21"/>
      <c r="B47" s="90"/>
      <c r="C47" s="90"/>
      <c r="D47" s="90"/>
      <c r="E47" s="90"/>
      <c r="F47" s="90"/>
      <c r="G47" s="90"/>
      <c r="H47" s="90"/>
      <c r="I47" s="90"/>
      <c r="J47" s="91"/>
      <c r="K47" s="91"/>
      <c r="L47" s="91"/>
      <c r="M47" s="83"/>
      <c r="P47" s="18"/>
      <c r="Q47" s="90"/>
      <c r="R47" s="90"/>
      <c r="S47" s="90"/>
      <c r="T47" s="90"/>
      <c r="U47" s="90"/>
      <c r="V47" s="90"/>
      <c r="W47" s="90"/>
      <c r="X47" s="90"/>
      <c r="Y47" s="90"/>
      <c r="Z47" s="90"/>
      <c r="AA47" s="90"/>
      <c r="AB47" s="100"/>
      <c r="AE47" s="18"/>
      <c r="AF47" s="90"/>
      <c r="AG47" s="90"/>
      <c r="AH47" s="90"/>
      <c r="AI47" s="90"/>
      <c r="AJ47" s="90"/>
      <c r="AK47" s="90"/>
      <c r="AL47" s="90"/>
      <c r="AM47" s="90"/>
      <c r="AN47" s="90"/>
      <c r="AO47" s="90"/>
      <c r="AP47" s="90"/>
      <c r="AQ47" s="100"/>
    </row>
    <row r="48" spans="1:43">
      <c r="A48" s="78" t="s">
        <v>29</v>
      </c>
      <c r="B48" s="84">
        <v>23632.668000000001</v>
      </c>
      <c r="C48" s="84">
        <v>21157</v>
      </c>
      <c r="D48" s="84">
        <v>24628</v>
      </c>
      <c r="E48" s="84">
        <v>23025</v>
      </c>
      <c r="F48" s="84">
        <v>23435.042999999998</v>
      </c>
      <c r="G48" s="84">
        <v>9755</v>
      </c>
      <c r="H48" s="84">
        <v>21948.028999999999</v>
      </c>
      <c r="I48" s="84">
        <v>21864.445999999996</v>
      </c>
      <c r="J48" s="82">
        <v>0</v>
      </c>
      <c r="K48" s="82">
        <v>0</v>
      </c>
      <c r="L48" s="82">
        <v>0</v>
      </c>
      <c r="M48" s="83">
        <v>0</v>
      </c>
      <c r="P48" s="77" t="s">
        <v>30</v>
      </c>
      <c r="Q48" s="84">
        <f t="shared" ref="Q48:AB48" si="27">Q44*Q46</f>
        <v>24490</v>
      </c>
      <c r="R48" s="84">
        <f t="shared" si="27"/>
        <v>21725</v>
      </c>
      <c r="S48" s="84">
        <f t="shared" si="27"/>
        <v>24095</v>
      </c>
      <c r="T48" s="84">
        <f t="shared" si="27"/>
        <v>23305</v>
      </c>
      <c r="U48" s="84">
        <f t="shared" si="27"/>
        <v>22910</v>
      </c>
      <c r="V48" s="84">
        <f t="shared" si="27"/>
        <v>15800</v>
      </c>
      <c r="W48" s="84">
        <f t="shared" si="27"/>
        <v>24490</v>
      </c>
      <c r="X48" s="84">
        <f t="shared" si="27"/>
        <v>24095</v>
      </c>
      <c r="Y48" s="84">
        <f t="shared" si="27"/>
        <v>23305</v>
      </c>
      <c r="Z48" s="84">
        <f t="shared" si="27"/>
        <v>24095</v>
      </c>
      <c r="AA48" s="84">
        <f t="shared" si="27"/>
        <v>23305</v>
      </c>
      <c r="AB48" s="101">
        <f t="shared" si="27"/>
        <v>24095</v>
      </c>
      <c r="AE48" s="77" t="s">
        <v>30</v>
      </c>
      <c r="AF48" s="84">
        <v>22136.53</v>
      </c>
      <c r="AG48" s="84">
        <v>20771.261999999999</v>
      </c>
      <c r="AH48" s="84">
        <v>24446.468000000001</v>
      </c>
      <c r="AI48" s="84">
        <v>23339</v>
      </c>
      <c r="AJ48" s="84">
        <v>21036.307000000001</v>
      </c>
      <c r="AK48" s="84">
        <v>11903.8</v>
      </c>
      <c r="AL48" s="84">
        <v>23344</v>
      </c>
      <c r="AM48" s="84">
        <v>21027.673999999999</v>
      </c>
      <c r="AN48" s="84">
        <v>20078.737000000001</v>
      </c>
      <c r="AO48" s="84">
        <v>23336</v>
      </c>
      <c r="AP48" s="84">
        <v>20457.674999999999</v>
      </c>
      <c r="AQ48" s="101">
        <v>24723.08</v>
      </c>
    </row>
    <row r="49" spans="1:43">
      <c r="A49" s="78" t="s">
        <v>31</v>
      </c>
      <c r="B49" s="84">
        <v>0</v>
      </c>
      <c r="C49" s="84">
        <v>0</v>
      </c>
      <c r="D49" s="84">
        <v>0</v>
      </c>
      <c r="E49" s="84">
        <v>0</v>
      </c>
      <c r="F49" s="84">
        <v>0</v>
      </c>
      <c r="G49" s="84">
        <v>0</v>
      </c>
      <c r="H49" s="84">
        <v>0</v>
      </c>
      <c r="I49" s="84">
        <v>0</v>
      </c>
      <c r="J49" s="82">
        <v>0</v>
      </c>
      <c r="K49" s="82">
        <v>0</v>
      </c>
      <c r="L49" s="82">
        <v>0</v>
      </c>
      <c r="M49" s="83">
        <v>0</v>
      </c>
      <c r="P49" s="77" t="s">
        <v>32</v>
      </c>
      <c r="Q49" s="84">
        <v>0</v>
      </c>
      <c r="R49" s="84">
        <v>0</v>
      </c>
      <c r="S49" s="84">
        <v>0</v>
      </c>
      <c r="T49" s="84">
        <v>0</v>
      </c>
      <c r="U49" s="84">
        <v>0</v>
      </c>
      <c r="V49" s="84">
        <v>0</v>
      </c>
      <c r="W49" s="84">
        <v>0</v>
      </c>
      <c r="X49" s="84">
        <v>0</v>
      </c>
      <c r="Y49" s="84">
        <v>0</v>
      </c>
      <c r="Z49" s="84">
        <v>0</v>
      </c>
      <c r="AA49" s="84">
        <v>0</v>
      </c>
      <c r="AB49" s="101">
        <v>0</v>
      </c>
      <c r="AE49" s="77" t="s">
        <v>32</v>
      </c>
      <c r="AF49" s="84">
        <v>0</v>
      </c>
      <c r="AG49" s="84">
        <v>0</v>
      </c>
      <c r="AH49" s="84">
        <v>0</v>
      </c>
      <c r="AI49" s="84">
        <v>0</v>
      </c>
      <c r="AJ49" s="84">
        <v>0</v>
      </c>
      <c r="AK49" s="84">
        <v>0</v>
      </c>
      <c r="AL49" s="84">
        <v>0</v>
      </c>
      <c r="AM49" s="84">
        <v>0</v>
      </c>
      <c r="AN49" s="84">
        <v>0</v>
      </c>
      <c r="AO49" s="84">
        <v>0</v>
      </c>
      <c r="AP49" s="84">
        <v>0</v>
      </c>
      <c r="AQ49" s="101">
        <v>0</v>
      </c>
    </row>
    <row r="50" spans="1:43">
      <c r="A50" s="29" t="s">
        <v>33</v>
      </c>
      <c r="B50" s="85">
        <f>SUM(B49,B48)</f>
        <v>23632.668000000001</v>
      </c>
      <c r="C50" s="85">
        <f t="shared" ref="C50:M50" si="28">SUM(C49,C48)</f>
        <v>21157</v>
      </c>
      <c r="D50" s="85">
        <f t="shared" si="28"/>
        <v>24628</v>
      </c>
      <c r="E50" s="85">
        <f t="shared" si="28"/>
        <v>23025</v>
      </c>
      <c r="F50" s="85">
        <f t="shared" si="28"/>
        <v>23435.042999999998</v>
      </c>
      <c r="G50" s="85">
        <f t="shared" si="28"/>
        <v>9755</v>
      </c>
      <c r="H50" s="85">
        <f t="shared" si="28"/>
        <v>21948.028999999999</v>
      </c>
      <c r="I50" s="85">
        <f t="shared" si="28"/>
        <v>21864.445999999996</v>
      </c>
      <c r="J50" s="86">
        <f t="shared" si="28"/>
        <v>0</v>
      </c>
      <c r="K50" s="86">
        <f t="shared" si="28"/>
        <v>0</v>
      </c>
      <c r="L50" s="86">
        <f t="shared" si="28"/>
        <v>0</v>
      </c>
      <c r="M50" s="87">
        <f t="shared" si="28"/>
        <v>0</v>
      </c>
      <c r="P50" s="17" t="s">
        <v>34</v>
      </c>
      <c r="Q50" s="85">
        <f>SUM(Q48:Q49)</f>
        <v>24490</v>
      </c>
      <c r="R50" s="85">
        <f t="shared" ref="R50:AB50" si="29">SUM(R48:R49)</f>
        <v>21725</v>
      </c>
      <c r="S50" s="85">
        <f t="shared" si="29"/>
        <v>24095</v>
      </c>
      <c r="T50" s="85">
        <f t="shared" si="29"/>
        <v>23305</v>
      </c>
      <c r="U50" s="85">
        <f t="shared" si="29"/>
        <v>22910</v>
      </c>
      <c r="V50" s="85">
        <f t="shared" si="29"/>
        <v>15800</v>
      </c>
      <c r="W50" s="85">
        <f t="shared" si="29"/>
        <v>24490</v>
      </c>
      <c r="X50" s="85">
        <f t="shared" si="29"/>
        <v>24095</v>
      </c>
      <c r="Y50" s="85">
        <f t="shared" si="29"/>
        <v>23305</v>
      </c>
      <c r="Z50" s="85">
        <f t="shared" si="29"/>
        <v>24095</v>
      </c>
      <c r="AA50" s="85">
        <f t="shared" si="29"/>
        <v>23305</v>
      </c>
      <c r="AB50" s="98">
        <f t="shared" si="29"/>
        <v>24095</v>
      </c>
      <c r="AE50" s="17" t="s">
        <v>34</v>
      </c>
      <c r="AF50" s="85">
        <f>SUM(AF48:AF49)</f>
        <v>22136.53</v>
      </c>
      <c r="AG50" s="85">
        <f t="shared" ref="AG50:AQ50" si="30">SUM(AG48:AG49)</f>
        <v>20771.261999999999</v>
      </c>
      <c r="AH50" s="85">
        <f t="shared" si="30"/>
        <v>24446.468000000001</v>
      </c>
      <c r="AI50" s="85">
        <f t="shared" si="30"/>
        <v>23339</v>
      </c>
      <c r="AJ50" s="85">
        <f t="shared" si="30"/>
        <v>21036.307000000001</v>
      </c>
      <c r="AK50" s="85">
        <f t="shared" si="30"/>
        <v>11903.8</v>
      </c>
      <c r="AL50" s="85">
        <f t="shared" si="30"/>
        <v>23344</v>
      </c>
      <c r="AM50" s="85">
        <f t="shared" si="30"/>
        <v>21027.673999999999</v>
      </c>
      <c r="AN50" s="85">
        <f t="shared" si="30"/>
        <v>20078.737000000001</v>
      </c>
      <c r="AO50" s="85">
        <f t="shared" si="30"/>
        <v>23336</v>
      </c>
      <c r="AP50" s="85">
        <f t="shared" si="30"/>
        <v>20457.674999999999</v>
      </c>
      <c r="AQ50" s="98">
        <f t="shared" si="30"/>
        <v>24723.08</v>
      </c>
    </row>
    <row r="51" spans="1:43" ht="15" thickBot="1">
      <c r="A51" s="20" t="s">
        <v>35</v>
      </c>
      <c r="B51" s="92">
        <f>B50/B44</f>
        <v>769.04223885453962</v>
      </c>
      <c r="C51" s="92">
        <f t="shared" ref="C51:M51" si="31">C50/C44</f>
        <v>826.4453125</v>
      </c>
      <c r="D51" s="92">
        <f t="shared" si="31"/>
        <v>812.80528052805278</v>
      </c>
      <c r="E51" s="92">
        <f t="shared" si="31"/>
        <v>785.56806550665306</v>
      </c>
      <c r="F51" s="92">
        <f t="shared" si="31"/>
        <v>806.43644184445975</v>
      </c>
      <c r="G51" s="92">
        <f t="shared" si="31"/>
        <v>586.5904990980157</v>
      </c>
      <c r="H51" s="92">
        <f t="shared" si="31"/>
        <v>803.6708986421196</v>
      </c>
      <c r="I51" s="92">
        <f t="shared" si="31"/>
        <v>730.84499164345391</v>
      </c>
      <c r="J51" s="93">
        <f t="shared" si="31"/>
        <v>0</v>
      </c>
      <c r="K51" s="93">
        <f t="shared" si="31"/>
        <v>0</v>
      </c>
      <c r="L51" s="93">
        <f t="shared" si="31"/>
        <v>0</v>
      </c>
      <c r="M51" s="94">
        <f t="shared" si="31"/>
        <v>0</v>
      </c>
      <c r="P51" s="20" t="s">
        <v>36</v>
      </c>
      <c r="Q51" s="92">
        <f>Q50/Q44</f>
        <v>790</v>
      </c>
      <c r="R51" s="92">
        <f t="shared" ref="R51:AB51" si="32">R50/R44</f>
        <v>790</v>
      </c>
      <c r="S51" s="92">
        <f t="shared" si="32"/>
        <v>790</v>
      </c>
      <c r="T51" s="92">
        <f t="shared" si="32"/>
        <v>790</v>
      </c>
      <c r="U51" s="92">
        <f t="shared" si="32"/>
        <v>790</v>
      </c>
      <c r="V51" s="92">
        <f t="shared" si="32"/>
        <v>790</v>
      </c>
      <c r="W51" s="92">
        <f t="shared" si="32"/>
        <v>790</v>
      </c>
      <c r="X51" s="92">
        <f t="shared" si="32"/>
        <v>790</v>
      </c>
      <c r="Y51" s="92">
        <f t="shared" si="32"/>
        <v>790</v>
      </c>
      <c r="Z51" s="92">
        <f t="shared" si="32"/>
        <v>790</v>
      </c>
      <c r="AA51" s="92">
        <f t="shared" si="32"/>
        <v>790</v>
      </c>
      <c r="AB51" s="102">
        <f t="shared" si="32"/>
        <v>790</v>
      </c>
      <c r="AE51" s="20" t="s">
        <v>36</v>
      </c>
      <c r="AF51" s="92">
        <f>AF50/AF44</f>
        <v>779.45528169014085</v>
      </c>
      <c r="AG51" s="92">
        <f t="shared" ref="AG51:AQ51" si="33">AG50/AG44</f>
        <v>755.31861818181812</v>
      </c>
      <c r="AH51" s="92">
        <f t="shared" si="33"/>
        <v>811.63572377158039</v>
      </c>
      <c r="AI51" s="92">
        <f t="shared" si="33"/>
        <v>807.57785467128031</v>
      </c>
      <c r="AJ51" s="92">
        <f t="shared" si="33"/>
        <v>783.76702682563337</v>
      </c>
      <c r="AK51" s="92">
        <f t="shared" si="33"/>
        <v>765.51768488745972</v>
      </c>
      <c r="AL51" s="92">
        <f t="shared" si="33"/>
        <v>788.64864864864865</v>
      </c>
      <c r="AM51" s="92">
        <f t="shared" si="33"/>
        <v>754.76216798277096</v>
      </c>
      <c r="AN51" s="92">
        <f t="shared" si="33"/>
        <v>681.21245122985579</v>
      </c>
      <c r="AO51" s="92">
        <f t="shared" si="33"/>
        <v>777.86666666666667</v>
      </c>
      <c r="AP51" s="92">
        <f t="shared" si="33"/>
        <v>771.98773584905655</v>
      </c>
      <c r="AQ51" s="102">
        <f t="shared" si="33"/>
        <v>826.85886287625431</v>
      </c>
    </row>
    <row r="54" spans="1:43">
      <c r="A54" s="48" t="s">
        <v>39</v>
      </c>
      <c r="P54" s="48" t="s">
        <v>39</v>
      </c>
      <c r="AE54" s="48" t="s">
        <v>39</v>
      </c>
    </row>
    <row r="55" spans="1:43" ht="15" thickBot="1">
      <c r="A55" s="51" t="str">
        <f>A5</f>
        <v>ACTUAL 2022</v>
      </c>
      <c r="P55" s="14" t="str">
        <f>P5</f>
        <v>BUDGET 2022</v>
      </c>
      <c r="AE55" s="55" t="str">
        <f>AE5</f>
        <v>ACTUAL 2021</v>
      </c>
    </row>
    <row r="56" spans="1:43">
      <c r="A56" s="15" t="s">
        <v>6</v>
      </c>
      <c r="B56" s="52" t="s">
        <v>7</v>
      </c>
      <c r="C56" s="52" t="s">
        <v>8</v>
      </c>
      <c r="D56" s="52" t="s">
        <v>9</v>
      </c>
      <c r="E56" s="52" t="s">
        <v>10</v>
      </c>
      <c r="F56" s="52" t="s">
        <v>11</v>
      </c>
      <c r="G56" s="52" t="s">
        <v>12</v>
      </c>
      <c r="H56" s="52" t="s">
        <v>13</v>
      </c>
      <c r="I56" s="52" t="s">
        <v>14</v>
      </c>
      <c r="J56" s="79" t="s">
        <v>15</v>
      </c>
      <c r="K56" s="79" t="s">
        <v>16</v>
      </c>
      <c r="L56" s="79" t="s">
        <v>17</v>
      </c>
      <c r="M56" s="80" t="s">
        <v>18</v>
      </c>
      <c r="P56" s="15" t="s">
        <v>6</v>
      </c>
      <c r="Q56" s="52" t="s">
        <v>7</v>
      </c>
      <c r="R56" s="52" t="s">
        <v>8</v>
      </c>
      <c r="S56" s="52" t="s">
        <v>9</v>
      </c>
      <c r="T56" s="52" t="s">
        <v>10</v>
      </c>
      <c r="U56" s="52" t="s">
        <v>11</v>
      </c>
      <c r="V56" s="52" t="s">
        <v>12</v>
      </c>
      <c r="W56" s="52" t="s">
        <v>13</v>
      </c>
      <c r="X56" s="52" t="s">
        <v>14</v>
      </c>
      <c r="Y56" s="52" t="s">
        <v>15</v>
      </c>
      <c r="Z56" s="52" t="s">
        <v>16</v>
      </c>
      <c r="AA56" s="52" t="s">
        <v>17</v>
      </c>
      <c r="AB56" s="53" t="s">
        <v>18</v>
      </c>
      <c r="AE56" s="15" t="s">
        <v>6</v>
      </c>
      <c r="AF56" s="52" t="s">
        <v>7</v>
      </c>
      <c r="AG56" s="52" t="s">
        <v>8</v>
      </c>
      <c r="AH56" s="52" t="s">
        <v>9</v>
      </c>
      <c r="AI56" s="52" t="s">
        <v>10</v>
      </c>
      <c r="AJ56" s="52" t="s">
        <v>11</v>
      </c>
      <c r="AK56" s="52" t="s">
        <v>12</v>
      </c>
      <c r="AL56" s="52" t="s">
        <v>13</v>
      </c>
      <c r="AM56" s="52" t="s">
        <v>14</v>
      </c>
      <c r="AN56" s="52" t="s">
        <v>15</v>
      </c>
      <c r="AO56" s="52" t="s">
        <v>16</v>
      </c>
      <c r="AP56" s="52" t="s">
        <v>17</v>
      </c>
      <c r="AQ56" s="53" t="s">
        <v>18</v>
      </c>
    </row>
    <row r="57" spans="1:43">
      <c r="A57" s="16" t="s">
        <v>19</v>
      </c>
      <c r="B57" s="81">
        <f>B7</f>
        <v>31</v>
      </c>
      <c r="C57" s="81">
        <f t="shared" ref="C57:M57" si="34">C7</f>
        <v>28</v>
      </c>
      <c r="D57" s="81">
        <f t="shared" si="34"/>
        <v>31</v>
      </c>
      <c r="E57" s="81">
        <f t="shared" si="34"/>
        <v>30</v>
      </c>
      <c r="F57" s="81">
        <f t="shared" si="34"/>
        <v>31</v>
      </c>
      <c r="G57" s="81">
        <f t="shared" si="34"/>
        <v>30</v>
      </c>
      <c r="H57" s="81">
        <f t="shared" si="34"/>
        <v>31</v>
      </c>
      <c r="I57" s="81">
        <f t="shared" si="34"/>
        <v>31</v>
      </c>
      <c r="J57" s="82">
        <f t="shared" si="34"/>
        <v>30</v>
      </c>
      <c r="K57" s="82">
        <f t="shared" si="34"/>
        <v>31</v>
      </c>
      <c r="L57" s="82">
        <f t="shared" si="34"/>
        <v>30</v>
      </c>
      <c r="M57" s="83">
        <f t="shared" si="34"/>
        <v>31</v>
      </c>
      <c r="P57" s="16" t="s">
        <v>19</v>
      </c>
      <c r="Q57" s="81">
        <f>Q7</f>
        <v>31</v>
      </c>
      <c r="R57" s="81">
        <f t="shared" ref="R57:AB57" si="35">R7</f>
        <v>28</v>
      </c>
      <c r="S57" s="81">
        <f t="shared" si="35"/>
        <v>31</v>
      </c>
      <c r="T57" s="81">
        <f t="shared" si="35"/>
        <v>30</v>
      </c>
      <c r="U57" s="81">
        <f t="shared" si="35"/>
        <v>31</v>
      </c>
      <c r="V57" s="81">
        <f t="shared" si="35"/>
        <v>30</v>
      </c>
      <c r="W57" s="81">
        <f t="shared" si="35"/>
        <v>31</v>
      </c>
      <c r="X57" s="81">
        <f t="shared" si="35"/>
        <v>31</v>
      </c>
      <c r="Y57" s="81">
        <f t="shared" si="35"/>
        <v>30</v>
      </c>
      <c r="Z57" s="81">
        <f t="shared" si="35"/>
        <v>31</v>
      </c>
      <c r="AA57" s="81">
        <f t="shared" si="35"/>
        <v>30</v>
      </c>
      <c r="AB57" s="97">
        <f t="shared" si="35"/>
        <v>31</v>
      </c>
      <c r="AE57" s="16" t="s">
        <v>19</v>
      </c>
      <c r="AF57" s="81">
        <v>31</v>
      </c>
      <c r="AG57" s="81">
        <v>28</v>
      </c>
      <c r="AH57" s="81">
        <v>31</v>
      </c>
      <c r="AI57" s="81">
        <v>30</v>
      </c>
      <c r="AJ57" s="81">
        <v>31</v>
      </c>
      <c r="AK57" s="81">
        <v>30</v>
      </c>
      <c r="AL57" s="81">
        <v>31</v>
      </c>
      <c r="AM57" s="81">
        <v>31</v>
      </c>
      <c r="AN57" s="81">
        <v>30</v>
      </c>
      <c r="AO57" s="81">
        <v>31</v>
      </c>
      <c r="AP57" s="81">
        <v>30</v>
      </c>
      <c r="AQ57" s="97">
        <v>31</v>
      </c>
    </row>
    <row r="58" spans="1:43">
      <c r="A58" s="16" t="s">
        <v>20</v>
      </c>
      <c r="B58" s="81"/>
      <c r="C58" s="81"/>
      <c r="D58" s="81"/>
      <c r="E58" s="81"/>
      <c r="F58" s="81"/>
      <c r="G58" s="81"/>
      <c r="H58" s="81"/>
      <c r="I58" s="81"/>
      <c r="J58" s="82"/>
      <c r="K58" s="82"/>
      <c r="L58" s="82"/>
      <c r="M58" s="83"/>
      <c r="P58" s="16" t="s">
        <v>20</v>
      </c>
      <c r="Q58" s="81"/>
      <c r="R58" s="81"/>
      <c r="S58" s="81"/>
      <c r="T58" s="81"/>
      <c r="U58" s="81"/>
      <c r="V58" s="81"/>
      <c r="W58" s="81"/>
      <c r="X58" s="81"/>
      <c r="Y58" s="81"/>
      <c r="Z58" s="81"/>
      <c r="AA58" s="81"/>
      <c r="AB58" s="97"/>
      <c r="AE58" s="16" t="s">
        <v>21</v>
      </c>
      <c r="AF58" s="81"/>
      <c r="AG58" s="81"/>
      <c r="AH58" s="81"/>
      <c r="AI58" s="81"/>
      <c r="AJ58" s="81"/>
      <c r="AK58" s="81"/>
      <c r="AL58" s="81"/>
      <c r="AM58" s="81"/>
      <c r="AN58" s="81"/>
      <c r="AO58" s="81"/>
      <c r="AP58" s="81"/>
      <c r="AQ58" s="97"/>
    </row>
    <row r="59" spans="1:43">
      <c r="A59" s="16" t="s">
        <v>22</v>
      </c>
      <c r="B59" s="84">
        <v>0.5</v>
      </c>
      <c r="C59" s="84">
        <v>0</v>
      </c>
      <c r="D59" s="84">
        <v>0.5</v>
      </c>
      <c r="E59" s="84">
        <v>0</v>
      </c>
      <c r="F59" s="84">
        <v>0.5</v>
      </c>
      <c r="G59" s="84">
        <v>0</v>
      </c>
      <c r="H59" s="84">
        <v>0.5</v>
      </c>
      <c r="I59" s="84">
        <v>0.5</v>
      </c>
      <c r="J59" s="82">
        <v>0</v>
      </c>
      <c r="K59" s="82">
        <v>0</v>
      </c>
      <c r="L59" s="82">
        <v>0</v>
      </c>
      <c r="M59" s="83">
        <v>0</v>
      </c>
      <c r="P59" s="16" t="s">
        <v>23</v>
      </c>
      <c r="Q59" s="81">
        <v>0.5</v>
      </c>
      <c r="R59" s="81">
        <v>0</v>
      </c>
      <c r="S59" s="81">
        <v>0.5</v>
      </c>
      <c r="T59" s="81">
        <v>0.5</v>
      </c>
      <c r="U59" s="81">
        <v>0</v>
      </c>
      <c r="V59" s="81">
        <v>0.5</v>
      </c>
      <c r="W59" s="81">
        <v>0</v>
      </c>
      <c r="X59" s="81">
        <v>0.5</v>
      </c>
      <c r="Y59" s="81">
        <v>9</v>
      </c>
      <c r="Z59" s="81">
        <v>0.5</v>
      </c>
      <c r="AA59" s="81">
        <v>0</v>
      </c>
      <c r="AB59" s="97">
        <v>0.5</v>
      </c>
      <c r="AE59" s="16" t="s">
        <v>23</v>
      </c>
      <c r="AF59" s="84">
        <v>1</v>
      </c>
      <c r="AG59" s="84">
        <v>1</v>
      </c>
      <c r="AH59" s="84">
        <v>1</v>
      </c>
      <c r="AI59" s="84">
        <v>0</v>
      </c>
      <c r="AJ59" s="84">
        <v>1.37</v>
      </c>
      <c r="AK59" s="84">
        <v>10</v>
      </c>
      <c r="AL59" s="84">
        <v>0</v>
      </c>
      <c r="AM59" s="84">
        <v>0</v>
      </c>
      <c r="AN59" s="84">
        <v>0</v>
      </c>
      <c r="AO59" s="84">
        <v>0</v>
      </c>
      <c r="AP59" s="84">
        <v>0</v>
      </c>
      <c r="AQ59" s="101">
        <v>1</v>
      </c>
    </row>
    <row r="60" spans="1:43">
      <c r="A60" s="16" t="s">
        <v>24</v>
      </c>
      <c r="B60" s="84">
        <v>8.1</v>
      </c>
      <c r="C60" s="84">
        <v>0</v>
      </c>
      <c r="D60" s="84">
        <v>1.6</v>
      </c>
      <c r="E60" s="84">
        <v>1.1000000000000001</v>
      </c>
      <c r="F60" s="84">
        <v>0.2</v>
      </c>
      <c r="G60" s="84">
        <v>1.1000000000000001</v>
      </c>
      <c r="H60" s="84">
        <v>2.4</v>
      </c>
      <c r="I60" s="84">
        <v>0.2</v>
      </c>
      <c r="J60" s="82">
        <v>0</v>
      </c>
      <c r="K60" s="82">
        <v>0</v>
      </c>
      <c r="L60" s="82">
        <v>0</v>
      </c>
      <c r="M60" s="83">
        <v>0</v>
      </c>
      <c r="P60" s="16" t="s">
        <v>25</v>
      </c>
      <c r="Q60" s="81">
        <v>0</v>
      </c>
      <c r="R60" s="81">
        <v>0</v>
      </c>
      <c r="S60" s="81">
        <v>0</v>
      </c>
      <c r="T60" s="81">
        <v>0</v>
      </c>
      <c r="U60" s="81">
        <v>0</v>
      </c>
      <c r="V60" s="81">
        <v>0</v>
      </c>
      <c r="W60" s="81">
        <v>0</v>
      </c>
      <c r="X60" s="81">
        <v>0</v>
      </c>
      <c r="Y60" s="81">
        <v>0</v>
      </c>
      <c r="Z60" s="81">
        <v>0</v>
      </c>
      <c r="AA60" s="81">
        <v>0</v>
      </c>
      <c r="AB60" s="97">
        <v>0</v>
      </c>
      <c r="AE60" s="16" t="s">
        <v>25</v>
      </c>
      <c r="AF60" s="84">
        <v>0.01</v>
      </c>
      <c r="AG60" s="84">
        <v>0</v>
      </c>
      <c r="AH60" s="84">
        <v>0</v>
      </c>
      <c r="AI60" s="84">
        <v>1</v>
      </c>
      <c r="AJ60" s="84">
        <v>0</v>
      </c>
      <c r="AK60" s="84">
        <v>15</v>
      </c>
      <c r="AL60" s="84">
        <v>0</v>
      </c>
      <c r="AM60" s="84">
        <v>0</v>
      </c>
      <c r="AN60" s="84">
        <v>0</v>
      </c>
      <c r="AO60" s="84">
        <v>0</v>
      </c>
      <c r="AP60" s="84">
        <v>0</v>
      </c>
      <c r="AQ60" s="101">
        <v>0</v>
      </c>
    </row>
    <row r="61" spans="1:43">
      <c r="A61" s="17" t="s">
        <v>26</v>
      </c>
      <c r="B61" s="85">
        <f>B57-B59-B60</f>
        <v>22.4</v>
      </c>
      <c r="C61" s="85">
        <f t="shared" ref="C61:M61" si="36">C57-C59-C60</f>
        <v>28</v>
      </c>
      <c r="D61" s="85">
        <f t="shared" si="36"/>
        <v>28.9</v>
      </c>
      <c r="E61" s="85">
        <f t="shared" si="36"/>
        <v>28.9</v>
      </c>
      <c r="F61" s="85">
        <f t="shared" si="36"/>
        <v>30.3</v>
      </c>
      <c r="G61" s="85">
        <f t="shared" si="36"/>
        <v>28.9</v>
      </c>
      <c r="H61" s="85">
        <f t="shared" si="36"/>
        <v>28.1</v>
      </c>
      <c r="I61" s="85">
        <f t="shared" si="36"/>
        <v>30.3</v>
      </c>
      <c r="J61" s="86">
        <f t="shared" si="36"/>
        <v>30</v>
      </c>
      <c r="K61" s="86">
        <f t="shared" si="36"/>
        <v>31</v>
      </c>
      <c r="L61" s="86">
        <f t="shared" si="36"/>
        <v>30</v>
      </c>
      <c r="M61" s="87">
        <f t="shared" si="36"/>
        <v>31</v>
      </c>
      <c r="P61" s="17" t="s">
        <v>26</v>
      </c>
      <c r="Q61" s="85">
        <f>Q57-Q59-Q60</f>
        <v>30.5</v>
      </c>
      <c r="R61" s="85">
        <f t="shared" ref="R61:AB61" si="37">R57-R59-R60</f>
        <v>28</v>
      </c>
      <c r="S61" s="85">
        <f t="shared" si="37"/>
        <v>30.5</v>
      </c>
      <c r="T61" s="85">
        <f t="shared" si="37"/>
        <v>29.5</v>
      </c>
      <c r="U61" s="85">
        <f t="shared" si="37"/>
        <v>31</v>
      </c>
      <c r="V61" s="85">
        <f t="shared" si="37"/>
        <v>29.5</v>
      </c>
      <c r="W61" s="85">
        <f t="shared" si="37"/>
        <v>31</v>
      </c>
      <c r="X61" s="85">
        <f t="shared" si="37"/>
        <v>30.5</v>
      </c>
      <c r="Y61" s="85">
        <f t="shared" si="37"/>
        <v>21</v>
      </c>
      <c r="Z61" s="85">
        <f t="shared" si="37"/>
        <v>30.5</v>
      </c>
      <c r="AA61" s="85">
        <f t="shared" si="37"/>
        <v>30</v>
      </c>
      <c r="AB61" s="98">
        <f t="shared" si="37"/>
        <v>30.5</v>
      </c>
      <c r="AE61" s="17" t="s">
        <v>26</v>
      </c>
      <c r="AF61" s="85">
        <f>AF57-AF59-AF60</f>
        <v>29.99</v>
      </c>
      <c r="AG61" s="85">
        <f t="shared" ref="AG61:AQ61" si="38">AG57-AG59-AG60</f>
        <v>27</v>
      </c>
      <c r="AH61" s="85">
        <f t="shared" si="38"/>
        <v>30</v>
      </c>
      <c r="AI61" s="85">
        <f t="shared" si="38"/>
        <v>29</v>
      </c>
      <c r="AJ61" s="85">
        <f t="shared" si="38"/>
        <v>29.63</v>
      </c>
      <c r="AK61" s="85">
        <f t="shared" si="38"/>
        <v>5</v>
      </c>
      <c r="AL61" s="85">
        <f t="shared" si="38"/>
        <v>31</v>
      </c>
      <c r="AM61" s="85">
        <f t="shared" si="38"/>
        <v>31</v>
      </c>
      <c r="AN61" s="85">
        <f t="shared" si="38"/>
        <v>30</v>
      </c>
      <c r="AO61" s="85">
        <f t="shared" si="38"/>
        <v>31</v>
      </c>
      <c r="AP61" s="85">
        <f t="shared" si="38"/>
        <v>30</v>
      </c>
      <c r="AQ61" s="98">
        <f t="shared" si="38"/>
        <v>30</v>
      </c>
    </row>
    <row r="62" spans="1:43">
      <c r="A62" s="18"/>
      <c r="B62" s="88"/>
      <c r="C62" s="88"/>
      <c r="D62" s="88"/>
      <c r="E62" s="88"/>
      <c r="F62" s="88"/>
      <c r="G62" s="88"/>
      <c r="H62" s="88"/>
      <c r="I62" s="88"/>
      <c r="J62" s="89"/>
      <c r="K62" s="89"/>
      <c r="L62" s="89"/>
      <c r="M62" s="95"/>
      <c r="P62" s="18"/>
      <c r="Q62" s="88"/>
      <c r="R62" s="88"/>
      <c r="S62" s="88"/>
      <c r="T62" s="88"/>
      <c r="U62" s="88"/>
      <c r="V62" s="88"/>
      <c r="W62" s="88"/>
      <c r="X62" s="88"/>
      <c r="Y62" s="88"/>
      <c r="Z62" s="88"/>
      <c r="AA62" s="88"/>
      <c r="AB62" s="99"/>
      <c r="AE62" s="18"/>
      <c r="AF62" s="88"/>
      <c r="AG62" s="88"/>
      <c r="AH62" s="88"/>
      <c r="AI62" s="88"/>
      <c r="AJ62" s="88"/>
      <c r="AK62" s="88"/>
      <c r="AL62" s="88"/>
      <c r="AM62" s="88"/>
      <c r="AN62" s="88"/>
      <c r="AO62" s="88"/>
      <c r="AP62" s="88"/>
      <c r="AQ62" s="99"/>
    </row>
    <row r="63" spans="1:43">
      <c r="A63" s="18" t="s">
        <v>27</v>
      </c>
      <c r="B63" s="90">
        <v>900</v>
      </c>
      <c r="C63" s="90">
        <v>900</v>
      </c>
      <c r="D63" s="90">
        <v>900</v>
      </c>
      <c r="E63" s="90">
        <v>900</v>
      </c>
      <c r="F63" s="90">
        <v>900</v>
      </c>
      <c r="G63" s="90">
        <v>900</v>
      </c>
      <c r="H63" s="90">
        <v>900</v>
      </c>
      <c r="I63" s="90">
        <v>900</v>
      </c>
      <c r="J63" s="91">
        <v>900</v>
      </c>
      <c r="K63" s="91">
        <v>900</v>
      </c>
      <c r="L63" s="91">
        <v>900</v>
      </c>
      <c r="M63" s="96">
        <v>900</v>
      </c>
      <c r="P63" s="18" t="s">
        <v>28</v>
      </c>
      <c r="Q63" s="90">
        <v>900</v>
      </c>
      <c r="R63" s="90">
        <v>900</v>
      </c>
      <c r="S63" s="90">
        <v>900</v>
      </c>
      <c r="T63" s="90">
        <v>900</v>
      </c>
      <c r="U63" s="90">
        <v>900</v>
      </c>
      <c r="V63" s="90">
        <v>900</v>
      </c>
      <c r="W63" s="90">
        <v>900</v>
      </c>
      <c r="X63" s="90">
        <v>900</v>
      </c>
      <c r="Y63" s="90">
        <v>900</v>
      </c>
      <c r="Z63" s="90">
        <v>900</v>
      </c>
      <c r="AA63" s="90">
        <v>900</v>
      </c>
      <c r="AB63" s="100">
        <v>900</v>
      </c>
      <c r="AE63" s="18" t="s">
        <v>28</v>
      </c>
      <c r="AF63" s="90">
        <v>900</v>
      </c>
      <c r="AG63" s="90">
        <v>900</v>
      </c>
      <c r="AH63" s="90">
        <v>900</v>
      </c>
      <c r="AI63" s="90">
        <v>900</v>
      </c>
      <c r="AJ63" s="90">
        <v>900</v>
      </c>
      <c r="AK63" s="90">
        <v>900</v>
      </c>
      <c r="AL63" s="90">
        <v>900</v>
      </c>
      <c r="AM63" s="90">
        <v>900</v>
      </c>
      <c r="AN63" s="90">
        <v>900</v>
      </c>
      <c r="AO63" s="90">
        <v>900</v>
      </c>
      <c r="AP63" s="90">
        <v>900</v>
      </c>
      <c r="AQ63" s="100">
        <v>900</v>
      </c>
    </row>
    <row r="64" spans="1:43">
      <c r="A64" s="19"/>
      <c r="B64" s="90"/>
      <c r="C64" s="90"/>
      <c r="D64" s="90"/>
      <c r="E64" s="90"/>
      <c r="F64" s="90"/>
      <c r="G64" s="90"/>
      <c r="H64" s="90"/>
      <c r="I64" s="90"/>
      <c r="J64" s="91"/>
      <c r="K64" s="91"/>
      <c r="L64" s="91"/>
      <c r="M64" s="96"/>
      <c r="P64" s="19"/>
      <c r="Q64" s="90"/>
      <c r="R64" s="90"/>
      <c r="S64" s="90"/>
      <c r="T64" s="90"/>
      <c r="U64" s="90"/>
      <c r="V64" s="90"/>
      <c r="W64" s="90"/>
      <c r="X64" s="90"/>
      <c r="Y64" s="90"/>
      <c r="Z64" s="90"/>
      <c r="AA64" s="90"/>
      <c r="AB64" s="100"/>
      <c r="AE64" s="19"/>
      <c r="AF64" s="90"/>
      <c r="AG64" s="90"/>
      <c r="AH64" s="90"/>
      <c r="AI64" s="90"/>
      <c r="AJ64" s="90"/>
      <c r="AK64" s="90"/>
      <c r="AL64" s="90"/>
      <c r="AM64" s="90"/>
      <c r="AN64" s="90"/>
      <c r="AO64" s="90"/>
      <c r="AP64" s="90"/>
      <c r="AQ64" s="100"/>
    </row>
    <row r="65" spans="1:43">
      <c r="A65" s="77" t="s">
        <v>29</v>
      </c>
      <c r="B65" s="84">
        <v>18188.136999999999</v>
      </c>
      <c r="C65" s="84">
        <v>22653.704999999998</v>
      </c>
      <c r="D65" s="84">
        <v>25476.884999999998</v>
      </c>
      <c r="E65" s="84">
        <v>25998.304</v>
      </c>
      <c r="F65" s="84">
        <v>26445.166000000001</v>
      </c>
      <c r="G65" s="84">
        <v>25290</v>
      </c>
      <c r="H65" s="84">
        <v>24169.128000000001</v>
      </c>
      <c r="I65" s="84">
        <v>26059.712</v>
      </c>
      <c r="J65" s="82">
        <v>0</v>
      </c>
      <c r="K65" s="82">
        <v>0</v>
      </c>
      <c r="L65" s="82">
        <v>0</v>
      </c>
      <c r="M65" s="83">
        <v>0</v>
      </c>
      <c r="P65" s="77" t="s">
        <v>30</v>
      </c>
      <c r="Q65" s="84">
        <f t="shared" ref="Q65:AB65" si="39">Q61*Q63</f>
        <v>27450</v>
      </c>
      <c r="R65" s="84">
        <f t="shared" si="39"/>
        <v>25200</v>
      </c>
      <c r="S65" s="84">
        <f t="shared" si="39"/>
        <v>27450</v>
      </c>
      <c r="T65" s="84">
        <f t="shared" si="39"/>
        <v>26550</v>
      </c>
      <c r="U65" s="84">
        <f t="shared" si="39"/>
        <v>27900</v>
      </c>
      <c r="V65" s="84">
        <f t="shared" si="39"/>
        <v>26550</v>
      </c>
      <c r="W65" s="84">
        <f t="shared" si="39"/>
        <v>27900</v>
      </c>
      <c r="X65" s="84">
        <f t="shared" si="39"/>
        <v>27450</v>
      </c>
      <c r="Y65" s="84">
        <f t="shared" si="39"/>
        <v>18900</v>
      </c>
      <c r="Z65" s="84">
        <f t="shared" si="39"/>
        <v>27450</v>
      </c>
      <c r="AA65" s="84">
        <f t="shared" si="39"/>
        <v>27000</v>
      </c>
      <c r="AB65" s="101">
        <f t="shared" si="39"/>
        <v>27450</v>
      </c>
      <c r="AE65" s="77" t="s">
        <v>30</v>
      </c>
      <c r="AF65" s="84">
        <v>25099.91</v>
      </c>
      <c r="AG65" s="84">
        <v>19893.219000000001</v>
      </c>
      <c r="AH65" s="84">
        <v>26709.885999999999</v>
      </c>
      <c r="AI65" s="84">
        <v>21475.759000000002</v>
      </c>
      <c r="AJ65" s="84">
        <v>25490.589</v>
      </c>
      <c r="AK65" s="84">
        <v>2715.2190000000001</v>
      </c>
      <c r="AL65" s="84">
        <v>24306.161</v>
      </c>
      <c r="AM65" s="84">
        <v>26579.9</v>
      </c>
      <c r="AN65" s="84">
        <v>22801.22</v>
      </c>
      <c r="AO65" s="84">
        <v>25459.005000000001</v>
      </c>
      <c r="AP65" s="84">
        <v>25460.89</v>
      </c>
      <c r="AQ65" s="101">
        <v>23198.260000000002</v>
      </c>
    </row>
    <row r="66" spans="1:43">
      <c r="A66" s="77" t="s">
        <v>31</v>
      </c>
      <c r="B66" s="84">
        <v>0</v>
      </c>
      <c r="C66" s="84">
        <v>21.74</v>
      </c>
      <c r="D66" s="84">
        <v>0</v>
      </c>
      <c r="E66" s="84">
        <v>0</v>
      </c>
      <c r="F66" s="84">
        <v>69.213999999999999</v>
      </c>
      <c r="G66" s="84">
        <v>10</v>
      </c>
      <c r="H66" s="84">
        <v>0</v>
      </c>
      <c r="I66" s="84">
        <v>0</v>
      </c>
      <c r="J66" s="82">
        <v>0</v>
      </c>
      <c r="K66" s="82">
        <v>0</v>
      </c>
      <c r="L66" s="82">
        <v>0</v>
      </c>
      <c r="M66" s="83">
        <v>0</v>
      </c>
      <c r="P66" s="77" t="s">
        <v>32</v>
      </c>
      <c r="Q66" s="84">
        <v>0</v>
      </c>
      <c r="R66" s="84">
        <v>0</v>
      </c>
      <c r="S66" s="84">
        <v>0</v>
      </c>
      <c r="T66" s="84">
        <v>0</v>
      </c>
      <c r="U66" s="84">
        <v>0</v>
      </c>
      <c r="V66" s="84">
        <v>0</v>
      </c>
      <c r="W66" s="84">
        <v>0</v>
      </c>
      <c r="X66" s="84">
        <v>0</v>
      </c>
      <c r="Y66" s="84">
        <v>0</v>
      </c>
      <c r="Z66" s="84">
        <v>0</v>
      </c>
      <c r="AA66" s="84">
        <v>0</v>
      </c>
      <c r="AB66" s="101">
        <v>0</v>
      </c>
      <c r="AE66" s="77" t="s">
        <v>32</v>
      </c>
      <c r="AF66" s="84">
        <v>145.36500000000001</v>
      </c>
      <c r="AG66" s="84">
        <v>391</v>
      </c>
      <c r="AH66" s="84">
        <v>158.78899999999999</v>
      </c>
      <c r="AI66" s="84">
        <v>65.319999999999993</v>
      </c>
      <c r="AJ66" s="84">
        <v>77.177000000000007</v>
      </c>
      <c r="AK66" s="84">
        <v>0</v>
      </c>
      <c r="AL66" s="84">
        <v>0</v>
      </c>
      <c r="AM66" s="84">
        <v>77.135000000000005</v>
      </c>
      <c r="AN66" s="84">
        <v>0</v>
      </c>
      <c r="AO66" s="84">
        <v>45.923000000000002</v>
      </c>
      <c r="AP66" s="84">
        <v>0</v>
      </c>
      <c r="AQ66" s="101">
        <v>168.98</v>
      </c>
    </row>
    <row r="67" spans="1:43">
      <c r="A67" s="17" t="s">
        <v>33</v>
      </c>
      <c r="B67" s="85">
        <f>SUM(B66,B65)</f>
        <v>18188.136999999999</v>
      </c>
      <c r="C67" s="85">
        <f t="shared" ref="C67:M67" si="40">SUM(C66,C65)</f>
        <v>22675.445</v>
      </c>
      <c r="D67" s="85">
        <f t="shared" si="40"/>
        <v>25476.884999999998</v>
      </c>
      <c r="E67" s="85">
        <f t="shared" si="40"/>
        <v>25998.304</v>
      </c>
      <c r="F67" s="85">
        <f t="shared" si="40"/>
        <v>26514.38</v>
      </c>
      <c r="G67" s="85">
        <f t="shared" si="40"/>
        <v>25300</v>
      </c>
      <c r="H67" s="85">
        <f t="shared" si="40"/>
        <v>24169.128000000001</v>
      </c>
      <c r="I67" s="85">
        <f t="shared" si="40"/>
        <v>26059.712</v>
      </c>
      <c r="J67" s="86">
        <f t="shared" si="40"/>
        <v>0</v>
      </c>
      <c r="K67" s="86">
        <f t="shared" si="40"/>
        <v>0</v>
      </c>
      <c r="L67" s="86">
        <f t="shared" si="40"/>
        <v>0</v>
      </c>
      <c r="M67" s="87">
        <f t="shared" si="40"/>
        <v>0</v>
      </c>
      <c r="P67" s="17" t="s">
        <v>34</v>
      </c>
      <c r="Q67" s="85">
        <f>SUM(Q65:Q66)</f>
        <v>27450</v>
      </c>
      <c r="R67" s="85">
        <f t="shared" ref="R67:AB67" si="41">SUM(R65:R66)</f>
        <v>25200</v>
      </c>
      <c r="S67" s="85">
        <f t="shared" si="41"/>
        <v>27450</v>
      </c>
      <c r="T67" s="85">
        <f t="shared" si="41"/>
        <v>26550</v>
      </c>
      <c r="U67" s="85">
        <f t="shared" si="41"/>
        <v>27900</v>
      </c>
      <c r="V67" s="85">
        <f t="shared" si="41"/>
        <v>26550</v>
      </c>
      <c r="W67" s="85">
        <f t="shared" si="41"/>
        <v>27900</v>
      </c>
      <c r="X67" s="85">
        <f t="shared" si="41"/>
        <v>27450</v>
      </c>
      <c r="Y67" s="85">
        <f t="shared" si="41"/>
        <v>18900</v>
      </c>
      <c r="Z67" s="85">
        <f t="shared" si="41"/>
        <v>27450</v>
      </c>
      <c r="AA67" s="85">
        <f t="shared" si="41"/>
        <v>27000</v>
      </c>
      <c r="AB67" s="98">
        <f t="shared" si="41"/>
        <v>27450</v>
      </c>
      <c r="AE67" s="17" t="s">
        <v>34</v>
      </c>
      <c r="AF67" s="85">
        <f>SUM(AF65:AF66)</f>
        <v>25245.275000000001</v>
      </c>
      <c r="AG67" s="85">
        <f t="shared" ref="AG67:AQ67" si="42">SUM(AG65:AG66)</f>
        <v>20284.219000000001</v>
      </c>
      <c r="AH67" s="85">
        <f t="shared" si="42"/>
        <v>26868.674999999999</v>
      </c>
      <c r="AI67" s="85">
        <f t="shared" si="42"/>
        <v>21541.079000000002</v>
      </c>
      <c r="AJ67" s="85">
        <f t="shared" si="42"/>
        <v>25567.766</v>
      </c>
      <c r="AK67" s="85">
        <f t="shared" si="42"/>
        <v>2715.2190000000001</v>
      </c>
      <c r="AL67" s="85">
        <f t="shared" si="42"/>
        <v>24306.161</v>
      </c>
      <c r="AM67" s="85">
        <f t="shared" si="42"/>
        <v>26657.035</v>
      </c>
      <c r="AN67" s="85">
        <f t="shared" si="42"/>
        <v>22801.22</v>
      </c>
      <c r="AO67" s="85">
        <f t="shared" si="42"/>
        <v>25504.928</v>
      </c>
      <c r="AP67" s="85">
        <f t="shared" si="42"/>
        <v>25460.89</v>
      </c>
      <c r="AQ67" s="98">
        <f t="shared" si="42"/>
        <v>23367.24</v>
      </c>
    </row>
    <row r="68" spans="1:43" ht="15" thickBot="1">
      <c r="A68" s="20" t="s">
        <v>35</v>
      </c>
      <c r="B68" s="92">
        <f>B67/B61</f>
        <v>811.97040178571433</v>
      </c>
      <c r="C68" s="92">
        <f t="shared" ref="C68:M68" si="43">C67/C61</f>
        <v>809.83732142857139</v>
      </c>
      <c r="D68" s="92">
        <f t="shared" si="43"/>
        <v>881.55311418685119</v>
      </c>
      <c r="E68" s="92">
        <f t="shared" si="43"/>
        <v>899.59529411764709</v>
      </c>
      <c r="F68" s="92">
        <f t="shared" si="43"/>
        <v>875.06204620462051</v>
      </c>
      <c r="G68" s="92">
        <f t="shared" si="43"/>
        <v>875.43252595155718</v>
      </c>
      <c r="H68" s="92">
        <f t="shared" si="43"/>
        <v>860.11131672597867</v>
      </c>
      <c r="I68" s="92">
        <f t="shared" si="43"/>
        <v>860.05650165016493</v>
      </c>
      <c r="J68" s="93">
        <f t="shared" si="43"/>
        <v>0</v>
      </c>
      <c r="K68" s="93">
        <f t="shared" si="43"/>
        <v>0</v>
      </c>
      <c r="L68" s="93">
        <f t="shared" si="43"/>
        <v>0</v>
      </c>
      <c r="M68" s="94">
        <f t="shared" si="43"/>
        <v>0</v>
      </c>
      <c r="P68" s="20" t="s">
        <v>36</v>
      </c>
      <c r="Q68" s="92">
        <f>Q67/Q61</f>
        <v>900</v>
      </c>
      <c r="R68" s="92">
        <f t="shared" ref="R68:AB68" si="44">R67/R61</f>
        <v>900</v>
      </c>
      <c r="S68" s="92">
        <f t="shared" si="44"/>
        <v>900</v>
      </c>
      <c r="T68" s="92">
        <f t="shared" si="44"/>
        <v>900</v>
      </c>
      <c r="U68" s="92">
        <f t="shared" si="44"/>
        <v>900</v>
      </c>
      <c r="V68" s="92">
        <f t="shared" si="44"/>
        <v>900</v>
      </c>
      <c r="W68" s="92">
        <f t="shared" si="44"/>
        <v>900</v>
      </c>
      <c r="X68" s="92">
        <f t="shared" si="44"/>
        <v>900</v>
      </c>
      <c r="Y68" s="92">
        <f t="shared" si="44"/>
        <v>900</v>
      </c>
      <c r="Z68" s="92">
        <f t="shared" si="44"/>
        <v>900</v>
      </c>
      <c r="AA68" s="92">
        <f t="shared" si="44"/>
        <v>900</v>
      </c>
      <c r="AB68" s="102">
        <f t="shared" si="44"/>
        <v>900</v>
      </c>
      <c r="AE68" s="20" t="s">
        <v>36</v>
      </c>
      <c r="AF68" s="92">
        <f>AF67/AF61</f>
        <v>841.78976325441818</v>
      </c>
      <c r="AG68" s="92">
        <f t="shared" ref="AG68:AQ68" si="45">AG67/AG61</f>
        <v>751.26737037037037</v>
      </c>
      <c r="AH68" s="92">
        <f t="shared" si="45"/>
        <v>895.62249999999995</v>
      </c>
      <c r="AI68" s="92">
        <f t="shared" si="45"/>
        <v>742.795827586207</v>
      </c>
      <c r="AJ68" s="92">
        <f t="shared" si="45"/>
        <v>862.90131623354705</v>
      </c>
      <c r="AK68" s="92">
        <f t="shared" si="45"/>
        <v>543.04380000000003</v>
      </c>
      <c r="AL68" s="92">
        <f t="shared" si="45"/>
        <v>784.06970967741938</v>
      </c>
      <c r="AM68" s="92">
        <f t="shared" si="45"/>
        <v>859.90435483870965</v>
      </c>
      <c r="AN68" s="92">
        <f t="shared" si="45"/>
        <v>760.04066666666665</v>
      </c>
      <c r="AO68" s="92">
        <f t="shared" si="45"/>
        <v>822.73961290322575</v>
      </c>
      <c r="AP68" s="92">
        <f t="shared" si="45"/>
        <v>848.69633333333331</v>
      </c>
      <c r="AQ68" s="102">
        <f t="shared" si="45"/>
        <v>778.90800000000002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27"/>
  <sheetViews>
    <sheetView workbookViewId="0">
      <selection activeCell="F6" sqref="F6"/>
    </sheetView>
  </sheetViews>
  <sheetFormatPr defaultColWidth="9.140625" defaultRowHeight="14.45"/>
  <cols>
    <col min="1" max="1" width="26.7109375" style="3" customWidth="1"/>
    <col min="2" max="13" width="12" style="3" customWidth="1"/>
    <col min="15" max="15" width="9.140625" style="3"/>
    <col min="16" max="16" width="14.7109375" style="3" customWidth="1"/>
    <col min="17" max="25" width="8.7109375" style="3" bestFit="1" customWidth="1"/>
    <col min="26" max="27" width="9.7109375" style="3" bestFit="1" customWidth="1"/>
    <col min="28" max="28" width="10.5703125" style="3" customWidth="1"/>
    <col min="29" max="30" width="9.140625" style="3"/>
    <col min="31" max="31" width="12" style="3" bestFit="1" customWidth="1"/>
    <col min="32" max="32" width="12.42578125" style="3" bestFit="1" customWidth="1"/>
    <col min="33" max="34" width="9.140625" style="3"/>
    <col min="35" max="35" width="10.7109375" style="3" customWidth="1"/>
    <col min="36" max="43" width="10.5703125" style="3" bestFit="1" customWidth="1"/>
    <col min="44" max="16384" width="9.140625" style="3"/>
  </cols>
  <sheetData>
    <row r="1" spans="1:43">
      <c r="A1" s="68" t="s">
        <v>40</v>
      </c>
    </row>
    <row r="3" spans="1:43" ht="15.6">
      <c r="A3" s="64" t="s">
        <v>2</v>
      </c>
      <c r="P3" s="64" t="s">
        <v>2</v>
      </c>
      <c r="AE3" s="64" t="s">
        <v>2</v>
      </c>
    </row>
    <row r="4" spans="1:43">
      <c r="A4" s="57" t="s">
        <v>3</v>
      </c>
      <c r="P4" s="58" t="s">
        <v>4</v>
      </c>
      <c r="AE4" s="59" t="s">
        <v>5</v>
      </c>
    </row>
    <row r="5" spans="1:43">
      <c r="A5" s="60" t="s">
        <v>41</v>
      </c>
      <c r="B5" s="61" t="s">
        <v>7</v>
      </c>
      <c r="C5" s="61" t="s">
        <v>8</v>
      </c>
      <c r="D5" s="61" t="s">
        <v>9</v>
      </c>
      <c r="E5" s="61" t="s">
        <v>10</v>
      </c>
      <c r="F5" s="61" t="s">
        <v>11</v>
      </c>
      <c r="G5" s="61" t="s">
        <v>12</v>
      </c>
      <c r="H5" s="61" t="s">
        <v>13</v>
      </c>
      <c r="I5" s="61" t="s">
        <v>14</v>
      </c>
      <c r="J5" s="61" t="s">
        <v>15</v>
      </c>
      <c r="K5" s="61" t="s">
        <v>16</v>
      </c>
      <c r="L5" s="61" t="s">
        <v>17</v>
      </c>
      <c r="M5" s="61" t="s">
        <v>18</v>
      </c>
      <c r="P5" s="62" t="s">
        <v>41</v>
      </c>
      <c r="Q5" s="63" t="s">
        <v>7</v>
      </c>
      <c r="R5" s="63" t="s">
        <v>8</v>
      </c>
      <c r="S5" s="63" t="s">
        <v>9</v>
      </c>
      <c r="T5" s="63" t="s">
        <v>10</v>
      </c>
      <c r="U5" s="63" t="s">
        <v>11</v>
      </c>
      <c r="V5" s="63" t="s">
        <v>12</v>
      </c>
      <c r="W5" s="63" t="s">
        <v>13</v>
      </c>
      <c r="X5" s="63" t="s">
        <v>14</v>
      </c>
      <c r="Y5" s="63" t="s">
        <v>15</v>
      </c>
      <c r="Z5" s="63" t="s">
        <v>16</v>
      </c>
      <c r="AA5" s="63" t="s">
        <v>17</v>
      </c>
      <c r="AB5" s="63" t="s">
        <v>18</v>
      </c>
      <c r="AE5" s="60" t="s">
        <v>41</v>
      </c>
      <c r="AF5" s="61" t="s">
        <v>7</v>
      </c>
      <c r="AG5" s="61" t="s">
        <v>8</v>
      </c>
      <c r="AH5" s="61" t="s">
        <v>9</v>
      </c>
      <c r="AI5" s="61" t="s">
        <v>10</v>
      </c>
      <c r="AJ5" s="61" t="s">
        <v>11</v>
      </c>
      <c r="AK5" s="61" t="s">
        <v>12</v>
      </c>
      <c r="AL5" s="61" t="s">
        <v>13</v>
      </c>
      <c r="AM5" s="61" t="s">
        <v>14</v>
      </c>
      <c r="AN5" s="61" t="s">
        <v>15</v>
      </c>
      <c r="AO5" s="61" t="s">
        <v>16</v>
      </c>
      <c r="AP5" s="61" t="s">
        <v>17</v>
      </c>
      <c r="AQ5" s="61" t="s">
        <v>18</v>
      </c>
    </row>
    <row r="6" spans="1:43" s="4" customFormat="1">
      <c r="A6" s="5" t="s">
        <v>42</v>
      </c>
      <c r="B6" s="6">
        <v>339</v>
      </c>
      <c r="C6" s="6">
        <v>337.5</v>
      </c>
      <c r="D6" s="6">
        <v>335.5</v>
      </c>
      <c r="E6" s="6">
        <v>333.5</v>
      </c>
      <c r="F6" s="6">
        <v>332.5</v>
      </c>
      <c r="G6" s="6">
        <v>333.5</v>
      </c>
      <c r="H6" s="6">
        <v>328.5</v>
      </c>
      <c r="I6" s="6">
        <v>327.5</v>
      </c>
      <c r="J6" s="104">
        <v>0</v>
      </c>
      <c r="K6" s="104">
        <v>0</v>
      </c>
      <c r="L6" s="104">
        <v>0</v>
      </c>
      <c r="M6" s="105">
        <v>0</v>
      </c>
      <c r="N6"/>
      <c r="P6" s="7" t="s">
        <v>42</v>
      </c>
      <c r="Q6" s="8">
        <v>335</v>
      </c>
      <c r="R6" s="9">
        <v>332</v>
      </c>
      <c r="S6" s="9">
        <v>332</v>
      </c>
      <c r="T6" s="9">
        <v>332</v>
      </c>
      <c r="U6" s="9">
        <v>332</v>
      </c>
      <c r="V6" s="9">
        <v>332</v>
      </c>
      <c r="W6" s="9">
        <v>332</v>
      </c>
      <c r="X6" s="9">
        <v>332</v>
      </c>
      <c r="Y6" s="9">
        <v>332</v>
      </c>
      <c r="Z6" s="9">
        <v>328</v>
      </c>
      <c r="AA6" s="9">
        <v>328</v>
      </c>
      <c r="AB6" s="10">
        <v>328</v>
      </c>
      <c r="AE6" s="7" t="s">
        <v>42</v>
      </c>
      <c r="AF6" s="8">
        <v>347.20000000000005</v>
      </c>
      <c r="AG6" s="9">
        <v>352.3</v>
      </c>
      <c r="AH6" s="9">
        <v>351.20000000000005</v>
      </c>
      <c r="AI6" s="9">
        <v>354</v>
      </c>
      <c r="AJ6" s="9">
        <v>353.4</v>
      </c>
      <c r="AK6" s="9">
        <v>352.9</v>
      </c>
      <c r="AL6" s="9">
        <v>311.8</v>
      </c>
      <c r="AM6" s="9">
        <v>317.27</v>
      </c>
      <c r="AN6" s="9">
        <v>315.2</v>
      </c>
      <c r="AO6" s="9">
        <v>328.7</v>
      </c>
      <c r="AP6" s="9">
        <v>325.8</v>
      </c>
      <c r="AQ6" s="10">
        <v>323.10000000000002</v>
      </c>
    </row>
    <row r="9" spans="1:43" ht="15.6">
      <c r="A9" s="65" t="s">
        <v>37</v>
      </c>
      <c r="P9" s="65" t="s">
        <v>37</v>
      </c>
      <c r="AE9" s="65" t="s">
        <v>37</v>
      </c>
    </row>
    <row r="10" spans="1:43">
      <c r="A10" s="57" t="str">
        <f>A4</f>
        <v>ACTUAL 2022</v>
      </c>
      <c r="P10" s="58" t="str">
        <f>P4</f>
        <v>BUDGET 2022</v>
      </c>
      <c r="AE10" s="59" t="str">
        <f>AE4</f>
        <v>ACTUAL 2021</v>
      </c>
    </row>
    <row r="11" spans="1:43">
      <c r="A11" s="60" t="s">
        <v>41</v>
      </c>
      <c r="B11" s="61" t="str">
        <f>B5</f>
        <v>Jan</v>
      </c>
      <c r="C11" s="61" t="str">
        <f t="shared" ref="C11:M11" si="0">C5</f>
        <v>Feb</v>
      </c>
      <c r="D11" s="61" t="str">
        <f t="shared" si="0"/>
        <v>Mar</v>
      </c>
      <c r="E11" s="61" t="str">
        <f t="shared" si="0"/>
        <v>Apr</v>
      </c>
      <c r="F11" s="61" t="str">
        <f t="shared" si="0"/>
        <v>May</v>
      </c>
      <c r="G11" s="61" t="str">
        <f t="shared" si="0"/>
        <v>Jun</v>
      </c>
      <c r="H11" s="61" t="str">
        <f t="shared" si="0"/>
        <v>Jul</v>
      </c>
      <c r="I11" s="61" t="str">
        <f t="shared" si="0"/>
        <v>Aug</v>
      </c>
      <c r="J11" s="61" t="str">
        <f t="shared" si="0"/>
        <v>Sept</v>
      </c>
      <c r="K11" s="61" t="str">
        <f t="shared" si="0"/>
        <v>Oct</v>
      </c>
      <c r="L11" s="61" t="str">
        <f t="shared" si="0"/>
        <v>Nov</v>
      </c>
      <c r="M11" s="61" t="str">
        <f t="shared" si="0"/>
        <v>Dec</v>
      </c>
      <c r="P11" s="62" t="s">
        <v>41</v>
      </c>
      <c r="Q11" s="63" t="s">
        <v>7</v>
      </c>
      <c r="R11" s="63" t="s">
        <v>8</v>
      </c>
      <c r="S11" s="63" t="s">
        <v>9</v>
      </c>
      <c r="T11" s="63" t="s">
        <v>10</v>
      </c>
      <c r="U11" s="63" t="s">
        <v>11</v>
      </c>
      <c r="V11" s="63" t="s">
        <v>12</v>
      </c>
      <c r="W11" s="63" t="s">
        <v>13</v>
      </c>
      <c r="X11" s="63" t="s">
        <v>14</v>
      </c>
      <c r="Y11" s="63" t="s">
        <v>15</v>
      </c>
      <c r="Z11" s="63" t="s">
        <v>16</v>
      </c>
      <c r="AA11" s="63" t="s">
        <v>17</v>
      </c>
      <c r="AB11" s="63" t="s">
        <v>18</v>
      </c>
      <c r="AE11" s="60" t="s">
        <v>41</v>
      </c>
      <c r="AF11" s="61" t="s">
        <v>7</v>
      </c>
      <c r="AG11" s="61" t="s">
        <v>8</v>
      </c>
      <c r="AH11" s="61" t="s">
        <v>9</v>
      </c>
      <c r="AI11" s="61" t="s">
        <v>10</v>
      </c>
      <c r="AJ11" s="61" t="s">
        <v>11</v>
      </c>
      <c r="AK11" s="61" t="s">
        <v>12</v>
      </c>
      <c r="AL11" s="61" t="s">
        <v>13</v>
      </c>
      <c r="AM11" s="61" t="s">
        <v>14</v>
      </c>
      <c r="AN11" s="61" t="s">
        <v>15</v>
      </c>
      <c r="AO11" s="61" t="s">
        <v>16</v>
      </c>
      <c r="AP11" s="61" t="s">
        <v>17</v>
      </c>
      <c r="AQ11" s="61" t="s">
        <v>18</v>
      </c>
    </row>
    <row r="12" spans="1:43" s="4" customFormat="1">
      <c r="A12" s="5" t="s">
        <v>42</v>
      </c>
      <c r="B12" s="6">
        <v>278</v>
      </c>
      <c r="C12" s="6">
        <v>274</v>
      </c>
      <c r="D12" s="6">
        <v>267</v>
      </c>
      <c r="E12" s="6">
        <v>267</v>
      </c>
      <c r="F12" s="6">
        <v>265</v>
      </c>
      <c r="G12" s="6">
        <v>266</v>
      </c>
      <c r="H12" s="6">
        <v>254</v>
      </c>
      <c r="I12" s="6">
        <v>258</v>
      </c>
      <c r="J12" s="104">
        <v>0</v>
      </c>
      <c r="K12" s="104">
        <v>0</v>
      </c>
      <c r="L12" s="104">
        <v>0</v>
      </c>
      <c r="M12" s="105">
        <v>0</v>
      </c>
      <c r="N12"/>
      <c r="P12" s="7" t="s">
        <v>42</v>
      </c>
      <c r="Q12" s="8">
        <v>307</v>
      </c>
      <c r="R12" s="9">
        <v>301</v>
      </c>
      <c r="S12" s="9">
        <v>297</v>
      </c>
      <c r="T12" s="9">
        <v>290</v>
      </c>
      <c r="U12" s="9">
        <v>290</v>
      </c>
      <c r="V12" s="9">
        <v>290</v>
      </c>
      <c r="W12" s="9">
        <v>283</v>
      </c>
      <c r="X12" s="9">
        <v>280</v>
      </c>
      <c r="Y12" s="9">
        <v>280</v>
      </c>
      <c r="Z12" s="9">
        <v>273</v>
      </c>
      <c r="AA12" s="9">
        <v>270</v>
      </c>
      <c r="AB12" s="10">
        <v>264</v>
      </c>
      <c r="AE12" s="7" t="s">
        <v>42</v>
      </c>
      <c r="AF12" s="8">
        <v>294</v>
      </c>
      <c r="AG12" s="9">
        <v>295</v>
      </c>
      <c r="AH12" s="9">
        <v>292</v>
      </c>
      <c r="AI12" s="9">
        <v>292</v>
      </c>
      <c r="AJ12" s="9">
        <v>313</v>
      </c>
      <c r="AK12" s="9">
        <v>318</v>
      </c>
      <c r="AL12" s="9">
        <v>317</v>
      </c>
      <c r="AM12" s="9">
        <v>305</v>
      </c>
      <c r="AN12" s="9">
        <v>407</v>
      </c>
      <c r="AO12" s="9">
        <v>282</v>
      </c>
      <c r="AP12" s="9">
        <v>279</v>
      </c>
      <c r="AQ12" s="10">
        <v>274</v>
      </c>
    </row>
    <row r="17" spans="1:43" ht="15.6">
      <c r="A17" s="66" t="s">
        <v>38</v>
      </c>
      <c r="P17" s="66" t="s">
        <v>38</v>
      </c>
      <c r="AE17" s="66" t="s">
        <v>38</v>
      </c>
    </row>
    <row r="18" spans="1:43">
      <c r="A18" s="57" t="str">
        <f>A4</f>
        <v>ACTUAL 2022</v>
      </c>
      <c r="P18" s="58" t="str">
        <f>P4</f>
        <v>BUDGET 2022</v>
      </c>
      <c r="AE18" s="59" t="str">
        <f>AE4</f>
        <v>ACTUAL 2021</v>
      </c>
    </row>
    <row r="19" spans="1:43">
      <c r="A19" s="60" t="s">
        <v>41</v>
      </c>
      <c r="B19" s="61" t="str">
        <f>B5</f>
        <v>Jan</v>
      </c>
      <c r="C19" s="61" t="str">
        <f t="shared" ref="C19:M19" si="1">C5</f>
        <v>Feb</v>
      </c>
      <c r="D19" s="61" t="str">
        <f t="shared" si="1"/>
        <v>Mar</v>
      </c>
      <c r="E19" s="61" t="str">
        <f t="shared" si="1"/>
        <v>Apr</v>
      </c>
      <c r="F19" s="61" t="str">
        <f t="shared" si="1"/>
        <v>May</v>
      </c>
      <c r="G19" s="61" t="str">
        <f t="shared" si="1"/>
        <v>Jun</v>
      </c>
      <c r="H19" s="61" t="str">
        <f t="shared" si="1"/>
        <v>Jul</v>
      </c>
      <c r="I19" s="61" t="str">
        <f t="shared" si="1"/>
        <v>Aug</v>
      </c>
      <c r="J19" s="61" t="str">
        <f t="shared" si="1"/>
        <v>Sept</v>
      </c>
      <c r="K19" s="61" t="str">
        <f t="shared" si="1"/>
        <v>Oct</v>
      </c>
      <c r="L19" s="61" t="str">
        <f t="shared" si="1"/>
        <v>Nov</v>
      </c>
      <c r="M19" s="61" t="str">
        <f t="shared" si="1"/>
        <v>Dec</v>
      </c>
      <c r="P19" s="62" t="s">
        <v>41</v>
      </c>
      <c r="Q19" s="63" t="s">
        <v>7</v>
      </c>
      <c r="R19" s="63" t="s">
        <v>8</v>
      </c>
      <c r="S19" s="63" t="s">
        <v>9</v>
      </c>
      <c r="T19" s="63" t="s">
        <v>10</v>
      </c>
      <c r="U19" s="63" t="s">
        <v>11</v>
      </c>
      <c r="V19" s="63" t="s">
        <v>12</v>
      </c>
      <c r="W19" s="63" t="s">
        <v>13</v>
      </c>
      <c r="X19" s="63" t="s">
        <v>14</v>
      </c>
      <c r="Y19" s="63" t="s">
        <v>15</v>
      </c>
      <c r="Z19" s="63" t="s">
        <v>16</v>
      </c>
      <c r="AA19" s="63" t="s">
        <v>17</v>
      </c>
      <c r="AB19" s="63" t="s">
        <v>18</v>
      </c>
      <c r="AE19" s="60" t="s">
        <v>41</v>
      </c>
      <c r="AF19" s="61" t="s">
        <v>7</v>
      </c>
      <c r="AG19" s="61" t="s">
        <v>8</v>
      </c>
      <c r="AH19" s="61" t="s">
        <v>9</v>
      </c>
      <c r="AI19" s="61" t="s">
        <v>10</v>
      </c>
      <c r="AJ19" s="61" t="s">
        <v>11</v>
      </c>
      <c r="AK19" s="61" t="s">
        <v>12</v>
      </c>
      <c r="AL19" s="61" t="s">
        <v>13</v>
      </c>
      <c r="AM19" s="61" t="s">
        <v>14</v>
      </c>
      <c r="AN19" s="61" t="s">
        <v>15</v>
      </c>
      <c r="AO19" s="61" t="s">
        <v>16</v>
      </c>
      <c r="AP19" s="61" t="s">
        <v>17</v>
      </c>
      <c r="AQ19" s="61" t="s">
        <v>18</v>
      </c>
    </row>
    <row r="20" spans="1:43" s="4" customFormat="1">
      <c r="A20" s="5" t="s">
        <v>42</v>
      </c>
      <c r="B20" s="6">
        <v>298</v>
      </c>
      <c r="C20" s="6">
        <v>298</v>
      </c>
      <c r="D20" s="6">
        <v>299</v>
      </c>
      <c r="E20" s="6">
        <v>298</v>
      </c>
      <c r="F20" s="6">
        <v>299</v>
      </c>
      <c r="G20" s="6">
        <v>295</v>
      </c>
      <c r="H20" s="6">
        <v>291</v>
      </c>
      <c r="I20" s="6">
        <v>292</v>
      </c>
      <c r="J20" s="104">
        <v>0</v>
      </c>
      <c r="K20" s="104">
        <v>0</v>
      </c>
      <c r="L20" s="104">
        <v>0</v>
      </c>
      <c r="M20" s="105">
        <v>0</v>
      </c>
      <c r="N20"/>
      <c r="P20" s="11" t="s">
        <v>42</v>
      </c>
      <c r="Q20" s="8">
        <v>302</v>
      </c>
      <c r="R20" s="9">
        <v>302</v>
      </c>
      <c r="S20" s="9">
        <v>302</v>
      </c>
      <c r="T20" s="9">
        <v>302</v>
      </c>
      <c r="U20" s="9">
        <v>302</v>
      </c>
      <c r="V20" s="9">
        <v>302</v>
      </c>
      <c r="W20" s="9">
        <v>302</v>
      </c>
      <c r="X20" s="9">
        <v>302</v>
      </c>
      <c r="Y20" s="9">
        <v>302</v>
      </c>
      <c r="Z20" s="9">
        <v>302</v>
      </c>
      <c r="AA20" s="9">
        <v>302</v>
      </c>
      <c r="AB20" s="10">
        <v>302</v>
      </c>
      <c r="AE20" s="11" t="s">
        <v>42</v>
      </c>
      <c r="AF20" s="8">
        <v>313</v>
      </c>
      <c r="AG20" s="9">
        <v>314</v>
      </c>
      <c r="AH20" s="9">
        <v>314</v>
      </c>
      <c r="AI20" s="9">
        <v>309</v>
      </c>
      <c r="AJ20" s="9">
        <v>314</v>
      </c>
      <c r="AK20" s="9">
        <v>310</v>
      </c>
      <c r="AL20" s="9">
        <v>312</v>
      </c>
      <c r="AM20" s="9">
        <v>313</v>
      </c>
      <c r="AN20" s="9">
        <v>313</v>
      </c>
      <c r="AO20" s="9">
        <v>315</v>
      </c>
      <c r="AP20" s="9">
        <v>316</v>
      </c>
      <c r="AQ20" s="10">
        <v>316</v>
      </c>
    </row>
    <row r="24" spans="1:43" ht="15.6">
      <c r="A24" s="67" t="s">
        <v>39</v>
      </c>
      <c r="P24" s="67" t="s">
        <v>39</v>
      </c>
      <c r="AE24" s="67" t="s">
        <v>39</v>
      </c>
    </row>
    <row r="25" spans="1:43">
      <c r="A25" s="57" t="str">
        <f>A4</f>
        <v>ACTUAL 2022</v>
      </c>
      <c r="P25" s="58" t="str">
        <f>P4</f>
        <v>BUDGET 2022</v>
      </c>
      <c r="AE25" s="59" t="str">
        <f>AE4</f>
        <v>ACTUAL 2021</v>
      </c>
    </row>
    <row r="26" spans="1:43">
      <c r="A26" s="60" t="s">
        <v>41</v>
      </c>
      <c r="B26" s="61" t="str">
        <f>B5</f>
        <v>Jan</v>
      </c>
      <c r="C26" s="61" t="str">
        <f t="shared" ref="C26:M26" si="2">C5</f>
        <v>Feb</v>
      </c>
      <c r="D26" s="61" t="str">
        <f t="shared" si="2"/>
        <v>Mar</v>
      </c>
      <c r="E26" s="61" t="str">
        <f t="shared" si="2"/>
        <v>Apr</v>
      </c>
      <c r="F26" s="61" t="str">
        <f t="shared" si="2"/>
        <v>May</v>
      </c>
      <c r="G26" s="61" t="str">
        <f t="shared" si="2"/>
        <v>Jun</v>
      </c>
      <c r="H26" s="61" t="str">
        <f t="shared" si="2"/>
        <v>Jul</v>
      </c>
      <c r="I26" s="61" t="str">
        <f t="shared" si="2"/>
        <v>Aug</v>
      </c>
      <c r="J26" s="61" t="str">
        <f t="shared" si="2"/>
        <v>Sept</v>
      </c>
      <c r="K26" s="61" t="str">
        <f t="shared" si="2"/>
        <v>Oct</v>
      </c>
      <c r="L26" s="61" t="str">
        <f t="shared" si="2"/>
        <v>Nov</v>
      </c>
      <c r="M26" s="61" t="str">
        <f t="shared" si="2"/>
        <v>Dec</v>
      </c>
      <c r="P26" s="62" t="s">
        <v>41</v>
      </c>
      <c r="Q26" s="63" t="s">
        <v>7</v>
      </c>
      <c r="R26" s="63" t="s">
        <v>8</v>
      </c>
      <c r="S26" s="63" t="s">
        <v>9</v>
      </c>
      <c r="T26" s="63" t="s">
        <v>10</v>
      </c>
      <c r="U26" s="63" t="s">
        <v>11</v>
      </c>
      <c r="V26" s="63" t="s">
        <v>12</v>
      </c>
      <c r="W26" s="63" t="s">
        <v>13</v>
      </c>
      <c r="X26" s="63" t="s">
        <v>14</v>
      </c>
      <c r="Y26" s="63" t="s">
        <v>15</v>
      </c>
      <c r="Z26" s="63" t="s">
        <v>16</v>
      </c>
      <c r="AA26" s="63" t="s">
        <v>17</v>
      </c>
      <c r="AB26" s="63" t="s">
        <v>18</v>
      </c>
      <c r="AE26" s="60" t="s">
        <v>41</v>
      </c>
      <c r="AF26" s="61" t="s">
        <v>7</v>
      </c>
      <c r="AG26" s="61" t="s">
        <v>8</v>
      </c>
      <c r="AH26" s="61" t="s">
        <v>9</v>
      </c>
      <c r="AI26" s="61" t="s">
        <v>10</v>
      </c>
      <c r="AJ26" s="61" t="s">
        <v>11</v>
      </c>
      <c r="AK26" s="61" t="s">
        <v>12</v>
      </c>
      <c r="AL26" s="61" t="s">
        <v>13</v>
      </c>
      <c r="AM26" s="61" t="s">
        <v>14</v>
      </c>
      <c r="AN26" s="61" t="s">
        <v>15</v>
      </c>
      <c r="AO26" s="61" t="s">
        <v>16</v>
      </c>
      <c r="AP26" s="61" t="s">
        <v>17</v>
      </c>
      <c r="AQ26" s="61" t="s">
        <v>18</v>
      </c>
    </row>
    <row r="27" spans="1:43" s="4" customFormat="1">
      <c r="A27" s="5" t="s">
        <v>42</v>
      </c>
      <c r="B27" s="6">
        <v>265</v>
      </c>
      <c r="C27" s="6">
        <v>266</v>
      </c>
      <c r="D27" s="6">
        <v>266</v>
      </c>
      <c r="E27" s="6">
        <v>263</v>
      </c>
      <c r="F27" s="6">
        <v>263</v>
      </c>
      <c r="G27" s="6">
        <v>266</v>
      </c>
      <c r="H27" s="6">
        <v>267</v>
      </c>
      <c r="I27" s="6">
        <v>267</v>
      </c>
      <c r="J27" s="104">
        <v>0</v>
      </c>
      <c r="K27" s="104">
        <v>0</v>
      </c>
      <c r="L27" s="104">
        <v>0</v>
      </c>
      <c r="M27" s="105">
        <v>0</v>
      </c>
      <c r="N27"/>
      <c r="P27" s="7" t="s">
        <v>42</v>
      </c>
      <c r="Q27" s="8">
        <v>275</v>
      </c>
      <c r="R27" s="9">
        <v>275</v>
      </c>
      <c r="S27" s="9">
        <v>275</v>
      </c>
      <c r="T27" s="9">
        <v>275</v>
      </c>
      <c r="U27" s="9">
        <v>275</v>
      </c>
      <c r="V27" s="9">
        <v>275</v>
      </c>
      <c r="W27" s="9">
        <v>275</v>
      </c>
      <c r="X27" s="9">
        <v>275</v>
      </c>
      <c r="Y27" s="9">
        <v>275</v>
      </c>
      <c r="Z27" s="9">
        <v>275</v>
      </c>
      <c r="AA27" s="9">
        <v>275</v>
      </c>
      <c r="AB27" s="10">
        <v>275</v>
      </c>
      <c r="AE27" s="7" t="s">
        <v>42</v>
      </c>
      <c r="AF27" s="8">
        <v>296</v>
      </c>
      <c r="AG27" s="9">
        <v>295</v>
      </c>
      <c r="AH27" s="9">
        <v>295</v>
      </c>
      <c r="AI27" s="9">
        <v>297</v>
      </c>
      <c r="AJ27" s="9">
        <v>451</v>
      </c>
      <c r="AK27" s="9">
        <v>345</v>
      </c>
      <c r="AL27" s="9">
        <v>329</v>
      </c>
      <c r="AM27" s="9">
        <v>304</v>
      </c>
      <c r="AN27" s="9">
        <v>300</v>
      </c>
      <c r="AO27" s="9">
        <v>303</v>
      </c>
      <c r="AP27" s="9">
        <v>306</v>
      </c>
      <c r="AQ27" s="10">
        <v>296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145"/>
  <sheetViews>
    <sheetView tabSelected="1" workbookViewId="0">
      <pane xSplit="3" ySplit="1" topLeftCell="D15" activePane="bottomRight" state="frozen"/>
      <selection pane="bottomRight" activeCell="E4" sqref="E4"/>
      <selection pane="bottomLeft" activeCell="A2" sqref="A2"/>
      <selection pane="topRight" activeCell="D1" sqref="D1"/>
    </sheetView>
  </sheetViews>
  <sheetFormatPr defaultRowHeight="14.45"/>
  <cols>
    <col min="1" max="2" width="16.140625" style="28" customWidth="1"/>
    <col min="3" max="3" width="17.7109375" style="28" customWidth="1"/>
    <col min="4" max="6" width="18.28515625" style="28" customWidth="1"/>
    <col min="7" max="7" width="18.28515625" style="46" customWidth="1"/>
    <col min="8" max="10" width="18.28515625" style="28" customWidth="1"/>
    <col min="11" max="11" width="18.28515625" style="44" customWidth="1"/>
    <col min="12" max="12" width="18.28515625" style="28" customWidth="1"/>
    <col min="13" max="13" width="18.28515625" style="31" customWidth="1"/>
  </cols>
  <sheetData>
    <row r="1" spans="1:13" s="74" customFormat="1" ht="43.15">
      <c r="A1" s="32" t="s">
        <v>43</v>
      </c>
      <c r="B1" s="32" t="s">
        <v>44</v>
      </c>
      <c r="C1" s="34" t="s">
        <v>45</v>
      </c>
      <c r="D1" s="33" t="s">
        <v>19</v>
      </c>
      <c r="E1" s="33" t="s">
        <v>46</v>
      </c>
      <c r="F1" s="33" t="s">
        <v>47</v>
      </c>
      <c r="G1" s="39" t="s">
        <v>26</v>
      </c>
      <c r="H1" s="34" t="s">
        <v>27</v>
      </c>
      <c r="I1" s="33" t="s">
        <v>29</v>
      </c>
      <c r="J1" s="33" t="s">
        <v>31</v>
      </c>
      <c r="K1" s="43" t="s">
        <v>33</v>
      </c>
      <c r="L1" s="34" t="s">
        <v>35</v>
      </c>
      <c r="M1" s="73" t="s">
        <v>41</v>
      </c>
    </row>
    <row r="2" spans="1:13">
      <c r="A2" s="72" t="s">
        <v>2</v>
      </c>
      <c r="B2" s="39" t="s">
        <v>4</v>
      </c>
      <c r="C2" s="36" t="s">
        <v>7</v>
      </c>
      <c r="D2" s="37">
        <v>31</v>
      </c>
      <c r="E2" s="37">
        <v>0</v>
      </c>
      <c r="F2" s="37">
        <v>0</v>
      </c>
      <c r="G2" s="45">
        <f>D2-E2-Table1[[#This Row],[UNPLANNED SHUT (days)]]</f>
        <v>31</v>
      </c>
      <c r="H2" s="38">
        <v>1200</v>
      </c>
      <c r="I2" s="37">
        <f>Table1[[#This Row],[Production Days]]*Table1[[#This Row],[MACHINE CAPACITY (Tonnage)]]</f>
        <v>37200</v>
      </c>
      <c r="J2" s="37">
        <v>0</v>
      </c>
      <c r="K2" s="45">
        <f>Table1[[#This Row],[ON GRADE (Tonnage)]]+Table1[[#This Row],[OFF GRADE (Tonnage)]]</f>
        <v>37200</v>
      </c>
      <c r="L2" s="45">
        <f t="shared" ref="L2:L33" si="0">K2/G2</f>
        <v>1200</v>
      </c>
      <c r="M2" s="35">
        <v>335</v>
      </c>
    </row>
    <row r="3" spans="1:13">
      <c r="A3" s="72" t="s">
        <v>2</v>
      </c>
      <c r="B3" s="39" t="s">
        <v>4</v>
      </c>
      <c r="C3" s="36" t="s">
        <v>8</v>
      </c>
      <c r="D3" s="37">
        <v>28</v>
      </c>
      <c r="E3" s="37">
        <v>0.75</v>
      </c>
      <c r="F3" s="37">
        <v>0</v>
      </c>
      <c r="G3" s="45">
        <f>D3-E3-Table1[[#This Row],[UNPLANNED SHUT (days)]]</f>
        <v>27.25</v>
      </c>
      <c r="H3" s="38">
        <v>1200</v>
      </c>
      <c r="I3" s="37">
        <f>Table1[[#This Row],[Production Days]]*Table1[[#This Row],[MACHINE CAPACITY (Tonnage)]]</f>
        <v>32700</v>
      </c>
      <c r="J3" s="37">
        <v>0</v>
      </c>
      <c r="K3" s="45">
        <f>Table1[[#This Row],[ON GRADE (Tonnage)]]+Table1[[#This Row],[OFF GRADE (Tonnage)]]</f>
        <v>32700</v>
      </c>
      <c r="L3" s="45">
        <f t="shared" si="0"/>
        <v>1200</v>
      </c>
      <c r="M3" s="35">
        <v>332</v>
      </c>
    </row>
    <row r="4" spans="1:13">
      <c r="A4" s="72" t="s">
        <v>2</v>
      </c>
      <c r="B4" s="39" t="s">
        <v>4</v>
      </c>
      <c r="C4" s="36" t="s">
        <v>9</v>
      </c>
      <c r="D4" s="37">
        <v>31</v>
      </c>
      <c r="E4" s="37">
        <v>0</v>
      </c>
      <c r="F4" s="37">
        <v>0</v>
      </c>
      <c r="G4" s="45">
        <f>D4-E4-Table1[[#This Row],[UNPLANNED SHUT (days)]]</f>
        <v>31</v>
      </c>
      <c r="H4" s="38">
        <v>1200</v>
      </c>
      <c r="I4" s="37">
        <f>Table1[[#This Row],[Production Days]]*Table1[[#This Row],[MACHINE CAPACITY (Tonnage)]]</f>
        <v>37200</v>
      </c>
      <c r="J4" s="37">
        <v>0</v>
      </c>
      <c r="K4" s="45">
        <f>Table1[[#This Row],[ON GRADE (Tonnage)]]+Table1[[#This Row],[OFF GRADE (Tonnage)]]</f>
        <v>37200</v>
      </c>
      <c r="L4" s="45">
        <f t="shared" si="0"/>
        <v>1200</v>
      </c>
      <c r="M4" s="35">
        <v>332</v>
      </c>
    </row>
    <row r="5" spans="1:13">
      <c r="A5" s="72" t="s">
        <v>2</v>
      </c>
      <c r="B5" s="39" t="s">
        <v>4</v>
      </c>
      <c r="C5" s="36" t="s">
        <v>10</v>
      </c>
      <c r="D5" s="37">
        <v>30</v>
      </c>
      <c r="E5" s="37">
        <v>0</v>
      </c>
      <c r="F5" s="37">
        <v>0</v>
      </c>
      <c r="G5" s="45">
        <f>D5-E5-Table1[[#This Row],[UNPLANNED SHUT (days)]]</f>
        <v>30</v>
      </c>
      <c r="H5" s="38">
        <v>1200</v>
      </c>
      <c r="I5" s="37">
        <f>Table1[[#This Row],[Production Days]]*Table1[[#This Row],[MACHINE CAPACITY (Tonnage)]]</f>
        <v>36000</v>
      </c>
      <c r="J5" s="37">
        <v>0</v>
      </c>
      <c r="K5" s="45">
        <f>Table1[[#This Row],[ON GRADE (Tonnage)]]+Table1[[#This Row],[OFF GRADE (Tonnage)]]</f>
        <v>36000</v>
      </c>
      <c r="L5" s="45">
        <f t="shared" si="0"/>
        <v>1200</v>
      </c>
      <c r="M5" s="35">
        <v>332</v>
      </c>
    </row>
    <row r="6" spans="1:13">
      <c r="A6" s="72" t="s">
        <v>2</v>
      </c>
      <c r="B6" s="39" t="s">
        <v>4</v>
      </c>
      <c r="C6" s="36" t="s">
        <v>11</v>
      </c>
      <c r="D6" s="37">
        <v>31</v>
      </c>
      <c r="E6" s="37">
        <v>11</v>
      </c>
      <c r="F6" s="37">
        <v>0</v>
      </c>
      <c r="G6" s="45">
        <f>D6-E6-Table1[[#This Row],[UNPLANNED SHUT (days)]]</f>
        <v>20</v>
      </c>
      <c r="H6" s="38">
        <v>1200</v>
      </c>
      <c r="I6" s="37">
        <f>Table1[[#This Row],[Production Days]]*Table1[[#This Row],[MACHINE CAPACITY (Tonnage)]]</f>
        <v>24000</v>
      </c>
      <c r="J6" s="37">
        <v>0</v>
      </c>
      <c r="K6" s="45">
        <f>Table1[[#This Row],[ON GRADE (Tonnage)]]+Table1[[#This Row],[OFF GRADE (Tonnage)]]</f>
        <v>24000</v>
      </c>
      <c r="L6" s="45">
        <f t="shared" si="0"/>
        <v>1200</v>
      </c>
      <c r="M6" s="35">
        <v>332</v>
      </c>
    </row>
    <row r="7" spans="1:13">
      <c r="A7" s="72" t="s">
        <v>2</v>
      </c>
      <c r="B7" s="39" t="s">
        <v>4</v>
      </c>
      <c r="C7" s="36" t="s">
        <v>12</v>
      </c>
      <c r="D7" s="37">
        <v>30</v>
      </c>
      <c r="E7" s="37">
        <v>0</v>
      </c>
      <c r="F7" s="37">
        <v>0</v>
      </c>
      <c r="G7" s="45">
        <f>D7-E7-Table1[[#This Row],[UNPLANNED SHUT (days)]]</f>
        <v>30</v>
      </c>
      <c r="H7" s="38">
        <v>1200</v>
      </c>
      <c r="I7" s="37">
        <f>Table1[[#This Row],[Production Days]]*Table1[[#This Row],[MACHINE CAPACITY (Tonnage)]]</f>
        <v>36000</v>
      </c>
      <c r="J7" s="37">
        <v>0</v>
      </c>
      <c r="K7" s="45">
        <f>Table1[[#This Row],[ON GRADE (Tonnage)]]+Table1[[#This Row],[OFF GRADE (Tonnage)]]</f>
        <v>36000</v>
      </c>
      <c r="L7" s="45">
        <f t="shared" si="0"/>
        <v>1200</v>
      </c>
      <c r="M7" s="35">
        <v>332</v>
      </c>
    </row>
    <row r="8" spans="1:13">
      <c r="A8" s="72" t="s">
        <v>2</v>
      </c>
      <c r="B8" s="39" t="s">
        <v>4</v>
      </c>
      <c r="C8" s="36" t="s">
        <v>13</v>
      </c>
      <c r="D8" s="37">
        <v>31</v>
      </c>
      <c r="E8" s="37">
        <v>0</v>
      </c>
      <c r="F8" s="37">
        <v>0</v>
      </c>
      <c r="G8" s="45">
        <f>D8-E8-Table1[[#This Row],[UNPLANNED SHUT (days)]]</f>
        <v>31</v>
      </c>
      <c r="H8" s="38">
        <v>1200</v>
      </c>
      <c r="I8" s="37">
        <f>Table1[[#This Row],[Production Days]]*Table1[[#This Row],[MACHINE CAPACITY (Tonnage)]]</f>
        <v>37200</v>
      </c>
      <c r="J8" s="37">
        <v>0</v>
      </c>
      <c r="K8" s="45">
        <f>Table1[[#This Row],[ON GRADE (Tonnage)]]+Table1[[#This Row],[OFF GRADE (Tonnage)]]</f>
        <v>37200</v>
      </c>
      <c r="L8" s="45">
        <f t="shared" si="0"/>
        <v>1200</v>
      </c>
      <c r="M8" s="35">
        <v>332</v>
      </c>
    </row>
    <row r="9" spans="1:13">
      <c r="A9" s="72" t="s">
        <v>2</v>
      </c>
      <c r="B9" s="39" t="s">
        <v>4</v>
      </c>
      <c r="C9" s="36" t="s">
        <v>14</v>
      </c>
      <c r="D9" s="37">
        <v>31</v>
      </c>
      <c r="E9" s="37">
        <v>0.75</v>
      </c>
      <c r="F9" s="37">
        <v>0</v>
      </c>
      <c r="G9" s="45">
        <f>D9-E9-Table1[[#This Row],[UNPLANNED SHUT (days)]]</f>
        <v>30.25</v>
      </c>
      <c r="H9" s="38">
        <v>1200</v>
      </c>
      <c r="I9" s="37">
        <f>Table1[[#This Row],[Production Days]]*Table1[[#This Row],[MACHINE CAPACITY (Tonnage)]]</f>
        <v>36300</v>
      </c>
      <c r="J9" s="37">
        <v>0</v>
      </c>
      <c r="K9" s="45">
        <f>Table1[[#This Row],[ON GRADE (Tonnage)]]+Table1[[#This Row],[OFF GRADE (Tonnage)]]</f>
        <v>36300</v>
      </c>
      <c r="L9" s="45">
        <f t="shared" si="0"/>
        <v>1200</v>
      </c>
      <c r="M9" s="35">
        <v>332</v>
      </c>
    </row>
    <row r="10" spans="1:13">
      <c r="A10" s="72" t="s">
        <v>2</v>
      </c>
      <c r="B10" s="39" t="s">
        <v>4</v>
      </c>
      <c r="C10" s="36" t="s">
        <v>48</v>
      </c>
      <c r="D10" s="37">
        <v>30</v>
      </c>
      <c r="E10" s="37">
        <v>0</v>
      </c>
      <c r="F10" s="37">
        <v>0</v>
      </c>
      <c r="G10" s="45">
        <f>D10-E10-Table1[[#This Row],[UNPLANNED SHUT (days)]]</f>
        <v>30</v>
      </c>
      <c r="H10" s="38">
        <v>1200</v>
      </c>
      <c r="I10" s="37">
        <f>Table1[[#This Row],[Production Days]]*Table1[[#This Row],[MACHINE CAPACITY (Tonnage)]]</f>
        <v>36000</v>
      </c>
      <c r="J10" s="37">
        <v>0</v>
      </c>
      <c r="K10" s="45">
        <f>Table1[[#This Row],[ON GRADE (Tonnage)]]+Table1[[#This Row],[OFF GRADE (Tonnage)]]</f>
        <v>36000</v>
      </c>
      <c r="L10" s="45">
        <f t="shared" si="0"/>
        <v>1200</v>
      </c>
      <c r="M10" s="35">
        <v>332</v>
      </c>
    </row>
    <row r="11" spans="1:13">
      <c r="A11" s="72" t="s">
        <v>2</v>
      </c>
      <c r="B11" s="39" t="s">
        <v>4</v>
      </c>
      <c r="C11" s="36" t="s">
        <v>16</v>
      </c>
      <c r="D11" s="37">
        <v>31</v>
      </c>
      <c r="E11" s="37">
        <v>0</v>
      </c>
      <c r="F11" s="37">
        <v>0</v>
      </c>
      <c r="G11" s="45">
        <f>D11-E11-Table1[[#This Row],[UNPLANNED SHUT (days)]]</f>
        <v>31</v>
      </c>
      <c r="H11" s="38">
        <v>1200</v>
      </c>
      <c r="I11" s="37">
        <f>Table1[[#This Row],[Production Days]]*Table1[[#This Row],[MACHINE CAPACITY (Tonnage)]]</f>
        <v>37200</v>
      </c>
      <c r="J11" s="37">
        <v>0</v>
      </c>
      <c r="K11" s="45">
        <f>Table1[[#This Row],[ON GRADE (Tonnage)]]+Table1[[#This Row],[OFF GRADE (Tonnage)]]</f>
        <v>37200</v>
      </c>
      <c r="L11" s="45">
        <f t="shared" si="0"/>
        <v>1200</v>
      </c>
      <c r="M11" s="35">
        <v>328</v>
      </c>
    </row>
    <row r="12" spans="1:13">
      <c r="A12" s="72" t="s">
        <v>2</v>
      </c>
      <c r="B12" s="39" t="s">
        <v>4</v>
      </c>
      <c r="C12" s="36" t="s">
        <v>17</v>
      </c>
      <c r="D12" s="37">
        <v>30</v>
      </c>
      <c r="E12" s="37">
        <v>0.75</v>
      </c>
      <c r="F12" s="37">
        <v>0</v>
      </c>
      <c r="G12" s="45">
        <f>D12-E12-Table1[[#This Row],[UNPLANNED SHUT (days)]]</f>
        <v>29.25</v>
      </c>
      <c r="H12" s="38">
        <v>1200</v>
      </c>
      <c r="I12" s="37">
        <f>Table1[[#This Row],[Production Days]]*Table1[[#This Row],[MACHINE CAPACITY (Tonnage)]]</f>
        <v>35100</v>
      </c>
      <c r="J12" s="37">
        <v>0</v>
      </c>
      <c r="K12" s="45">
        <f>Table1[[#This Row],[ON GRADE (Tonnage)]]+Table1[[#This Row],[OFF GRADE (Tonnage)]]</f>
        <v>35100</v>
      </c>
      <c r="L12" s="45">
        <f t="shared" si="0"/>
        <v>1200</v>
      </c>
      <c r="M12" s="35">
        <v>328</v>
      </c>
    </row>
    <row r="13" spans="1:13">
      <c r="A13" s="72" t="s">
        <v>2</v>
      </c>
      <c r="B13" s="39" t="s">
        <v>4</v>
      </c>
      <c r="C13" s="36" t="s">
        <v>18</v>
      </c>
      <c r="D13" s="37">
        <v>31</v>
      </c>
      <c r="E13" s="37">
        <v>0</v>
      </c>
      <c r="F13" s="37">
        <v>0</v>
      </c>
      <c r="G13" s="45">
        <f>D13-E13-Table1[[#This Row],[UNPLANNED SHUT (days)]]</f>
        <v>31</v>
      </c>
      <c r="H13" s="38">
        <v>1200</v>
      </c>
      <c r="I13" s="37">
        <f>Table1[[#This Row],[Production Days]]*Table1[[#This Row],[MACHINE CAPACITY (Tonnage)]]</f>
        <v>37200</v>
      </c>
      <c r="J13" s="37">
        <v>0</v>
      </c>
      <c r="K13" s="45">
        <f>Table1[[#This Row],[ON GRADE (Tonnage)]]+Table1[[#This Row],[OFF GRADE (Tonnage)]]</f>
        <v>37200</v>
      </c>
      <c r="L13" s="45">
        <f t="shared" si="0"/>
        <v>1200</v>
      </c>
      <c r="M13" s="35">
        <v>328</v>
      </c>
    </row>
    <row r="14" spans="1:13">
      <c r="A14" s="72" t="s">
        <v>2</v>
      </c>
      <c r="B14" s="32" t="s">
        <v>3</v>
      </c>
      <c r="C14" s="36" t="s">
        <v>7</v>
      </c>
      <c r="D14" s="37">
        <v>31</v>
      </c>
      <c r="E14" s="37">
        <v>0</v>
      </c>
      <c r="F14" s="37">
        <v>0</v>
      </c>
      <c r="G14" s="45">
        <f>D14-E14-Table1[[#This Row],[UNPLANNED SHUT (days)]]</f>
        <v>31</v>
      </c>
      <c r="H14" s="38">
        <v>1200</v>
      </c>
      <c r="I14" s="37">
        <v>29681</v>
      </c>
      <c r="J14" s="37">
        <v>2720</v>
      </c>
      <c r="K14" s="45">
        <f>Table1[[#This Row],[ON GRADE (Tonnage)]]+Table1[[#This Row],[OFF GRADE (Tonnage)]]</f>
        <v>32401</v>
      </c>
      <c r="L14" s="45">
        <f t="shared" si="0"/>
        <v>1045.1935483870968</v>
      </c>
      <c r="M14" s="35">
        <v>339</v>
      </c>
    </row>
    <row r="15" spans="1:13">
      <c r="A15" s="72" t="s">
        <v>2</v>
      </c>
      <c r="B15" s="32" t="s">
        <v>3</v>
      </c>
      <c r="C15" s="36" t="s">
        <v>8</v>
      </c>
      <c r="D15" s="37">
        <v>28</v>
      </c>
      <c r="E15" s="37">
        <v>0.75</v>
      </c>
      <c r="F15" s="37">
        <v>1.5</v>
      </c>
      <c r="G15" s="45">
        <f>D15-E15-Table1[[#This Row],[UNPLANNED SHUT (days)]]</f>
        <v>25.75</v>
      </c>
      <c r="H15" s="38">
        <v>1200</v>
      </c>
      <c r="I15" s="37">
        <v>25593.159</v>
      </c>
      <c r="J15" s="37">
        <v>3448.5740000000001</v>
      </c>
      <c r="K15" s="45">
        <f>Table1[[#This Row],[ON GRADE (Tonnage)]]+Table1[[#This Row],[OFF GRADE (Tonnage)]]</f>
        <v>29041.733</v>
      </c>
      <c r="L15" s="45">
        <f t="shared" si="0"/>
        <v>1127.8342912621358</v>
      </c>
      <c r="M15" s="35">
        <v>337.5</v>
      </c>
    </row>
    <row r="16" spans="1:13">
      <c r="A16" s="72" t="s">
        <v>2</v>
      </c>
      <c r="B16" s="32" t="s">
        <v>3</v>
      </c>
      <c r="C16" s="36" t="s">
        <v>9</v>
      </c>
      <c r="D16" s="37">
        <v>31</v>
      </c>
      <c r="E16" s="37">
        <v>0</v>
      </c>
      <c r="F16" s="37">
        <v>0</v>
      </c>
      <c r="G16" s="45">
        <f>D16-E16-Table1[[#This Row],[UNPLANNED SHUT (days)]]</f>
        <v>31</v>
      </c>
      <c r="H16" s="38">
        <v>1200</v>
      </c>
      <c r="I16" s="37">
        <v>30430.537</v>
      </c>
      <c r="J16" s="37">
        <v>756.03800000000001</v>
      </c>
      <c r="K16" s="45">
        <f>Table1[[#This Row],[ON GRADE (Tonnage)]]+Table1[[#This Row],[OFF GRADE (Tonnage)]]</f>
        <v>31186.575000000001</v>
      </c>
      <c r="L16" s="45">
        <f t="shared" si="0"/>
        <v>1006.0185483870968</v>
      </c>
      <c r="M16" s="35">
        <v>335.5</v>
      </c>
    </row>
    <row r="17" spans="1:13">
      <c r="A17" s="72" t="s">
        <v>2</v>
      </c>
      <c r="B17" s="32" t="s">
        <v>3</v>
      </c>
      <c r="C17" s="36" t="s">
        <v>10</v>
      </c>
      <c r="D17" s="37">
        <v>30</v>
      </c>
      <c r="E17" s="37">
        <v>0</v>
      </c>
      <c r="F17" s="37">
        <v>6</v>
      </c>
      <c r="G17" s="45">
        <f>D17-E17-Table1[[#This Row],[UNPLANNED SHUT (days)]]</f>
        <v>24</v>
      </c>
      <c r="H17" s="38">
        <v>1200</v>
      </c>
      <c r="I17" s="37">
        <v>23690.535</v>
      </c>
      <c r="J17" s="37">
        <v>1904.1249999999998</v>
      </c>
      <c r="K17" s="45">
        <f>Table1[[#This Row],[ON GRADE (Tonnage)]]+Table1[[#This Row],[OFF GRADE (Tonnage)]]</f>
        <v>25594.66</v>
      </c>
      <c r="L17" s="45">
        <f t="shared" si="0"/>
        <v>1066.4441666666667</v>
      </c>
      <c r="M17" s="35">
        <v>333.5</v>
      </c>
    </row>
    <row r="18" spans="1:13">
      <c r="A18" s="72" t="s">
        <v>2</v>
      </c>
      <c r="B18" s="32" t="s">
        <v>3</v>
      </c>
      <c r="C18" s="36" t="s">
        <v>11</v>
      </c>
      <c r="D18" s="37">
        <v>31</v>
      </c>
      <c r="E18" s="37">
        <v>0</v>
      </c>
      <c r="F18" s="37">
        <v>0</v>
      </c>
      <c r="G18" s="45">
        <f>D18-E18-Table1[[#This Row],[UNPLANNED SHUT (days)]]</f>
        <v>31</v>
      </c>
      <c r="H18" s="38">
        <v>1200</v>
      </c>
      <c r="I18" s="37">
        <v>31014.901000000002</v>
      </c>
      <c r="J18" s="37">
        <v>1480.575</v>
      </c>
      <c r="K18" s="45">
        <f>Table1[[#This Row],[ON GRADE (Tonnage)]]+Table1[[#This Row],[OFF GRADE (Tonnage)]]</f>
        <v>32495.476000000002</v>
      </c>
      <c r="L18" s="45">
        <f t="shared" si="0"/>
        <v>1048.2411612903227</v>
      </c>
      <c r="M18" s="35">
        <v>332.5</v>
      </c>
    </row>
    <row r="19" spans="1:13">
      <c r="A19" s="72" t="s">
        <v>2</v>
      </c>
      <c r="B19" s="32" t="s">
        <v>3</v>
      </c>
      <c r="C19" s="36" t="s">
        <v>12</v>
      </c>
      <c r="D19" s="37">
        <v>30</v>
      </c>
      <c r="E19" s="37">
        <v>11</v>
      </c>
      <c r="F19" s="37">
        <v>9.5374999999999996</v>
      </c>
      <c r="G19" s="45">
        <f>D19-E19-Table1[[#This Row],[UNPLANNED SHUT (days)]]</f>
        <v>9.4625000000000004</v>
      </c>
      <c r="H19" s="38">
        <v>1200</v>
      </c>
      <c r="I19" s="37">
        <v>11627.77</v>
      </c>
      <c r="J19" s="37">
        <v>918.23199999999997</v>
      </c>
      <c r="K19" s="45">
        <f>Table1[[#This Row],[ON GRADE (Tonnage)]]+Table1[[#This Row],[OFF GRADE (Tonnage)]]</f>
        <v>12546.002</v>
      </c>
      <c r="L19" s="45">
        <f t="shared" si="0"/>
        <v>1325.8654689564069</v>
      </c>
      <c r="M19" s="35">
        <v>333.5</v>
      </c>
    </row>
    <row r="20" spans="1:13">
      <c r="A20" s="72" t="s">
        <v>2</v>
      </c>
      <c r="B20" s="32" t="s">
        <v>3</v>
      </c>
      <c r="C20" s="36" t="s">
        <v>13</v>
      </c>
      <c r="D20" s="37">
        <v>31</v>
      </c>
      <c r="E20" s="37">
        <v>0</v>
      </c>
      <c r="F20" s="37">
        <v>0</v>
      </c>
      <c r="G20" s="45">
        <f>D20-E20-Table1[[#This Row],[UNPLANNED SHUT (days)]]</f>
        <v>31</v>
      </c>
      <c r="H20" s="38">
        <v>1200</v>
      </c>
      <c r="I20" s="37">
        <v>31952.841</v>
      </c>
      <c r="J20" s="37">
        <v>1093.2449999999999</v>
      </c>
      <c r="K20" s="45">
        <f>Table1[[#This Row],[ON GRADE (Tonnage)]]+Table1[[#This Row],[OFF GRADE (Tonnage)]]</f>
        <v>33046.086000000003</v>
      </c>
      <c r="L20" s="45">
        <f t="shared" si="0"/>
        <v>1066.0027741935485</v>
      </c>
      <c r="M20" s="35">
        <v>328.5</v>
      </c>
    </row>
    <row r="21" spans="1:13">
      <c r="A21" s="72" t="s">
        <v>2</v>
      </c>
      <c r="B21" s="32" t="s">
        <v>3</v>
      </c>
      <c r="C21" s="36" t="s">
        <v>14</v>
      </c>
      <c r="D21" s="37">
        <v>31</v>
      </c>
      <c r="E21" s="37">
        <v>0</v>
      </c>
      <c r="F21" s="37">
        <v>1.3</v>
      </c>
      <c r="G21" s="45">
        <f>D21-E21-Table1[[#This Row],[UNPLANNED SHUT (days)]]</f>
        <v>29.7</v>
      </c>
      <c r="H21" s="38">
        <v>1200</v>
      </c>
      <c r="I21" s="37">
        <v>32320.748000000003</v>
      </c>
      <c r="J21" s="37">
        <v>417.858</v>
      </c>
      <c r="K21" s="45">
        <f>Table1[[#This Row],[ON GRADE (Tonnage)]]+Table1[[#This Row],[OFF GRADE (Tonnage)]]</f>
        <v>32738.606000000003</v>
      </c>
      <c r="L21" s="45">
        <f t="shared" si="0"/>
        <v>1102.3099663299665</v>
      </c>
      <c r="M21" s="35">
        <v>327.5</v>
      </c>
    </row>
    <row r="22" spans="1:13">
      <c r="A22" s="72" t="s">
        <v>2</v>
      </c>
      <c r="B22" s="32" t="s">
        <v>3</v>
      </c>
      <c r="C22" s="36" t="s">
        <v>48</v>
      </c>
      <c r="D22" s="37">
        <v>30</v>
      </c>
      <c r="E22" s="37">
        <v>0</v>
      </c>
      <c r="F22" s="37">
        <v>0</v>
      </c>
      <c r="G22" s="45">
        <f>D22-E22-Table1[[#This Row],[UNPLANNED SHUT (days)]]</f>
        <v>30</v>
      </c>
      <c r="H22" s="38">
        <v>1200</v>
      </c>
      <c r="I22" s="37">
        <v>0</v>
      </c>
      <c r="J22" s="37">
        <v>0</v>
      </c>
      <c r="K22" s="45">
        <f>Table1[[#This Row],[ON GRADE (Tonnage)]]+Table1[[#This Row],[OFF GRADE (Tonnage)]]</f>
        <v>0</v>
      </c>
      <c r="L22" s="45">
        <f t="shared" si="0"/>
        <v>0</v>
      </c>
      <c r="M22" s="35">
        <v>0</v>
      </c>
    </row>
    <row r="23" spans="1:13">
      <c r="A23" s="72" t="s">
        <v>2</v>
      </c>
      <c r="B23" s="32" t="s">
        <v>3</v>
      </c>
      <c r="C23" s="36" t="s">
        <v>16</v>
      </c>
      <c r="D23" s="37">
        <v>31</v>
      </c>
      <c r="E23" s="37">
        <v>0</v>
      </c>
      <c r="F23" s="37">
        <v>0</v>
      </c>
      <c r="G23" s="45">
        <f>D23-E23-Table1[[#This Row],[UNPLANNED SHUT (days)]]</f>
        <v>31</v>
      </c>
      <c r="H23" s="38">
        <v>1200</v>
      </c>
      <c r="I23" s="37">
        <v>0</v>
      </c>
      <c r="J23" s="37">
        <v>0</v>
      </c>
      <c r="K23" s="45">
        <f>Table1[[#This Row],[ON GRADE (Tonnage)]]+Table1[[#This Row],[OFF GRADE (Tonnage)]]</f>
        <v>0</v>
      </c>
      <c r="L23" s="45">
        <f t="shared" si="0"/>
        <v>0</v>
      </c>
      <c r="M23" s="35">
        <v>0</v>
      </c>
    </row>
    <row r="24" spans="1:13">
      <c r="A24" s="72" t="s">
        <v>2</v>
      </c>
      <c r="B24" s="32" t="s">
        <v>3</v>
      </c>
      <c r="C24" s="36" t="s">
        <v>17</v>
      </c>
      <c r="D24" s="37">
        <v>30</v>
      </c>
      <c r="E24" s="37">
        <v>0</v>
      </c>
      <c r="F24" s="37">
        <v>0</v>
      </c>
      <c r="G24" s="45">
        <f>D24-E24-Table1[[#This Row],[UNPLANNED SHUT (days)]]</f>
        <v>30</v>
      </c>
      <c r="H24" s="38">
        <v>1200</v>
      </c>
      <c r="I24" s="37">
        <v>0</v>
      </c>
      <c r="J24" s="37">
        <v>0</v>
      </c>
      <c r="K24" s="45">
        <f>Table1[[#This Row],[ON GRADE (Tonnage)]]+Table1[[#This Row],[OFF GRADE (Tonnage)]]</f>
        <v>0</v>
      </c>
      <c r="L24" s="45">
        <f t="shared" si="0"/>
        <v>0</v>
      </c>
      <c r="M24" s="35">
        <v>0</v>
      </c>
    </row>
    <row r="25" spans="1:13">
      <c r="A25" s="72" t="s">
        <v>2</v>
      </c>
      <c r="B25" s="32" t="s">
        <v>3</v>
      </c>
      <c r="C25" s="36" t="s">
        <v>18</v>
      </c>
      <c r="D25" s="37">
        <v>31</v>
      </c>
      <c r="E25" s="37">
        <v>0</v>
      </c>
      <c r="F25" s="37">
        <v>0</v>
      </c>
      <c r="G25" s="45">
        <f>D25-E25-Table1[[#This Row],[UNPLANNED SHUT (days)]]</f>
        <v>31</v>
      </c>
      <c r="H25" s="38">
        <v>1200</v>
      </c>
      <c r="I25" s="37">
        <v>0</v>
      </c>
      <c r="J25" s="37">
        <v>0</v>
      </c>
      <c r="K25" s="45">
        <f>Table1[[#This Row],[ON GRADE (Tonnage)]]+Table1[[#This Row],[OFF GRADE (Tonnage)]]</f>
        <v>0</v>
      </c>
      <c r="L25" s="45">
        <f t="shared" si="0"/>
        <v>0</v>
      </c>
      <c r="M25" s="35">
        <v>0</v>
      </c>
    </row>
    <row r="26" spans="1:13">
      <c r="A26" s="72" t="s">
        <v>2</v>
      </c>
      <c r="B26" s="40" t="s">
        <v>5</v>
      </c>
      <c r="C26" s="36" t="s">
        <v>7</v>
      </c>
      <c r="D26" s="37">
        <v>31</v>
      </c>
      <c r="E26" s="37">
        <v>0</v>
      </c>
      <c r="F26" s="37">
        <v>0</v>
      </c>
      <c r="G26" s="45">
        <f>D26-E26-Table1[[#This Row],[UNPLANNED SHUT (days)]]</f>
        <v>31</v>
      </c>
      <c r="H26" s="38">
        <v>1200</v>
      </c>
      <c r="I26" s="37">
        <v>36311</v>
      </c>
      <c r="J26" s="37">
        <v>250.122000000003</v>
      </c>
      <c r="K26" s="45">
        <f>Table1[[#This Row],[ON GRADE (Tonnage)]]+Table1[[#This Row],[OFF GRADE (Tonnage)]]</f>
        <v>36561.122000000003</v>
      </c>
      <c r="L26" s="45">
        <f t="shared" si="0"/>
        <v>1179.3910322580646</v>
      </c>
      <c r="M26" s="35">
        <v>347.20000000000005</v>
      </c>
    </row>
    <row r="27" spans="1:13">
      <c r="A27" s="72" t="s">
        <v>2</v>
      </c>
      <c r="B27" s="40" t="s">
        <v>5</v>
      </c>
      <c r="C27" s="36" t="s">
        <v>8</v>
      </c>
      <c r="D27" s="37">
        <v>28</v>
      </c>
      <c r="E27" s="37">
        <v>1</v>
      </c>
      <c r="F27" s="37">
        <v>0</v>
      </c>
      <c r="G27" s="45">
        <f>D27-E27-Table1[[#This Row],[UNPLANNED SHUT (days)]]</f>
        <v>27</v>
      </c>
      <c r="H27" s="38">
        <v>1200</v>
      </c>
      <c r="I27" s="37">
        <v>31040</v>
      </c>
      <c r="J27" s="37">
        <v>501.56599999999889</v>
      </c>
      <c r="K27" s="45">
        <f>Table1[[#This Row],[ON GRADE (Tonnage)]]+Table1[[#This Row],[OFF GRADE (Tonnage)]]</f>
        <v>31541.565999999999</v>
      </c>
      <c r="L27" s="45">
        <f t="shared" si="0"/>
        <v>1168.206148148148</v>
      </c>
      <c r="M27" s="35">
        <v>352.3</v>
      </c>
    </row>
    <row r="28" spans="1:13">
      <c r="A28" s="72" t="s">
        <v>2</v>
      </c>
      <c r="B28" s="40" t="s">
        <v>5</v>
      </c>
      <c r="C28" s="36" t="s">
        <v>9</v>
      </c>
      <c r="D28" s="37">
        <v>31</v>
      </c>
      <c r="E28" s="37">
        <v>1.5</v>
      </c>
      <c r="F28" s="37">
        <v>0.01</v>
      </c>
      <c r="G28" s="45">
        <f>D28-E28-Table1[[#This Row],[UNPLANNED SHUT (days)]]</f>
        <v>29.49</v>
      </c>
      <c r="H28" s="38">
        <v>1200</v>
      </c>
      <c r="I28" s="37">
        <v>34619</v>
      </c>
      <c r="J28" s="37">
        <v>1491.163</v>
      </c>
      <c r="K28" s="45">
        <f>Table1[[#This Row],[ON GRADE (Tonnage)]]+Table1[[#This Row],[OFF GRADE (Tonnage)]]</f>
        <v>36110.163</v>
      </c>
      <c r="L28" s="45">
        <f t="shared" si="0"/>
        <v>1224.4884028484232</v>
      </c>
      <c r="M28" s="35">
        <v>351.20000000000005</v>
      </c>
    </row>
    <row r="29" spans="1:13">
      <c r="A29" s="72" t="s">
        <v>2</v>
      </c>
      <c r="B29" s="40" t="s">
        <v>5</v>
      </c>
      <c r="C29" s="36" t="s">
        <v>10</v>
      </c>
      <c r="D29" s="37">
        <v>30</v>
      </c>
      <c r="E29" s="37">
        <v>0</v>
      </c>
      <c r="F29" s="37">
        <v>0</v>
      </c>
      <c r="G29" s="45">
        <f>D29-E29-Table1[[#This Row],[UNPLANNED SHUT (days)]]</f>
        <v>30</v>
      </c>
      <c r="H29" s="38">
        <v>1200</v>
      </c>
      <c r="I29" s="37">
        <v>36192</v>
      </c>
      <c r="J29" s="37">
        <v>170.142</v>
      </c>
      <c r="K29" s="45">
        <f>Table1[[#This Row],[ON GRADE (Tonnage)]]+Table1[[#This Row],[OFF GRADE (Tonnage)]]</f>
        <v>36362.142</v>
      </c>
      <c r="L29" s="45">
        <f t="shared" si="0"/>
        <v>1212.0714</v>
      </c>
      <c r="M29" s="35">
        <v>354</v>
      </c>
    </row>
    <row r="30" spans="1:13">
      <c r="A30" s="72" t="s">
        <v>2</v>
      </c>
      <c r="B30" s="40" t="s">
        <v>5</v>
      </c>
      <c r="C30" s="36" t="s">
        <v>11</v>
      </c>
      <c r="D30" s="37">
        <v>31</v>
      </c>
      <c r="E30" s="37">
        <v>10</v>
      </c>
      <c r="F30" s="37">
        <v>5</v>
      </c>
      <c r="G30" s="45">
        <f>D30-E30-Table1[[#This Row],[UNPLANNED SHUT (days)]]</f>
        <v>16</v>
      </c>
      <c r="H30" s="38">
        <v>1200</v>
      </c>
      <c r="I30" s="37">
        <v>11554</v>
      </c>
      <c r="J30" s="37">
        <v>2477.8970000000008</v>
      </c>
      <c r="K30" s="45">
        <f>Table1[[#This Row],[ON GRADE (Tonnage)]]+Table1[[#This Row],[OFF GRADE (Tonnage)]]</f>
        <v>14031.897000000001</v>
      </c>
      <c r="L30" s="45">
        <f t="shared" si="0"/>
        <v>876.99356250000005</v>
      </c>
      <c r="M30" s="35">
        <v>353.4</v>
      </c>
    </row>
    <row r="31" spans="1:13">
      <c r="A31" s="72" t="s">
        <v>2</v>
      </c>
      <c r="B31" s="40" t="s">
        <v>5</v>
      </c>
      <c r="C31" s="36" t="s">
        <v>12</v>
      </c>
      <c r="D31" s="37">
        <v>30</v>
      </c>
      <c r="E31" s="37">
        <v>0</v>
      </c>
      <c r="F31" s="37">
        <v>0</v>
      </c>
      <c r="G31" s="45">
        <f>D31-E31-Table1[[#This Row],[UNPLANNED SHUT (days)]]</f>
        <v>30</v>
      </c>
      <c r="H31" s="38">
        <v>1200</v>
      </c>
      <c r="I31" s="37">
        <v>32021</v>
      </c>
      <c r="J31" s="37">
        <v>554</v>
      </c>
      <c r="K31" s="45">
        <f>Table1[[#This Row],[ON GRADE (Tonnage)]]+Table1[[#This Row],[OFF GRADE (Tonnage)]]</f>
        <v>32575</v>
      </c>
      <c r="L31" s="45">
        <f t="shared" si="0"/>
        <v>1085.8333333333333</v>
      </c>
      <c r="M31" s="35">
        <v>352.9</v>
      </c>
    </row>
    <row r="32" spans="1:13">
      <c r="A32" s="72" t="s">
        <v>2</v>
      </c>
      <c r="B32" s="40" t="s">
        <v>5</v>
      </c>
      <c r="C32" s="36" t="s">
        <v>13</v>
      </c>
      <c r="D32" s="37">
        <v>31</v>
      </c>
      <c r="E32" s="37">
        <v>0</v>
      </c>
      <c r="F32" s="37">
        <v>0</v>
      </c>
      <c r="G32" s="45">
        <f>D32-E32-Table1[[#This Row],[UNPLANNED SHUT (days)]]</f>
        <v>31</v>
      </c>
      <c r="H32" s="38">
        <v>1200</v>
      </c>
      <c r="I32" s="37">
        <v>33225</v>
      </c>
      <c r="J32" s="37">
        <v>509</v>
      </c>
      <c r="K32" s="45">
        <f>Table1[[#This Row],[ON GRADE (Tonnage)]]+Table1[[#This Row],[OFF GRADE (Tonnage)]]</f>
        <v>33734</v>
      </c>
      <c r="L32" s="45">
        <f t="shared" si="0"/>
        <v>1088.1935483870968</v>
      </c>
      <c r="M32" s="35">
        <v>311.8</v>
      </c>
    </row>
    <row r="33" spans="1:13">
      <c r="A33" s="72" t="s">
        <v>2</v>
      </c>
      <c r="B33" s="40" t="s">
        <v>5</v>
      </c>
      <c r="C33" s="36" t="s">
        <v>14</v>
      </c>
      <c r="D33" s="37">
        <v>31</v>
      </c>
      <c r="E33" s="37">
        <v>0</v>
      </c>
      <c r="F33" s="37">
        <v>0</v>
      </c>
      <c r="G33" s="45">
        <f>D33-E33-Table1[[#This Row],[UNPLANNED SHUT (days)]]</f>
        <v>31</v>
      </c>
      <c r="H33" s="38">
        <v>1200</v>
      </c>
      <c r="I33" s="37">
        <v>34235.188999999998</v>
      </c>
      <c r="J33" s="37">
        <v>399.41</v>
      </c>
      <c r="K33" s="45">
        <f>Table1[[#This Row],[ON GRADE (Tonnage)]]+Table1[[#This Row],[OFF GRADE (Tonnage)]]</f>
        <v>34634.599000000002</v>
      </c>
      <c r="L33" s="45">
        <f t="shared" si="0"/>
        <v>1117.2451290322581</v>
      </c>
      <c r="M33" s="35">
        <v>317.27</v>
      </c>
    </row>
    <row r="34" spans="1:13">
      <c r="A34" s="72" t="s">
        <v>2</v>
      </c>
      <c r="B34" s="40" t="s">
        <v>5</v>
      </c>
      <c r="C34" s="36" t="s">
        <v>48</v>
      </c>
      <c r="D34" s="37">
        <v>30</v>
      </c>
      <c r="E34" s="37">
        <v>0.8</v>
      </c>
      <c r="F34" s="37">
        <v>0</v>
      </c>
      <c r="G34" s="45">
        <f>D34-E34-Table1[[#This Row],[UNPLANNED SHUT (days)]]</f>
        <v>29.2</v>
      </c>
      <c r="H34" s="38">
        <v>1200</v>
      </c>
      <c r="I34" s="37">
        <v>30594.384999999998</v>
      </c>
      <c r="J34" s="37">
        <v>552.904</v>
      </c>
      <c r="K34" s="45">
        <f>Table1[[#This Row],[ON GRADE (Tonnage)]]+Table1[[#This Row],[OFF GRADE (Tonnage)]]</f>
        <v>31147.288999999997</v>
      </c>
      <c r="L34" s="45">
        <f t="shared" ref="L34:L65" si="1">K34/G34</f>
        <v>1066.6879794520546</v>
      </c>
      <c r="M34" s="35">
        <v>315.2</v>
      </c>
    </row>
    <row r="35" spans="1:13">
      <c r="A35" s="72" t="s">
        <v>2</v>
      </c>
      <c r="B35" s="40" t="s">
        <v>5</v>
      </c>
      <c r="C35" s="36" t="s">
        <v>16</v>
      </c>
      <c r="D35" s="37">
        <v>31</v>
      </c>
      <c r="E35" s="37">
        <v>0</v>
      </c>
      <c r="F35" s="37">
        <v>0</v>
      </c>
      <c r="G35" s="45">
        <f>D35-E35-Table1[[#This Row],[UNPLANNED SHUT (days)]]</f>
        <v>31</v>
      </c>
      <c r="H35" s="38">
        <v>1200</v>
      </c>
      <c r="I35" s="37">
        <v>31144</v>
      </c>
      <c r="J35" s="37">
        <v>1898</v>
      </c>
      <c r="K35" s="45">
        <f>Table1[[#This Row],[ON GRADE (Tonnage)]]+Table1[[#This Row],[OFF GRADE (Tonnage)]]</f>
        <v>33042</v>
      </c>
      <c r="L35" s="45">
        <f t="shared" si="1"/>
        <v>1065.8709677419354</v>
      </c>
      <c r="M35" s="35">
        <v>328.7</v>
      </c>
    </row>
    <row r="36" spans="1:13">
      <c r="A36" s="72" t="s">
        <v>2</v>
      </c>
      <c r="B36" s="40" t="s">
        <v>5</v>
      </c>
      <c r="C36" s="36" t="s">
        <v>17</v>
      </c>
      <c r="D36" s="37">
        <v>30</v>
      </c>
      <c r="E36" s="37">
        <v>0.8</v>
      </c>
      <c r="F36" s="37">
        <v>1.3</v>
      </c>
      <c r="G36" s="45">
        <f>D36-E36-Table1[[#This Row],[UNPLANNED SHUT (days)]]</f>
        <v>27.9</v>
      </c>
      <c r="H36" s="38">
        <v>1200</v>
      </c>
      <c r="I36" s="37">
        <v>30913</v>
      </c>
      <c r="J36" s="37">
        <v>1655</v>
      </c>
      <c r="K36" s="45">
        <f>Table1[[#This Row],[ON GRADE (Tonnage)]]+Table1[[#This Row],[OFF GRADE (Tonnage)]]</f>
        <v>32568</v>
      </c>
      <c r="L36" s="45">
        <f t="shared" si="1"/>
        <v>1167.3118279569894</v>
      </c>
      <c r="M36" s="35">
        <v>325.8</v>
      </c>
    </row>
    <row r="37" spans="1:13">
      <c r="A37" s="72" t="s">
        <v>2</v>
      </c>
      <c r="B37" s="40" t="s">
        <v>5</v>
      </c>
      <c r="C37" s="36" t="s">
        <v>18</v>
      </c>
      <c r="D37" s="37">
        <v>31</v>
      </c>
      <c r="E37" s="37">
        <v>0</v>
      </c>
      <c r="F37" s="37">
        <v>0</v>
      </c>
      <c r="G37" s="45">
        <f>D37-E37-Table1[[#This Row],[UNPLANNED SHUT (days)]]</f>
        <v>31</v>
      </c>
      <c r="H37" s="38">
        <v>1200</v>
      </c>
      <c r="I37" s="37">
        <v>30339</v>
      </c>
      <c r="J37" s="37">
        <v>723</v>
      </c>
      <c r="K37" s="45">
        <f>Table1[[#This Row],[ON GRADE (Tonnage)]]+Table1[[#This Row],[OFF GRADE (Tonnage)]]</f>
        <v>31062</v>
      </c>
      <c r="L37" s="45">
        <f t="shared" si="1"/>
        <v>1002</v>
      </c>
      <c r="M37" s="35">
        <v>323.10000000000002</v>
      </c>
    </row>
    <row r="38" spans="1:13">
      <c r="A38" s="71" t="s">
        <v>37</v>
      </c>
      <c r="B38" s="41" t="s">
        <v>4</v>
      </c>
      <c r="C38" s="41" t="s">
        <v>7</v>
      </c>
      <c r="D38" s="42">
        <v>31</v>
      </c>
      <c r="E38" s="42">
        <v>0</v>
      </c>
      <c r="F38" s="37">
        <v>0</v>
      </c>
      <c r="G38" s="45">
        <f>D38-E38-Table1[[#This Row],[UNPLANNED SHUT (days)]]</f>
        <v>31</v>
      </c>
      <c r="H38" s="42">
        <v>700</v>
      </c>
      <c r="I38" s="42">
        <f>Table1[[#This Row],[Production Days]]*Table1[[#This Row],[MACHINE CAPACITY (Tonnage)]]</f>
        <v>21700</v>
      </c>
      <c r="J38" s="42">
        <v>0</v>
      </c>
      <c r="K38" s="45">
        <f>Table1[[#This Row],[ON GRADE (Tonnage)]]+Table1[[#This Row],[OFF GRADE (Tonnage)]]</f>
        <v>21700</v>
      </c>
      <c r="L38" s="45">
        <f t="shared" si="1"/>
        <v>700</v>
      </c>
      <c r="M38" s="35">
        <v>307</v>
      </c>
    </row>
    <row r="39" spans="1:13">
      <c r="A39" s="71" t="s">
        <v>37</v>
      </c>
      <c r="B39" s="41" t="s">
        <v>4</v>
      </c>
      <c r="C39" s="41" t="s">
        <v>8</v>
      </c>
      <c r="D39" s="42">
        <v>28</v>
      </c>
      <c r="E39" s="42">
        <v>0</v>
      </c>
      <c r="F39" s="37">
        <v>0</v>
      </c>
      <c r="G39" s="45">
        <f>D39-E39-Table1[[#This Row],[UNPLANNED SHUT (days)]]</f>
        <v>28</v>
      </c>
      <c r="H39" s="42">
        <v>700</v>
      </c>
      <c r="I39" s="42">
        <f>Table1[[#This Row],[Production Days]]*Table1[[#This Row],[MACHINE CAPACITY (Tonnage)]]</f>
        <v>19600</v>
      </c>
      <c r="J39" s="42">
        <v>0</v>
      </c>
      <c r="K39" s="45">
        <f>Table1[[#This Row],[ON GRADE (Tonnage)]]+Table1[[#This Row],[OFF GRADE (Tonnage)]]</f>
        <v>19600</v>
      </c>
      <c r="L39" s="45">
        <f t="shared" si="1"/>
        <v>700</v>
      </c>
      <c r="M39" s="35">
        <v>301</v>
      </c>
    </row>
    <row r="40" spans="1:13">
      <c r="A40" s="71" t="s">
        <v>37</v>
      </c>
      <c r="B40" s="41" t="s">
        <v>4</v>
      </c>
      <c r="C40" s="41" t="s">
        <v>9</v>
      </c>
      <c r="D40" s="42">
        <v>31</v>
      </c>
      <c r="E40" s="42">
        <v>1</v>
      </c>
      <c r="F40" s="37">
        <v>0</v>
      </c>
      <c r="G40" s="45">
        <f>D40-E40-Table1[[#This Row],[UNPLANNED SHUT (days)]]</f>
        <v>30</v>
      </c>
      <c r="H40" s="42">
        <v>700</v>
      </c>
      <c r="I40" s="42">
        <f>Table1[[#This Row],[Production Days]]*Table1[[#This Row],[MACHINE CAPACITY (Tonnage)]]</f>
        <v>21000</v>
      </c>
      <c r="J40" s="42">
        <v>0</v>
      </c>
      <c r="K40" s="45">
        <f>Table1[[#This Row],[ON GRADE (Tonnage)]]+Table1[[#This Row],[OFF GRADE (Tonnage)]]</f>
        <v>21000</v>
      </c>
      <c r="L40" s="45">
        <f t="shared" si="1"/>
        <v>700</v>
      </c>
      <c r="M40" s="35">
        <v>297</v>
      </c>
    </row>
    <row r="41" spans="1:13">
      <c r="A41" s="71" t="s">
        <v>37</v>
      </c>
      <c r="B41" s="41" t="s">
        <v>4</v>
      </c>
      <c r="C41" s="41" t="s">
        <v>10</v>
      </c>
      <c r="D41" s="42">
        <v>30</v>
      </c>
      <c r="E41" s="42">
        <v>0</v>
      </c>
      <c r="F41" s="37">
        <v>0</v>
      </c>
      <c r="G41" s="45">
        <f>D41-E41-Table1[[#This Row],[UNPLANNED SHUT (days)]]</f>
        <v>30</v>
      </c>
      <c r="H41" s="42">
        <v>700</v>
      </c>
      <c r="I41" s="42">
        <f>Table1[[#This Row],[Production Days]]*Table1[[#This Row],[MACHINE CAPACITY (Tonnage)]]</f>
        <v>21000</v>
      </c>
      <c r="J41" s="42">
        <v>0</v>
      </c>
      <c r="K41" s="45">
        <f>Table1[[#This Row],[ON GRADE (Tonnage)]]+Table1[[#This Row],[OFF GRADE (Tonnage)]]</f>
        <v>21000</v>
      </c>
      <c r="L41" s="45">
        <f t="shared" si="1"/>
        <v>700</v>
      </c>
      <c r="M41" s="35">
        <v>290</v>
      </c>
    </row>
    <row r="42" spans="1:13">
      <c r="A42" s="71" t="s">
        <v>37</v>
      </c>
      <c r="B42" s="41" t="s">
        <v>4</v>
      </c>
      <c r="C42" s="41" t="s">
        <v>11</v>
      </c>
      <c r="D42" s="42">
        <v>31</v>
      </c>
      <c r="E42" s="42">
        <v>1</v>
      </c>
      <c r="F42" s="37">
        <v>0</v>
      </c>
      <c r="G42" s="45">
        <f>D42-E42-Table1[[#This Row],[UNPLANNED SHUT (days)]]</f>
        <v>30</v>
      </c>
      <c r="H42" s="42">
        <v>700</v>
      </c>
      <c r="I42" s="42">
        <f>Table1[[#This Row],[Production Days]]*Table1[[#This Row],[MACHINE CAPACITY (Tonnage)]]</f>
        <v>21000</v>
      </c>
      <c r="J42" s="42">
        <v>0</v>
      </c>
      <c r="K42" s="45">
        <f>Table1[[#This Row],[ON GRADE (Tonnage)]]+Table1[[#This Row],[OFF GRADE (Tonnage)]]</f>
        <v>21000</v>
      </c>
      <c r="L42" s="45">
        <f t="shared" si="1"/>
        <v>700</v>
      </c>
      <c r="M42" s="35">
        <v>290</v>
      </c>
    </row>
    <row r="43" spans="1:13">
      <c r="A43" s="71" t="s">
        <v>37</v>
      </c>
      <c r="B43" s="41" t="s">
        <v>4</v>
      </c>
      <c r="C43" s="41" t="s">
        <v>12</v>
      </c>
      <c r="D43" s="42">
        <v>30</v>
      </c>
      <c r="E43" s="42">
        <v>0</v>
      </c>
      <c r="F43" s="37">
        <v>0</v>
      </c>
      <c r="G43" s="45">
        <f>D43-E43-Table1[[#This Row],[UNPLANNED SHUT (days)]]</f>
        <v>30</v>
      </c>
      <c r="H43" s="42">
        <v>700</v>
      </c>
      <c r="I43" s="42">
        <f>Table1[[#This Row],[Production Days]]*Table1[[#This Row],[MACHINE CAPACITY (Tonnage)]]</f>
        <v>21000</v>
      </c>
      <c r="J43" s="42">
        <v>0</v>
      </c>
      <c r="K43" s="45">
        <f>Table1[[#This Row],[ON GRADE (Tonnage)]]+Table1[[#This Row],[OFF GRADE (Tonnage)]]</f>
        <v>21000</v>
      </c>
      <c r="L43" s="45">
        <f t="shared" si="1"/>
        <v>700</v>
      </c>
      <c r="M43" s="35">
        <v>290</v>
      </c>
    </row>
    <row r="44" spans="1:13">
      <c r="A44" s="71" t="s">
        <v>37</v>
      </c>
      <c r="B44" s="41" t="s">
        <v>4</v>
      </c>
      <c r="C44" s="41" t="s">
        <v>13</v>
      </c>
      <c r="D44" s="42">
        <v>31</v>
      </c>
      <c r="E44" s="42">
        <v>0</v>
      </c>
      <c r="F44" s="37">
        <v>0</v>
      </c>
      <c r="G44" s="45">
        <f>D44-E44-Table1[[#This Row],[UNPLANNED SHUT (days)]]</f>
        <v>31</v>
      </c>
      <c r="H44" s="42">
        <v>700</v>
      </c>
      <c r="I44" s="42">
        <f>Table1[[#This Row],[Production Days]]*Table1[[#This Row],[MACHINE CAPACITY (Tonnage)]]</f>
        <v>21700</v>
      </c>
      <c r="J44" s="42">
        <v>0</v>
      </c>
      <c r="K44" s="45">
        <f>Table1[[#This Row],[ON GRADE (Tonnage)]]+Table1[[#This Row],[OFF GRADE (Tonnage)]]</f>
        <v>21700</v>
      </c>
      <c r="L44" s="45">
        <f t="shared" si="1"/>
        <v>700</v>
      </c>
      <c r="M44" s="35">
        <v>283</v>
      </c>
    </row>
    <row r="45" spans="1:13">
      <c r="A45" s="71" t="s">
        <v>37</v>
      </c>
      <c r="B45" s="41" t="s">
        <v>4</v>
      </c>
      <c r="C45" s="41" t="s">
        <v>14</v>
      </c>
      <c r="D45" s="42">
        <v>31</v>
      </c>
      <c r="E45" s="42">
        <v>10</v>
      </c>
      <c r="F45" s="37">
        <v>0</v>
      </c>
      <c r="G45" s="45">
        <f>D45-E45-Table1[[#This Row],[UNPLANNED SHUT (days)]]</f>
        <v>21</v>
      </c>
      <c r="H45" s="42">
        <v>700</v>
      </c>
      <c r="I45" s="42">
        <f>Table1[[#This Row],[Production Days]]*Table1[[#This Row],[MACHINE CAPACITY (Tonnage)]]</f>
        <v>14700</v>
      </c>
      <c r="J45" s="42">
        <v>0</v>
      </c>
      <c r="K45" s="45">
        <f>Table1[[#This Row],[ON GRADE (Tonnage)]]+Table1[[#This Row],[OFF GRADE (Tonnage)]]</f>
        <v>14700</v>
      </c>
      <c r="L45" s="45">
        <f t="shared" si="1"/>
        <v>700</v>
      </c>
      <c r="M45" s="35">
        <v>280</v>
      </c>
    </row>
    <row r="46" spans="1:13">
      <c r="A46" s="71" t="s">
        <v>37</v>
      </c>
      <c r="B46" s="41" t="s">
        <v>4</v>
      </c>
      <c r="C46" s="41" t="s">
        <v>48</v>
      </c>
      <c r="D46" s="42">
        <v>30</v>
      </c>
      <c r="E46" s="42">
        <v>0</v>
      </c>
      <c r="F46" s="37">
        <v>0</v>
      </c>
      <c r="G46" s="45">
        <f>D46-E46-Table1[[#This Row],[UNPLANNED SHUT (days)]]</f>
        <v>30</v>
      </c>
      <c r="H46" s="42">
        <v>700</v>
      </c>
      <c r="I46" s="42">
        <f>Table1[[#This Row],[Production Days]]*Table1[[#This Row],[MACHINE CAPACITY (Tonnage)]]</f>
        <v>21000</v>
      </c>
      <c r="J46" s="42">
        <v>0</v>
      </c>
      <c r="K46" s="45">
        <f>Table1[[#This Row],[ON GRADE (Tonnage)]]+Table1[[#This Row],[OFF GRADE (Tonnage)]]</f>
        <v>21000</v>
      </c>
      <c r="L46" s="45">
        <f t="shared" si="1"/>
        <v>700</v>
      </c>
      <c r="M46" s="35">
        <v>280</v>
      </c>
    </row>
    <row r="47" spans="1:13">
      <c r="A47" s="71" t="s">
        <v>37</v>
      </c>
      <c r="B47" s="41" t="s">
        <v>4</v>
      </c>
      <c r="C47" s="41" t="s">
        <v>16</v>
      </c>
      <c r="D47" s="42">
        <v>31</v>
      </c>
      <c r="E47" s="42">
        <v>0</v>
      </c>
      <c r="F47" s="37">
        <v>0</v>
      </c>
      <c r="G47" s="45">
        <f>D47-E47-Table1[[#This Row],[UNPLANNED SHUT (days)]]</f>
        <v>31</v>
      </c>
      <c r="H47" s="42">
        <v>700</v>
      </c>
      <c r="I47" s="42">
        <f>Table1[[#This Row],[Production Days]]*Table1[[#This Row],[MACHINE CAPACITY (Tonnage)]]</f>
        <v>21700</v>
      </c>
      <c r="J47" s="42">
        <v>0</v>
      </c>
      <c r="K47" s="45">
        <f>Table1[[#This Row],[ON GRADE (Tonnage)]]+Table1[[#This Row],[OFF GRADE (Tonnage)]]</f>
        <v>21700</v>
      </c>
      <c r="L47" s="45">
        <f t="shared" si="1"/>
        <v>700</v>
      </c>
      <c r="M47" s="35">
        <v>273</v>
      </c>
    </row>
    <row r="48" spans="1:13">
      <c r="A48" s="71" t="s">
        <v>37</v>
      </c>
      <c r="B48" s="41" t="s">
        <v>4</v>
      </c>
      <c r="C48" s="41" t="s">
        <v>17</v>
      </c>
      <c r="D48" s="42">
        <v>30</v>
      </c>
      <c r="E48" s="42">
        <v>1</v>
      </c>
      <c r="F48" s="37">
        <v>0</v>
      </c>
      <c r="G48" s="45">
        <f>D48-E48-Table1[[#This Row],[UNPLANNED SHUT (days)]]</f>
        <v>29</v>
      </c>
      <c r="H48" s="42">
        <v>700</v>
      </c>
      <c r="I48" s="42">
        <f>Table1[[#This Row],[Production Days]]*Table1[[#This Row],[MACHINE CAPACITY (Tonnage)]]</f>
        <v>20300</v>
      </c>
      <c r="J48" s="42">
        <v>0</v>
      </c>
      <c r="K48" s="45">
        <f>Table1[[#This Row],[ON GRADE (Tonnage)]]+Table1[[#This Row],[OFF GRADE (Tonnage)]]</f>
        <v>20300</v>
      </c>
      <c r="L48" s="45">
        <f t="shared" si="1"/>
        <v>700</v>
      </c>
      <c r="M48" s="35">
        <v>270</v>
      </c>
    </row>
    <row r="49" spans="1:13">
      <c r="A49" s="71" t="s">
        <v>37</v>
      </c>
      <c r="B49" s="41" t="s">
        <v>4</v>
      </c>
      <c r="C49" s="41" t="s">
        <v>18</v>
      </c>
      <c r="D49" s="42">
        <v>31</v>
      </c>
      <c r="E49" s="42">
        <v>0</v>
      </c>
      <c r="F49" s="37">
        <v>0</v>
      </c>
      <c r="G49" s="45">
        <f>D49-E49-Table1[[#This Row],[UNPLANNED SHUT (days)]]</f>
        <v>31</v>
      </c>
      <c r="H49" s="42">
        <v>700</v>
      </c>
      <c r="I49" s="42">
        <f>Table1[[#This Row],[Production Days]]*Table1[[#This Row],[MACHINE CAPACITY (Tonnage)]]</f>
        <v>21700</v>
      </c>
      <c r="J49" s="42">
        <v>0</v>
      </c>
      <c r="K49" s="45">
        <f>Table1[[#This Row],[ON GRADE (Tonnage)]]+Table1[[#This Row],[OFF GRADE (Tonnage)]]</f>
        <v>21700</v>
      </c>
      <c r="L49" s="45">
        <f t="shared" si="1"/>
        <v>700</v>
      </c>
      <c r="M49" s="35">
        <v>264</v>
      </c>
    </row>
    <row r="50" spans="1:13">
      <c r="A50" s="71" t="s">
        <v>37</v>
      </c>
      <c r="B50" s="41" t="s">
        <v>3</v>
      </c>
      <c r="C50" s="41" t="s">
        <v>7</v>
      </c>
      <c r="D50" s="42">
        <v>31</v>
      </c>
      <c r="E50" s="42">
        <v>0</v>
      </c>
      <c r="F50" s="42">
        <v>3.2</v>
      </c>
      <c r="G50" s="45">
        <f>D50-E50-Table1[[#This Row],[UNPLANNED SHUT (days)]]</f>
        <v>27.8</v>
      </c>
      <c r="H50" s="42">
        <v>700</v>
      </c>
      <c r="I50" s="42">
        <v>17681.02</v>
      </c>
      <c r="J50" s="42">
        <v>270.19400000000002</v>
      </c>
      <c r="K50" s="45">
        <f>Table1[[#This Row],[ON GRADE (Tonnage)]]+Table1[[#This Row],[OFF GRADE (Tonnage)]]</f>
        <v>17951.214</v>
      </c>
      <c r="L50" s="45">
        <f t="shared" si="1"/>
        <v>645.72712230215825</v>
      </c>
      <c r="M50" s="35">
        <v>278</v>
      </c>
    </row>
    <row r="51" spans="1:13">
      <c r="A51" s="71" t="s">
        <v>37</v>
      </c>
      <c r="B51" s="41" t="s">
        <v>3</v>
      </c>
      <c r="C51" s="41" t="s">
        <v>8</v>
      </c>
      <c r="D51" s="42">
        <v>28</v>
      </c>
      <c r="E51" s="42">
        <v>0</v>
      </c>
      <c r="F51" s="42">
        <v>1</v>
      </c>
      <c r="G51" s="45">
        <f>D51-E51-Table1[[#This Row],[UNPLANNED SHUT (days)]]</f>
        <v>27</v>
      </c>
      <c r="H51" s="42">
        <v>700</v>
      </c>
      <c r="I51" s="42">
        <v>16725.822</v>
      </c>
      <c r="J51" s="42">
        <v>798.07600000000002</v>
      </c>
      <c r="K51" s="45">
        <f>Table1[[#This Row],[ON GRADE (Tonnage)]]+Table1[[#This Row],[OFF GRADE (Tonnage)]]</f>
        <v>17523.898000000001</v>
      </c>
      <c r="L51" s="45">
        <f t="shared" si="1"/>
        <v>649.03325925925935</v>
      </c>
      <c r="M51" s="35">
        <v>274</v>
      </c>
    </row>
    <row r="52" spans="1:13">
      <c r="A52" s="71" t="s">
        <v>37</v>
      </c>
      <c r="B52" s="41" t="s">
        <v>3</v>
      </c>
      <c r="C52" s="41" t="s">
        <v>9</v>
      </c>
      <c r="D52" s="42">
        <v>31</v>
      </c>
      <c r="E52" s="42">
        <v>1</v>
      </c>
      <c r="F52" s="42">
        <v>7.7</v>
      </c>
      <c r="G52" s="45">
        <f>D52-E52-Table1[[#This Row],[UNPLANNED SHUT (days)]]</f>
        <v>22.3</v>
      </c>
      <c r="H52" s="42">
        <v>700</v>
      </c>
      <c r="I52" s="42">
        <v>13624.13</v>
      </c>
      <c r="J52" s="42">
        <v>0</v>
      </c>
      <c r="K52" s="45">
        <f>Table1[[#This Row],[ON GRADE (Tonnage)]]+Table1[[#This Row],[OFF GRADE (Tonnage)]]</f>
        <v>13624.13</v>
      </c>
      <c r="L52" s="45">
        <f t="shared" si="1"/>
        <v>610.94753363228699</v>
      </c>
      <c r="M52" s="35">
        <v>267</v>
      </c>
    </row>
    <row r="53" spans="1:13">
      <c r="A53" s="71" t="s">
        <v>37</v>
      </c>
      <c r="B53" s="41" t="s">
        <v>3</v>
      </c>
      <c r="C53" s="41" t="s">
        <v>10</v>
      </c>
      <c r="D53" s="42">
        <v>30</v>
      </c>
      <c r="E53" s="42">
        <v>0</v>
      </c>
      <c r="F53" s="42">
        <v>3.4</v>
      </c>
      <c r="G53" s="45">
        <f>D53-E53-Table1[[#This Row],[UNPLANNED SHUT (days)]]</f>
        <v>26.6</v>
      </c>
      <c r="H53" s="42">
        <v>700</v>
      </c>
      <c r="I53" s="42">
        <v>16633.688000000002</v>
      </c>
      <c r="J53" s="42">
        <v>948.43200000000002</v>
      </c>
      <c r="K53" s="45">
        <f>Table1[[#This Row],[ON GRADE (Tonnage)]]+Table1[[#This Row],[OFF GRADE (Tonnage)]]</f>
        <v>17582.120000000003</v>
      </c>
      <c r="L53" s="45">
        <f t="shared" si="1"/>
        <v>660.98195488721808</v>
      </c>
      <c r="M53" s="35">
        <v>267</v>
      </c>
    </row>
    <row r="54" spans="1:13">
      <c r="A54" s="71" t="s">
        <v>37</v>
      </c>
      <c r="B54" s="41" t="s">
        <v>3</v>
      </c>
      <c r="C54" s="41" t="s">
        <v>11</v>
      </c>
      <c r="D54" s="42">
        <v>31</v>
      </c>
      <c r="E54" s="42">
        <v>0</v>
      </c>
      <c r="F54" s="42">
        <v>2.7</v>
      </c>
      <c r="G54" s="45">
        <f>D54-E54-Table1[[#This Row],[UNPLANNED SHUT (days)]]</f>
        <v>28.3</v>
      </c>
      <c r="H54" s="42">
        <v>700</v>
      </c>
      <c r="I54" s="42">
        <v>17829</v>
      </c>
      <c r="J54" s="42">
        <v>987</v>
      </c>
      <c r="K54" s="45">
        <f>Table1[[#This Row],[ON GRADE (Tonnage)]]+Table1[[#This Row],[OFF GRADE (Tonnage)]]</f>
        <v>18816</v>
      </c>
      <c r="L54" s="45">
        <f t="shared" si="1"/>
        <v>664.87632508833917</v>
      </c>
      <c r="M54" s="35">
        <v>265</v>
      </c>
    </row>
    <row r="55" spans="1:13">
      <c r="A55" s="71" t="s">
        <v>37</v>
      </c>
      <c r="B55" s="41" t="s">
        <v>3</v>
      </c>
      <c r="C55" s="41" t="s">
        <v>12</v>
      </c>
      <c r="D55" s="42">
        <v>30</v>
      </c>
      <c r="E55" s="42">
        <v>0</v>
      </c>
      <c r="F55" s="42">
        <v>1.38</v>
      </c>
      <c r="G55" s="45">
        <f>D55-E55-Table1[[#This Row],[UNPLANNED SHUT (days)]]</f>
        <v>28.62</v>
      </c>
      <c r="H55" s="42">
        <v>700</v>
      </c>
      <c r="I55" s="42">
        <v>19051</v>
      </c>
      <c r="J55" s="42">
        <v>617</v>
      </c>
      <c r="K55" s="45">
        <f>Table1[[#This Row],[ON GRADE (Tonnage)]]+Table1[[#This Row],[OFF GRADE (Tonnage)]]</f>
        <v>19668</v>
      </c>
      <c r="L55" s="45">
        <f t="shared" si="1"/>
        <v>687.21174004192869</v>
      </c>
      <c r="M55" s="35">
        <v>266</v>
      </c>
    </row>
    <row r="56" spans="1:13">
      <c r="A56" s="71" t="s">
        <v>37</v>
      </c>
      <c r="B56" s="41" t="s">
        <v>3</v>
      </c>
      <c r="C56" s="41" t="s">
        <v>13</v>
      </c>
      <c r="D56" s="42">
        <v>31</v>
      </c>
      <c r="E56" s="42">
        <v>0.7</v>
      </c>
      <c r="F56" s="42">
        <v>1.97</v>
      </c>
      <c r="G56" s="45">
        <f>D56-E56-Table1[[#This Row],[UNPLANNED SHUT (days)]]</f>
        <v>28.330000000000002</v>
      </c>
      <c r="H56" s="42">
        <v>700</v>
      </c>
      <c r="I56" s="42">
        <v>17889.355</v>
      </c>
      <c r="J56" s="42">
        <v>1006.234</v>
      </c>
      <c r="K56" s="45">
        <f>Table1[[#This Row],[ON GRADE (Tonnage)]]+Table1[[#This Row],[OFF GRADE (Tonnage)]]</f>
        <v>18895.589</v>
      </c>
      <c r="L56" s="45">
        <f t="shared" si="1"/>
        <v>666.98160960112955</v>
      </c>
      <c r="M56" s="35">
        <v>254</v>
      </c>
    </row>
    <row r="57" spans="1:13">
      <c r="A57" s="71" t="s">
        <v>37</v>
      </c>
      <c r="B57" s="41" t="s">
        <v>3</v>
      </c>
      <c r="C57" s="41" t="s">
        <v>14</v>
      </c>
      <c r="D57" s="42">
        <v>31</v>
      </c>
      <c r="E57" s="42">
        <v>9.0500000000000007</v>
      </c>
      <c r="F57" s="42">
        <v>3.5916666666666668</v>
      </c>
      <c r="G57" s="45">
        <f>D57-E57-Table1[[#This Row],[UNPLANNED SHUT (days)]]</f>
        <v>18.358333333333334</v>
      </c>
      <c r="H57" s="42">
        <v>700</v>
      </c>
      <c r="I57" s="42">
        <v>11349.668</v>
      </c>
      <c r="J57" s="42">
        <v>270.3</v>
      </c>
      <c r="K57" s="45">
        <f>Table1[[#This Row],[ON GRADE (Tonnage)]]+Table1[[#This Row],[OFF GRADE (Tonnage)]]</f>
        <v>11619.967999999999</v>
      </c>
      <c r="L57" s="45">
        <f t="shared" si="1"/>
        <v>632.9533182024511</v>
      </c>
      <c r="M57" s="35">
        <v>258</v>
      </c>
    </row>
    <row r="58" spans="1:13">
      <c r="A58" s="71" t="s">
        <v>37</v>
      </c>
      <c r="B58" s="41" t="s">
        <v>3</v>
      </c>
      <c r="C58" s="41" t="s">
        <v>48</v>
      </c>
      <c r="D58" s="42">
        <v>30</v>
      </c>
      <c r="E58" s="37">
        <v>0</v>
      </c>
      <c r="F58" s="37">
        <v>0</v>
      </c>
      <c r="G58" s="45">
        <f>D58-E58-Table1[[#This Row],[UNPLANNED SHUT (days)]]</f>
        <v>30</v>
      </c>
      <c r="H58" s="42">
        <v>700</v>
      </c>
      <c r="I58" s="37">
        <v>0</v>
      </c>
      <c r="J58" s="37">
        <v>0</v>
      </c>
      <c r="K58" s="45">
        <f>Table1[[#This Row],[ON GRADE (Tonnage)]]+Table1[[#This Row],[OFF GRADE (Tonnage)]]</f>
        <v>0</v>
      </c>
      <c r="L58" s="45">
        <f t="shared" si="1"/>
        <v>0</v>
      </c>
      <c r="M58" s="35">
        <v>0</v>
      </c>
    </row>
    <row r="59" spans="1:13">
      <c r="A59" s="71" t="s">
        <v>37</v>
      </c>
      <c r="B59" s="41" t="s">
        <v>3</v>
      </c>
      <c r="C59" s="41" t="s">
        <v>16</v>
      </c>
      <c r="D59" s="42">
        <v>31</v>
      </c>
      <c r="E59" s="37">
        <v>0</v>
      </c>
      <c r="F59" s="37">
        <v>0</v>
      </c>
      <c r="G59" s="45">
        <f>D59-E59-Table1[[#This Row],[UNPLANNED SHUT (days)]]</f>
        <v>31</v>
      </c>
      <c r="H59" s="42">
        <v>700</v>
      </c>
      <c r="I59" s="42">
        <v>0</v>
      </c>
      <c r="J59" s="42">
        <v>0</v>
      </c>
      <c r="K59" s="45">
        <f>Table1[[#This Row],[ON GRADE (Tonnage)]]+Table1[[#This Row],[OFF GRADE (Tonnage)]]</f>
        <v>0</v>
      </c>
      <c r="L59" s="45">
        <f t="shared" si="1"/>
        <v>0</v>
      </c>
      <c r="M59" s="35">
        <v>0</v>
      </c>
    </row>
    <row r="60" spans="1:13">
      <c r="A60" s="71" t="s">
        <v>37</v>
      </c>
      <c r="B60" s="41" t="s">
        <v>3</v>
      </c>
      <c r="C60" s="41" t="s">
        <v>17</v>
      </c>
      <c r="D60" s="42">
        <v>30</v>
      </c>
      <c r="E60" s="37">
        <v>0</v>
      </c>
      <c r="F60" s="37">
        <v>0</v>
      </c>
      <c r="G60" s="45">
        <f>D60-E60-Table1[[#This Row],[UNPLANNED SHUT (days)]]</f>
        <v>30</v>
      </c>
      <c r="H60" s="42">
        <v>700</v>
      </c>
      <c r="I60" s="42">
        <v>0</v>
      </c>
      <c r="J60" s="42">
        <v>0</v>
      </c>
      <c r="K60" s="45">
        <f>Table1[[#This Row],[ON GRADE (Tonnage)]]+Table1[[#This Row],[OFF GRADE (Tonnage)]]</f>
        <v>0</v>
      </c>
      <c r="L60" s="45">
        <f t="shared" si="1"/>
        <v>0</v>
      </c>
      <c r="M60" s="35">
        <v>0</v>
      </c>
    </row>
    <row r="61" spans="1:13">
      <c r="A61" s="71" t="s">
        <v>37</v>
      </c>
      <c r="B61" s="41" t="s">
        <v>3</v>
      </c>
      <c r="C61" s="41" t="s">
        <v>18</v>
      </c>
      <c r="D61" s="42">
        <v>31</v>
      </c>
      <c r="E61" s="37">
        <v>0</v>
      </c>
      <c r="F61" s="37">
        <v>0</v>
      </c>
      <c r="G61" s="45">
        <f>D61-E61-Table1[[#This Row],[UNPLANNED SHUT (days)]]</f>
        <v>31</v>
      </c>
      <c r="H61" s="42">
        <v>700</v>
      </c>
      <c r="I61" s="42">
        <v>0</v>
      </c>
      <c r="J61" s="42">
        <v>0</v>
      </c>
      <c r="K61" s="45">
        <f>Table1[[#This Row],[ON GRADE (Tonnage)]]+Table1[[#This Row],[OFF GRADE (Tonnage)]]</f>
        <v>0</v>
      </c>
      <c r="L61" s="45">
        <f t="shared" si="1"/>
        <v>0</v>
      </c>
      <c r="M61" s="35">
        <v>0</v>
      </c>
    </row>
    <row r="62" spans="1:13">
      <c r="A62" s="71" t="s">
        <v>37</v>
      </c>
      <c r="B62" s="41" t="s">
        <v>5</v>
      </c>
      <c r="C62" s="41" t="s">
        <v>7</v>
      </c>
      <c r="D62" s="42">
        <v>31</v>
      </c>
      <c r="E62" s="42">
        <v>0</v>
      </c>
      <c r="F62" s="42">
        <v>4.43</v>
      </c>
      <c r="G62" s="45">
        <f>D62-E62-Table1[[#This Row],[UNPLANNED SHUT (days)]]</f>
        <v>26.57</v>
      </c>
      <c r="H62" s="42">
        <v>700</v>
      </c>
      <c r="I62" s="42">
        <v>16166.66</v>
      </c>
      <c r="J62" s="42">
        <v>1317.63</v>
      </c>
      <c r="K62" s="45">
        <f>Table1[[#This Row],[ON GRADE (Tonnage)]]+Table1[[#This Row],[OFF GRADE (Tonnage)]]</f>
        <v>17484.29</v>
      </c>
      <c r="L62" s="45">
        <f t="shared" si="1"/>
        <v>658.0462928114415</v>
      </c>
      <c r="M62" s="35">
        <v>294</v>
      </c>
    </row>
    <row r="63" spans="1:13">
      <c r="A63" s="71" t="s">
        <v>37</v>
      </c>
      <c r="B63" s="41" t="s">
        <v>5</v>
      </c>
      <c r="C63" s="41" t="s">
        <v>8</v>
      </c>
      <c r="D63" s="42">
        <v>28</v>
      </c>
      <c r="E63" s="42">
        <v>0</v>
      </c>
      <c r="F63" s="42">
        <v>6</v>
      </c>
      <c r="G63" s="45">
        <f>D63-E63-Table1[[#This Row],[UNPLANNED SHUT (days)]]</f>
        <v>22</v>
      </c>
      <c r="H63" s="42">
        <v>700</v>
      </c>
      <c r="I63" s="42">
        <v>14388.162</v>
      </c>
      <c r="J63" s="42">
        <v>109.73</v>
      </c>
      <c r="K63" s="45">
        <f>Table1[[#This Row],[ON GRADE (Tonnage)]]+Table1[[#This Row],[OFF GRADE (Tonnage)]]</f>
        <v>14497.892</v>
      </c>
      <c r="L63" s="45">
        <f t="shared" si="1"/>
        <v>658.99509090909089</v>
      </c>
      <c r="M63" s="35">
        <v>295</v>
      </c>
    </row>
    <row r="64" spans="1:13">
      <c r="A64" s="71" t="s">
        <v>37</v>
      </c>
      <c r="B64" s="41" t="s">
        <v>5</v>
      </c>
      <c r="C64" s="41" t="s">
        <v>9</v>
      </c>
      <c r="D64" s="42">
        <v>31</v>
      </c>
      <c r="E64" s="42">
        <v>0</v>
      </c>
      <c r="F64" s="42">
        <v>3.24</v>
      </c>
      <c r="G64" s="45">
        <f>D64-E64-Table1[[#This Row],[UNPLANNED SHUT (days)]]</f>
        <v>27.759999999999998</v>
      </c>
      <c r="H64" s="42">
        <v>700</v>
      </c>
      <c r="I64" s="42">
        <v>19493.91</v>
      </c>
      <c r="J64" s="42">
        <v>244.08</v>
      </c>
      <c r="K64" s="45">
        <f>Table1[[#This Row],[ON GRADE (Tonnage)]]+Table1[[#This Row],[OFF GRADE (Tonnage)]]</f>
        <v>19737.990000000002</v>
      </c>
      <c r="L64" s="45">
        <f t="shared" si="1"/>
        <v>711.02269452449582</v>
      </c>
      <c r="M64" s="35">
        <v>292</v>
      </c>
    </row>
    <row r="65" spans="1:13">
      <c r="A65" s="71" t="s">
        <v>37</v>
      </c>
      <c r="B65" s="41" t="s">
        <v>5</v>
      </c>
      <c r="C65" s="41" t="s">
        <v>10</v>
      </c>
      <c r="D65" s="42">
        <v>30</v>
      </c>
      <c r="E65" s="42">
        <v>1</v>
      </c>
      <c r="F65" s="42">
        <v>1</v>
      </c>
      <c r="G65" s="45">
        <f>D65-E65-Table1[[#This Row],[UNPLANNED SHUT (days)]]</f>
        <v>28</v>
      </c>
      <c r="H65" s="42">
        <v>700</v>
      </c>
      <c r="I65" s="42">
        <v>16097.890000000007</v>
      </c>
      <c r="J65" s="42">
        <v>627.58000000000004</v>
      </c>
      <c r="K65" s="45">
        <f>Table1[[#This Row],[ON GRADE (Tonnage)]]+Table1[[#This Row],[OFF GRADE (Tonnage)]]</f>
        <v>16725.470000000008</v>
      </c>
      <c r="L65" s="45">
        <f t="shared" si="1"/>
        <v>597.33821428571457</v>
      </c>
      <c r="M65" s="35">
        <v>292</v>
      </c>
    </row>
    <row r="66" spans="1:13">
      <c r="A66" s="71" t="s">
        <v>37</v>
      </c>
      <c r="B66" s="41" t="s">
        <v>5</v>
      </c>
      <c r="C66" s="41" t="s">
        <v>11</v>
      </c>
      <c r="D66" s="42">
        <v>31</v>
      </c>
      <c r="E66" s="42">
        <v>0</v>
      </c>
      <c r="F66" s="42">
        <v>2</v>
      </c>
      <c r="G66" s="45">
        <f>D66-E66-Table1[[#This Row],[UNPLANNED SHUT (days)]]</f>
        <v>29</v>
      </c>
      <c r="H66" s="42">
        <v>700</v>
      </c>
      <c r="I66" s="42">
        <v>20495.516000000003</v>
      </c>
      <c r="J66" s="42">
        <v>324.77999999999997</v>
      </c>
      <c r="K66" s="45">
        <f>Table1[[#This Row],[ON GRADE (Tonnage)]]+Table1[[#This Row],[OFF GRADE (Tonnage)]]</f>
        <v>20820.296000000002</v>
      </c>
      <c r="L66" s="45">
        <f t="shared" ref="L66:L97" si="2">K66/G66</f>
        <v>717.94124137931044</v>
      </c>
      <c r="M66" s="35">
        <v>313</v>
      </c>
    </row>
    <row r="67" spans="1:13">
      <c r="A67" s="71" t="s">
        <v>37</v>
      </c>
      <c r="B67" s="41" t="s">
        <v>5</v>
      </c>
      <c r="C67" s="41" t="s">
        <v>12</v>
      </c>
      <c r="D67" s="42">
        <v>30</v>
      </c>
      <c r="E67" s="42">
        <v>0</v>
      </c>
      <c r="F67" s="42">
        <v>3</v>
      </c>
      <c r="G67" s="45">
        <f>D67-E67-Table1[[#This Row],[UNPLANNED SHUT (days)]]</f>
        <v>27</v>
      </c>
      <c r="H67" s="42">
        <v>700</v>
      </c>
      <c r="I67" s="42">
        <v>19179.252000000008</v>
      </c>
      <c r="J67" s="42">
        <v>0</v>
      </c>
      <c r="K67" s="45">
        <f>Table1[[#This Row],[ON GRADE (Tonnage)]]+Table1[[#This Row],[OFF GRADE (Tonnage)]]</f>
        <v>19179.252000000008</v>
      </c>
      <c r="L67" s="45">
        <f t="shared" si="2"/>
        <v>710.3426666666669</v>
      </c>
      <c r="M67" s="35">
        <v>318</v>
      </c>
    </row>
    <row r="68" spans="1:13">
      <c r="A68" s="71" t="s">
        <v>37</v>
      </c>
      <c r="B68" s="41" t="s">
        <v>5</v>
      </c>
      <c r="C68" s="41" t="s">
        <v>13</v>
      </c>
      <c r="D68" s="42">
        <v>31</v>
      </c>
      <c r="E68" s="42">
        <v>0</v>
      </c>
      <c r="F68" s="42">
        <v>3</v>
      </c>
      <c r="G68" s="45">
        <f>D68-E68-Table1[[#This Row],[UNPLANNED SHUT (days)]]</f>
        <v>28</v>
      </c>
      <c r="H68" s="42">
        <v>700</v>
      </c>
      <c r="I68" s="42">
        <v>18916.987000000001</v>
      </c>
      <c r="J68" s="42">
        <v>0</v>
      </c>
      <c r="K68" s="45">
        <f>Table1[[#This Row],[ON GRADE (Tonnage)]]+Table1[[#This Row],[OFF GRADE (Tonnage)]]</f>
        <v>18916.987000000001</v>
      </c>
      <c r="L68" s="45">
        <f t="shared" si="2"/>
        <v>675.60667857142857</v>
      </c>
      <c r="M68" s="35">
        <v>317</v>
      </c>
    </row>
    <row r="69" spans="1:13">
      <c r="A69" s="71" t="s">
        <v>37</v>
      </c>
      <c r="B69" s="41" t="s">
        <v>5</v>
      </c>
      <c r="C69" s="41" t="s">
        <v>14</v>
      </c>
      <c r="D69" s="42">
        <v>31</v>
      </c>
      <c r="E69" s="42">
        <v>0</v>
      </c>
      <c r="F69" s="42">
        <v>4.5</v>
      </c>
      <c r="G69" s="45">
        <f>D69-E69-Table1[[#This Row],[UNPLANNED SHUT (days)]]</f>
        <v>26.5</v>
      </c>
      <c r="H69" s="42">
        <v>700</v>
      </c>
      <c r="I69" s="42">
        <v>17240.427</v>
      </c>
      <c r="J69" s="42">
        <v>0</v>
      </c>
      <c r="K69" s="45">
        <f>Table1[[#This Row],[ON GRADE (Tonnage)]]+Table1[[#This Row],[OFF GRADE (Tonnage)]]</f>
        <v>17240.427</v>
      </c>
      <c r="L69" s="45">
        <f t="shared" si="2"/>
        <v>650.58215094339619</v>
      </c>
      <c r="M69" s="35">
        <v>305</v>
      </c>
    </row>
    <row r="70" spans="1:13">
      <c r="A70" s="71" t="s">
        <v>37</v>
      </c>
      <c r="B70" s="41" t="s">
        <v>5</v>
      </c>
      <c r="C70" s="41" t="s">
        <v>48</v>
      </c>
      <c r="D70" s="42">
        <v>30</v>
      </c>
      <c r="E70" s="42">
        <v>12</v>
      </c>
      <c r="F70" s="42">
        <v>6.1</v>
      </c>
      <c r="G70" s="45">
        <f>D70-E70-Table1[[#This Row],[UNPLANNED SHUT (days)]]</f>
        <v>11.9</v>
      </c>
      <c r="H70" s="42">
        <v>700</v>
      </c>
      <c r="I70" s="42">
        <v>7225.6550000000025</v>
      </c>
      <c r="J70" s="42">
        <v>0</v>
      </c>
      <c r="K70" s="45">
        <f>Table1[[#This Row],[ON GRADE (Tonnage)]]+Table1[[#This Row],[OFF GRADE (Tonnage)]]</f>
        <v>7225.6550000000025</v>
      </c>
      <c r="L70" s="45">
        <f t="shared" si="2"/>
        <v>607.19789915966408</v>
      </c>
      <c r="M70" s="35">
        <v>407</v>
      </c>
    </row>
    <row r="71" spans="1:13">
      <c r="A71" s="71" t="s">
        <v>37</v>
      </c>
      <c r="B71" s="41" t="s">
        <v>5</v>
      </c>
      <c r="C71" s="41" t="s">
        <v>16</v>
      </c>
      <c r="D71" s="42">
        <v>31</v>
      </c>
      <c r="E71" s="42">
        <v>0</v>
      </c>
      <c r="F71" s="42">
        <v>14</v>
      </c>
      <c r="G71" s="45">
        <f>D71-E71-Table1[[#This Row],[UNPLANNED SHUT (days)]]</f>
        <v>17</v>
      </c>
      <c r="H71" s="42">
        <v>700</v>
      </c>
      <c r="I71" s="42">
        <v>8250.2279999999992</v>
      </c>
      <c r="J71" s="42">
        <v>0</v>
      </c>
      <c r="K71" s="45">
        <f>Table1[[#This Row],[ON GRADE (Tonnage)]]+Table1[[#This Row],[OFF GRADE (Tonnage)]]</f>
        <v>8250.2279999999992</v>
      </c>
      <c r="L71" s="45">
        <f t="shared" si="2"/>
        <v>485.30752941176468</v>
      </c>
      <c r="M71" s="35">
        <v>282</v>
      </c>
    </row>
    <row r="72" spans="1:13">
      <c r="A72" s="71" t="s">
        <v>37</v>
      </c>
      <c r="B72" s="41" t="s">
        <v>5</v>
      </c>
      <c r="C72" s="41" t="s">
        <v>17</v>
      </c>
      <c r="D72" s="42">
        <v>30</v>
      </c>
      <c r="E72" s="42">
        <v>1</v>
      </c>
      <c r="F72" s="42">
        <v>2</v>
      </c>
      <c r="G72" s="45">
        <f>D72-E72-Table1[[#This Row],[UNPLANNED SHUT (days)]]</f>
        <v>27</v>
      </c>
      <c r="H72" s="42">
        <v>700</v>
      </c>
      <c r="I72" s="42">
        <v>19347.8</v>
      </c>
      <c r="J72" s="42">
        <v>0</v>
      </c>
      <c r="K72" s="45">
        <f>Table1[[#This Row],[ON GRADE (Tonnage)]]+Table1[[#This Row],[OFF GRADE (Tonnage)]]</f>
        <v>19347.8</v>
      </c>
      <c r="L72" s="45">
        <f t="shared" si="2"/>
        <v>716.5851851851852</v>
      </c>
      <c r="M72" s="35">
        <v>279</v>
      </c>
    </row>
    <row r="73" spans="1:13">
      <c r="A73" s="71" t="s">
        <v>37</v>
      </c>
      <c r="B73" s="41" t="s">
        <v>5</v>
      </c>
      <c r="C73" s="41" t="s">
        <v>18</v>
      </c>
      <c r="D73" s="42">
        <v>31</v>
      </c>
      <c r="E73" s="42">
        <v>0</v>
      </c>
      <c r="F73" s="42">
        <v>4</v>
      </c>
      <c r="G73" s="45">
        <f>D73-E73-Table1[[#This Row],[UNPLANNED SHUT (days)]]</f>
        <v>27</v>
      </c>
      <c r="H73" s="42">
        <v>700</v>
      </c>
      <c r="I73" s="42">
        <v>17955.785</v>
      </c>
      <c r="J73" s="42">
        <v>654.57000000000005</v>
      </c>
      <c r="K73" s="45">
        <f>Table1[[#This Row],[ON GRADE (Tonnage)]]+Table1[[#This Row],[OFF GRADE (Tonnage)]]</f>
        <v>18610.355</v>
      </c>
      <c r="L73" s="45">
        <f t="shared" si="2"/>
        <v>689.2724074074074</v>
      </c>
      <c r="M73" s="35">
        <v>274</v>
      </c>
    </row>
    <row r="74" spans="1:13">
      <c r="A74" s="70" t="s">
        <v>38</v>
      </c>
      <c r="B74" s="36" t="s">
        <v>4</v>
      </c>
      <c r="C74" s="36" t="s">
        <v>7</v>
      </c>
      <c r="D74" s="37">
        <v>31</v>
      </c>
      <c r="E74" s="37">
        <v>0</v>
      </c>
      <c r="F74" s="37">
        <v>0</v>
      </c>
      <c r="G74" s="45">
        <f>D74-E74-Table1[[#This Row],[UNPLANNED SHUT (days)]]</f>
        <v>31</v>
      </c>
      <c r="H74" s="38">
        <v>790</v>
      </c>
      <c r="I74" s="37">
        <f>Table1[[#This Row],[Production Days]]*Table1[[#This Row],[MACHINE CAPACITY (Tonnage)]]</f>
        <v>24490</v>
      </c>
      <c r="J74" s="37">
        <v>0</v>
      </c>
      <c r="K74" s="45">
        <f>Table1[[#This Row],[ON GRADE (Tonnage)]]+Table1[[#This Row],[OFF GRADE (Tonnage)]]</f>
        <v>24490</v>
      </c>
      <c r="L74" s="45">
        <f t="shared" si="2"/>
        <v>790</v>
      </c>
      <c r="M74" s="35">
        <v>302</v>
      </c>
    </row>
    <row r="75" spans="1:13">
      <c r="A75" s="70" t="s">
        <v>38</v>
      </c>
      <c r="B75" s="36" t="s">
        <v>4</v>
      </c>
      <c r="C75" s="36" t="s">
        <v>8</v>
      </c>
      <c r="D75" s="37">
        <v>28</v>
      </c>
      <c r="E75" s="37">
        <v>0.5</v>
      </c>
      <c r="F75" s="37">
        <v>0</v>
      </c>
      <c r="G75" s="45">
        <f>D75-E75-Table1[[#This Row],[UNPLANNED SHUT (days)]]</f>
        <v>27.5</v>
      </c>
      <c r="H75" s="38">
        <v>790</v>
      </c>
      <c r="I75" s="37">
        <f>Table1[[#This Row],[Production Days]]*Table1[[#This Row],[MACHINE CAPACITY (Tonnage)]]</f>
        <v>21725</v>
      </c>
      <c r="J75" s="37">
        <v>0</v>
      </c>
      <c r="K75" s="45">
        <f>Table1[[#This Row],[ON GRADE (Tonnage)]]+Table1[[#This Row],[OFF GRADE (Tonnage)]]</f>
        <v>21725</v>
      </c>
      <c r="L75" s="45">
        <f t="shared" si="2"/>
        <v>790</v>
      </c>
      <c r="M75" s="35">
        <v>302</v>
      </c>
    </row>
    <row r="76" spans="1:13">
      <c r="A76" s="70" t="s">
        <v>38</v>
      </c>
      <c r="B76" s="36" t="s">
        <v>4</v>
      </c>
      <c r="C76" s="36" t="s">
        <v>9</v>
      </c>
      <c r="D76" s="37">
        <v>31</v>
      </c>
      <c r="E76" s="37">
        <v>0.5</v>
      </c>
      <c r="F76" s="37">
        <v>0</v>
      </c>
      <c r="G76" s="45">
        <f>D76-E76-Table1[[#This Row],[UNPLANNED SHUT (days)]]</f>
        <v>30.5</v>
      </c>
      <c r="H76" s="38">
        <v>790</v>
      </c>
      <c r="I76" s="37">
        <f>Table1[[#This Row],[Production Days]]*Table1[[#This Row],[MACHINE CAPACITY (Tonnage)]]</f>
        <v>24095</v>
      </c>
      <c r="J76" s="37">
        <v>0</v>
      </c>
      <c r="K76" s="45">
        <f>Table1[[#This Row],[ON GRADE (Tonnage)]]+Table1[[#This Row],[OFF GRADE (Tonnage)]]</f>
        <v>24095</v>
      </c>
      <c r="L76" s="45">
        <f t="shared" si="2"/>
        <v>790</v>
      </c>
      <c r="M76" s="35">
        <v>302</v>
      </c>
    </row>
    <row r="77" spans="1:13">
      <c r="A77" s="70" t="s">
        <v>38</v>
      </c>
      <c r="B77" s="36" t="s">
        <v>4</v>
      </c>
      <c r="C77" s="36" t="s">
        <v>10</v>
      </c>
      <c r="D77" s="37">
        <v>30</v>
      </c>
      <c r="E77" s="37">
        <v>0.5</v>
      </c>
      <c r="F77" s="37">
        <v>0</v>
      </c>
      <c r="G77" s="45">
        <f>D77-E77-Table1[[#This Row],[UNPLANNED SHUT (days)]]</f>
        <v>29.5</v>
      </c>
      <c r="H77" s="38">
        <v>790</v>
      </c>
      <c r="I77" s="37">
        <f>Table1[[#This Row],[Production Days]]*Table1[[#This Row],[MACHINE CAPACITY (Tonnage)]]</f>
        <v>23305</v>
      </c>
      <c r="J77" s="37">
        <v>0</v>
      </c>
      <c r="K77" s="45">
        <f>Table1[[#This Row],[ON GRADE (Tonnage)]]+Table1[[#This Row],[OFF GRADE (Tonnage)]]</f>
        <v>23305</v>
      </c>
      <c r="L77" s="45">
        <f t="shared" si="2"/>
        <v>790</v>
      </c>
      <c r="M77" s="35">
        <v>302</v>
      </c>
    </row>
    <row r="78" spans="1:13">
      <c r="A78" s="70" t="s">
        <v>38</v>
      </c>
      <c r="B78" s="36" t="s">
        <v>4</v>
      </c>
      <c r="C78" s="36" t="s">
        <v>11</v>
      </c>
      <c r="D78" s="37">
        <v>31</v>
      </c>
      <c r="E78" s="37">
        <v>2</v>
      </c>
      <c r="F78" s="37">
        <v>0</v>
      </c>
      <c r="G78" s="45">
        <f>D78-E78-Table1[[#This Row],[UNPLANNED SHUT (days)]]</f>
        <v>29</v>
      </c>
      <c r="H78" s="38">
        <v>790</v>
      </c>
      <c r="I78" s="37">
        <f>Table1[[#This Row],[Production Days]]*Table1[[#This Row],[MACHINE CAPACITY (Tonnage)]]</f>
        <v>22910</v>
      </c>
      <c r="J78" s="37">
        <v>0</v>
      </c>
      <c r="K78" s="45">
        <f>Table1[[#This Row],[ON GRADE (Tonnage)]]+Table1[[#This Row],[OFF GRADE (Tonnage)]]</f>
        <v>22910</v>
      </c>
      <c r="L78" s="45">
        <f t="shared" si="2"/>
        <v>790</v>
      </c>
      <c r="M78" s="35">
        <v>302</v>
      </c>
    </row>
    <row r="79" spans="1:13">
      <c r="A79" s="70" t="s">
        <v>38</v>
      </c>
      <c r="B79" s="36" t="s">
        <v>4</v>
      </c>
      <c r="C79" s="36" t="s">
        <v>12</v>
      </c>
      <c r="D79" s="37">
        <v>30</v>
      </c>
      <c r="E79" s="37">
        <v>10</v>
      </c>
      <c r="F79" s="37">
        <v>0</v>
      </c>
      <c r="G79" s="45">
        <f>D79-E79-Table1[[#This Row],[UNPLANNED SHUT (days)]]</f>
        <v>20</v>
      </c>
      <c r="H79" s="38">
        <v>790</v>
      </c>
      <c r="I79" s="37">
        <f>Table1[[#This Row],[Production Days]]*Table1[[#This Row],[MACHINE CAPACITY (Tonnage)]]</f>
        <v>15800</v>
      </c>
      <c r="J79" s="37">
        <v>0</v>
      </c>
      <c r="K79" s="45">
        <f>Table1[[#This Row],[ON GRADE (Tonnage)]]+Table1[[#This Row],[OFF GRADE (Tonnage)]]</f>
        <v>15800</v>
      </c>
      <c r="L79" s="45">
        <f t="shared" si="2"/>
        <v>790</v>
      </c>
      <c r="M79" s="35">
        <v>302</v>
      </c>
    </row>
    <row r="80" spans="1:13">
      <c r="A80" s="70" t="s">
        <v>38</v>
      </c>
      <c r="B80" s="36" t="s">
        <v>4</v>
      </c>
      <c r="C80" s="36" t="s">
        <v>13</v>
      </c>
      <c r="D80" s="37">
        <v>31</v>
      </c>
      <c r="E80" s="37">
        <v>0</v>
      </c>
      <c r="F80" s="37">
        <v>0</v>
      </c>
      <c r="G80" s="45">
        <f>D80-E80-Table1[[#This Row],[UNPLANNED SHUT (days)]]</f>
        <v>31</v>
      </c>
      <c r="H80" s="38">
        <v>790</v>
      </c>
      <c r="I80" s="37">
        <f>Table1[[#This Row],[Production Days]]*Table1[[#This Row],[MACHINE CAPACITY (Tonnage)]]</f>
        <v>24490</v>
      </c>
      <c r="J80" s="37">
        <v>0</v>
      </c>
      <c r="K80" s="45">
        <f>Table1[[#This Row],[ON GRADE (Tonnage)]]+Table1[[#This Row],[OFF GRADE (Tonnage)]]</f>
        <v>24490</v>
      </c>
      <c r="L80" s="45">
        <f t="shared" si="2"/>
        <v>790</v>
      </c>
      <c r="M80" s="35">
        <v>302</v>
      </c>
    </row>
    <row r="81" spans="1:13">
      <c r="A81" s="70" t="s">
        <v>38</v>
      </c>
      <c r="B81" s="36" t="s">
        <v>4</v>
      </c>
      <c r="C81" s="36" t="s">
        <v>14</v>
      </c>
      <c r="D81" s="37">
        <v>31</v>
      </c>
      <c r="E81" s="37">
        <v>0.5</v>
      </c>
      <c r="F81" s="37">
        <v>0</v>
      </c>
      <c r="G81" s="45">
        <f>D81-E81-Table1[[#This Row],[UNPLANNED SHUT (days)]]</f>
        <v>30.5</v>
      </c>
      <c r="H81" s="38">
        <v>790</v>
      </c>
      <c r="I81" s="37">
        <f>Table1[[#This Row],[Production Days]]*Table1[[#This Row],[MACHINE CAPACITY (Tonnage)]]</f>
        <v>24095</v>
      </c>
      <c r="J81" s="37">
        <v>0</v>
      </c>
      <c r="K81" s="45">
        <f>Table1[[#This Row],[ON GRADE (Tonnage)]]+Table1[[#This Row],[OFF GRADE (Tonnage)]]</f>
        <v>24095</v>
      </c>
      <c r="L81" s="45">
        <f t="shared" si="2"/>
        <v>790</v>
      </c>
      <c r="M81" s="35">
        <v>302</v>
      </c>
    </row>
    <row r="82" spans="1:13">
      <c r="A82" s="70" t="s">
        <v>38</v>
      </c>
      <c r="B82" s="36" t="s">
        <v>4</v>
      </c>
      <c r="C82" s="36" t="s">
        <v>48</v>
      </c>
      <c r="D82" s="37">
        <v>30</v>
      </c>
      <c r="E82" s="37">
        <v>0.5</v>
      </c>
      <c r="F82" s="37">
        <v>0</v>
      </c>
      <c r="G82" s="45">
        <f>D82-E82-Table1[[#This Row],[UNPLANNED SHUT (days)]]</f>
        <v>29.5</v>
      </c>
      <c r="H82" s="38">
        <v>790</v>
      </c>
      <c r="I82" s="37">
        <f>Table1[[#This Row],[Production Days]]*Table1[[#This Row],[MACHINE CAPACITY (Tonnage)]]</f>
        <v>23305</v>
      </c>
      <c r="J82" s="37">
        <v>0</v>
      </c>
      <c r="K82" s="45">
        <f>Table1[[#This Row],[ON GRADE (Tonnage)]]+Table1[[#This Row],[OFF GRADE (Tonnage)]]</f>
        <v>23305</v>
      </c>
      <c r="L82" s="45">
        <f t="shared" si="2"/>
        <v>790</v>
      </c>
      <c r="M82" s="35">
        <v>302</v>
      </c>
    </row>
    <row r="83" spans="1:13">
      <c r="A83" s="70" t="s">
        <v>38</v>
      </c>
      <c r="B83" s="36" t="s">
        <v>4</v>
      </c>
      <c r="C83" s="36" t="s">
        <v>16</v>
      </c>
      <c r="D83" s="37">
        <v>31</v>
      </c>
      <c r="E83" s="37">
        <v>0.5</v>
      </c>
      <c r="F83" s="37">
        <v>0</v>
      </c>
      <c r="G83" s="45">
        <f>D83-E83-Table1[[#This Row],[UNPLANNED SHUT (days)]]</f>
        <v>30.5</v>
      </c>
      <c r="H83" s="38">
        <v>790</v>
      </c>
      <c r="I83" s="37">
        <f>Table1[[#This Row],[Production Days]]*Table1[[#This Row],[MACHINE CAPACITY (Tonnage)]]</f>
        <v>24095</v>
      </c>
      <c r="J83" s="37">
        <v>0</v>
      </c>
      <c r="K83" s="45">
        <f>Table1[[#This Row],[ON GRADE (Tonnage)]]+Table1[[#This Row],[OFF GRADE (Tonnage)]]</f>
        <v>24095</v>
      </c>
      <c r="L83" s="45">
        <f t="shared" si="2"/>
        <v>790</v>
      </c>
      <c r="M83" s="35">
        <v>302</v>
      </c>
    </row>
    <row r="84" spans="1:13">
      <c r="A84" s="70" t="s">
        <v>38</v>
      </c>
      <c r="B84" s="36" t="s">
        <v>4</v>
      </c>
      <c r="C84" s="36" t="s">
        <v>17</v>
      </c>
      <c r="D84" s="37">
        <v>30</v>
      </c>
      <c r="E84" s="37">
        <v>0.5</v>
      </c>
      <c r="F84" s="37">
        <v>0</v>
      </c>
      <c r="G84" s="45">
        <f>D84-E84-Table1[[#This Row],[UNPLANNED SHUT (days)]]</f>
        <v>29.5</v>
      </c>
      <c r="H84" s="38">
        <v>790</v>
      </c>
      <c r="I84" s="37">
        <f>Table1[[#This Row],[Production Days]]*Table1[[#This Row],[MACHINE CAPACITY (Tonnage)]]</f>
        <v>23305</v>
      </c>
      <c r="J84" s="37">
        <v>0</v>
      </c>
      <c r="K84" s="45">
        <f>Table1[[#This Row],[ON GRADE (Tonnage)]]+Table1[[#This Row],[OFF GRADE (Tonnage)]]</f>
        <v>23305</v>
      </c>
      <c r="L84" s="45">
        <f t="shared" si="2"/>
        <v>790</v>
      </c>
      <c r="M84" s="35">
        <v>302</v>
      </c>
    </row>
    <row r="85" spans="1:13">
      <c r="A85" s="70" t="s">
        <v>38</v>
      </c>
      <c r="B85" s="36" t="s">
        <v>4</v>
      </c>
      <c r="C85" s="36" t="s">
        <v>18</v>
      </c>
      <c r="D85" s="37">
        <v>31</v>
      </c>
      <c r="E85" s="37">
        <v>0.5</v>
      </c>
      <c r="F85" s="37">
        <v>0</v>
      </c>
      <c r="G85" s="45">
        <f>D85-E85-Table1[[#This Row],[UNPLANNED SHUT (days)]]</f>
        <v>30.5</v>
      </c>
      <c r="H85" s="38">
        <v>790</v>
      </c>
      <c r="I85" s="37">
        <f>Table1[[#This Row],[Production Days]]*Table1[[#This Row],[MACHINE CAPACITY (Tonnage)]]</f>
        <v>24095</v>
      </c>
      <c r="J85" s="37">
        <v>0</v>
      </c>
      <c r="K85" s="45">
        <f>Table1[[#This Row],[ON GRADE (Tonnage)]]+Table1[[#This Row],[OFF GRADE (Tonnage)]]</f>
        <v>24095</v>
      </c>
      <c r="L85" s="45">
        <f t="shared" si="2"/>
        <v>790</v>
      </c>
      <c r="M85" s="35">
        <v>302</v>
      </c>
    </row>
    <row r="86" spans="1:13">
      <c r="A86" s="70" t="s">
        <v>38</v>
      </c>
      <c r="B86" s="36" t="s">
        <v>3</v>
      </c>
      <c r="C86" s="36" t="s">
        <v>7</v>
      </c>
      <c r="D86" s="37">
        <v>31</v>
      </c>
      <c r="E86" s="37">
        <v>0</v>
      </c>
      <c r="F86" s="37">
        <v>0.27</v>
      </c>
      <c r="G86" s="45">
        <f>D86-E86-Table1[[#This Row],[UNPLANNED SHUT (days)]]</f>
        <v>30.73</v>
      </c>
      <c r="H86" s="38">
        <v>790</v>
      </c>
      <c r="I86" s="37">
        <v>23632.668000000001</v>
      </c>
      <c r="J86" s="37">
        <v>0</v>
      </c>
      <c r="K86" s="45">
        <f>Table1[[#This Row],[ON GRADE (Tonnage)]]+Table1[[#This Row],[OFF GRADE (Tonnage)]]</f>
        <v>23632.668000000001</v>
      </c>
      <c r="L86" s="45">
        <f t="shared" si="2"/>
        <v>769.04223885453962</v>
      </c>
      <c r="M86" s="35">
        <v>298</v>
      </c>
    </row>
    <row r="87" spans="1:13">
      <c r="A87" s="70" t="s">
        <v>38</v>
      </c>
      <c r="B87" s="36" t="s">
        <v>3</v>
      </c>
      <c r="C87" s="36" t="s">
        <v>8</v>
      </c>
      <c r="D87" s="37">
        <v>28</v>
      </c>
      <c r="E87" s="37">
        <v>0.5</v>
      </c>
      <c r="F87" s="37">
        <v>1.9</v>
      </c>
      <c r="G87" s="45">
        <f>D87-E87-Table1[[#This Row],[UNPLANNED SHUT (days)]]</f>
        <v>25.6</v>
      </c>
      <c r="H87" s="38">
        <v>790</v>
      </c>
      <c r="I87" s="37">
        <v>21157</v>
      </c>
      <c r="J87" s="37">
        <v>0</v>
      </c>
      <c r="K87" s="45">
        <f>Table1[[#This Row],[ON GRADE (Tonnage)]]+Table1[[#This Row],[OFF GRADE (Tonnage)]]</f>
        <v>21157</v>
      </c>
      <c r="L87" s="45">
        <f t="shared" si="2"/>
        <v>826.4453125</v>
      </c>
      <c r="M87" s="35">
        <v>298</v>
      </c>
    </row>
    <row r="88" spans="1:13">
      <c r="A88" s="70" t="s">
        <v>38</v>
      </c>
      <c r="B88" s="36" t="s">
        <v>3</v>
      </c>
      <c r="C88" s="36" t="s">
        <v>9</v>
      </c>
      <c r="D88" s="37">
        <v>31</v>
      </c>
      <c r="E88" s="37">
        <v>0.5</v>
      </c>
      <c r="F88" s="37">
        <v>0.2</v>
      </c>
      <c r="G88" s="45">
        <f>D88-E88-Table1[[#This Row],[UNPLANNED SHUT (days)]]</f>
        <v>30.3</v>
      </c>
      <c r="H88" s="38">
        <v>790</v>
      </c>
      <c r="I88" s="37">
        <v>24628</v>
      </c>
      <c r="J88" s="37">
        <v>0</v>
      </c>
      <c r="K88" s="45">
        <f>Table1[[#This Row],[ON GRADE (Tonnage)]]+Table1[[#This Row],[OFF GRADE (Tonnage)]]</f>
        <v>24628</v>
      </c>
      <c r="L88" s="45">
        <f t="shared" si="2"/>
        <v>812.80528052805278</v>
      </c>
      <c r="M88" s="35">
        <v>299</v>
      </c>
    </row>
    <row r="89" spans="1:13">
      <c r="A89" s="70" t="s">
        <v>38</v>
      </c>
      <c r="B89" s="36" t="s">
        <v>3</v>
      </c>
      <c r="C89" s="36" t="s">
        <v>10</v>
      </c>
      <c r="D89" s="37">
        <v>30</v>
      </c>
      <c r="E89" s="37">
        <v>0.5</v>
      </c>
      <c r="F89" s="37">
        <v>0.19</v>
      </c>
      <c r="G89" s="45">
        <f>D89-E89-Table1[[#This Row],[UNPLANNED SHUT (days)]]</f>
        <v>29.31</v>
      </c>
      <c r="H89" s="38">
        <v>790</v>
      </c>
      <c r="I89" s="37">
        <v>23025</v>
      </c>
      <c r="J89" s="37">
        <v>0</v>
      </c>
      <c r="K89" s="45">
        <f>Table1[[#This Row],[ON GRADE (Tonnage)]]+Table1[[#This Row],[OFF GRADE (Tonnage)]]</f>
        <v>23025</v>
      </c>
      <c r="L89" s="45">
        <f t="shared" si="2"/>
        <v>785.56806550665306</v>
      </c>
      <c r="M89" s="35">
        <v>298</v>
      </c>
    </row>
    <row r="90" spans="1:13">
      <c r="A90" s="70" t="s">
        <v>38</v>
      </c>
      <c r="B90" s="36" t="s">
        <v>3</v>
      </c>
      <c r="C90" s="36" t="s">
        <v>11</v>
      </c>
      <c r="D90" s="37">
        <v>31</v>
      </c>
      <c r="E90" s="37">
        <v>1.5</v>
      </c>
      <c r="F90" s="37">
        <v>0.44</v>
      </c>
      <c r="G90" s="45">
        <f>D90-E90-Table1[[#This Row],[UNPLANNED SHUT (days)]]</f>
        <v>29.06</v>
      </c>
      <c r="H90" s="38">
        <v>790</v>
      </c>
      <c r="I90" s="37">
        <v>23435.042999999998</v>
      </c>
      <c r="J90" s="37">
        <v>0</v>
      </c>
      <c r="K90" s="45">
        <f>Table1[[#This Row],[ON GRADE (Tonnage)]]+Table1[[#This Row],[OFF GRADE (Tonnage)]]</f>
        <v>23435.042999999998</v>
      </c>
      <c r="L90" s="45">
        <f t="shared" si="2"/>
        <v>806.43644184445975</v>
      </c>
      <c r="M90" s="35">
        <v>299</v>
      </c>
    </row>
    <row r="91" spans="1:13">
      <c r="A91" s="70" t="s">
        <v>38</v>
      </c>
      <c r="B91" s="36" t="s">
        <v>3</v>
      </c>
      <c r="C91" s="36" t="s">
        <v>12</v>
      </c>
      <c r="D91" s="37">
        <v>30</v>
      </c>
      <c r="E91" s="37">
        <v>10.5</v>
      </c>
      <c r="F91" s="37">
        <v>2.8700000000000006</v>
      </c>
      <c r="G91" s="45">
        <f>D91-E91-Table1[[#This Row],[UNPLANNED SHUT (days)]]</f>
        <v>16.63</v>
      </c>
      <c r="H91" s="38">
        <v>790</v>
      </c>
      <c r="I91" s="37">
        <v>9755</v>
      </c>
      <c r="J91" s="37">
        <v>0</v>
      </c>
      <c r="K91" s="45">
        <f>Table1[[#This Row],[ON GRADE (Tonnage)]]+Table1[[#This Row],[OFF GRADE (Tonnage)]]</f>
        <v>9755</v>
      </c>
      <c r="L91" s="45">
        <f t="shared" si="2"/>
        <v>586.5904990980157</v>
      </c>
      <c r="M91" s="35">
        <v>295</v>
      </c>
    </row>
    <row r="92" spans="1:13">
      <c r="A92" s="70" t="s">
        <v>38</v>
      </c>
      <c r="B92" s="36" t="s">
        <v>3</v>
      </c>
      <c r="C92" s="36" t="s">
        <v>13</v>
      </c>
      <c r="D92" s="37">
        <v>31</v>
      </c>
      <c r="E92" s="37">
        <v>0.5</v>
      </c>
      <c r="F92" s="37">
        <v>3.1902777777777778</v>
      </c>
      <c r="G92" s="45">
        <f>D92-E92-Table1[[#This Row],[UNPLANNED SHUT (days)]]</f>
        <v>27.309722222222224</v>
      </c>
      <c r="H92" s="38">
        <v>790</v>
      </c>
      <c r="I92" s="37">
        <v>21948.028999999999</v>
      </c>
      <c r="J92" s="37">
        <v>0</v>
      </c>
      <c r="K92" s="45">
        <f>Table1[[#This Row],[ON GRADE (Tonnage)]]+Table1[[#This Row],[OFF GRADE (Tonnage)]]</f>
        <v>21948.028999999999</v>
      </c>
      <c r="L92" s="45">
        <f t="shared" si="2"/>
        <v>803.6708986421196</v>
      </c>
      <c r="M92" s="35">
        <v>291</v>
      </c>
    </row>
    <row r="93" spans="1:13">
      <c r="A93" s="70" t="s">
        <v>38</v>
      </c>
      <c r="B93" s="36" t="s">
        <v>3</v>
      </c>
      <c r="C93" s="36" t="s">
        <v>14</v>
      </c>
      <c r="D93" s="37">
        <v>31</v>
      </c>
      <c r="E93" s="37">
        <v>0.5</v>
      </c>
      <c r="F93" s="37">
        <v>0.58333333333333337</v>
      </c>
      <c r="G93" s="45">
        <f>D93-E93-Table1[[#This Row],[UNPLANNED SHUT (days)]]</f>
        <v>29.916666666666668</v>
      </c>
      <c r="H93" s="38">
        <v>790</v>
      </c>
      <c r="I93" s="37">
        <v>21864.445999999996</v>
      </c>
      <c r="J93" s="37">
        <v>0</v>
      </c>
      <c r="K93" s="45">
        <f>Table1[[#This Row],[ON GRADE (Tonnage)]]+Table1[[#This Row],[OFF GRADE (Tonnage)]]</f>
        <v>21864.445999999996</v>
      </c>
      <c r="L93" s="45">
        <f t="shared" si="2"/>
        <v>730.84499164345391</v>
      </c>
      <c r="M93" s="35">
        <v>292</v>
      </c>
    </row>
    <row r="94" spans="1:13">
      <c r="A94" s="70" t="s">
        <v>38</v>
      </c>
      <c r="B94" s="36" t="s">
        <v>3</v>
      </c>
      <c r="C94" s="36" t="s">
        <v>48</v>
      </c>
      <c r="D94" s="37">
        <v>30</v>
      </c>
      <c r="E94" s="37">
        <v>0</v>
      </c>
      <c r="F94" s="37">
        <v>0</v>
      </c>
      <c r="G94" s="45">
        <f>D94-E94-Table1[[#This Row],[UNPLANNED SHUT (days)]]</f>
        <v>30</v>
      </c>
      <c r="H94" s="38">
        <v>790</v>
      </c>
      <c r="I94" s="37">
        <v>0</v>
      </c>
      <c r="J94" s="37">
        <v>0</v>
      </c>
      <c r="K94" s="45">
        <f>Table1[[#This Row],[ON GRADE (Tonnage)]]+Table1[[#This Row],[OFF GRADE (Tonnage)]]</f>
        <v>0</v>
      </c>
      <c r="L94" s="45">
        <f t="shared" si="2"/>
        <v>0</v>
      </c>
      <c r="M94" s="35">
        <v>0</v>
      </c>
    </row>
    <row r="95" spans="1:13">
      <c r="A95" s="70" t="s">
        <v>38</v>
      </c>
      <c r="B95" s="36" t="s">
        <v>3</v>
      </c>
      <c r="C95" s="36" t="s">
        <v>16</v>
      </c>
      <c r="D95" s="37">
        <v>31</v>
      </c>
      <c r="E95" s="37">
        <v>0</v>
      </c>
      <c r="F95" s="37">
        <v>0</v>
      </c>
      <c r="G95" s="45">
        <f>D95-E95-Table1[[#This Row],[UNPLANNED SHUT (days)]]</f>
        <v>31</v>
      </c>
      <c r="H95" s="38">
        <v>790</v>
      </c>
      <c r="I95" s="37">
        <v>0</v>
      </c>
      <c r="J95" s="37">
        <v>0</v>
      </c>
      <c r="K95" s="45">
        <f>Table1[[#This Row],[ON GRADE (Tonnage)]]+Table1[[#This Row],[OFF GRADE (Tonnage)]]</f>
        <v>0</v>
      </c>
      <c r="L95" s="45">
        <f t="shared" si="2"/>
        <v>0</v>
      </c>
      <c r="M95" s="35">
        <v>0</v>
      </c>
    </row>
    <row r="96" spans="1:13">
      <c r="A96" s="70" t="s">
        <v>38</v>
      </c>
      <c r="B96" s="36" t="s">
        <v>3</v>
      </c>
      <c r="C96" s="36" t="s">
        <v>17</v>
      </c>
      <c r="D96" s="37">
        <v>30</v>
      </c>
      <c r="E96" s="37">
        <v>0</v>
      </c>
      <c r="F96" s="37">
        <v>0</v>
      </c>
      <c r="G96" s="45">
        <f>D96-E96-Table1[[#This Row],[UNPLANNED SHUT (days)]]</f>
        <v>30</v>
      </c>
      <c r="H96" s="38">
        <v>790</v>
      </c>
      <c r="I96" s="37">
        <v>0</v>
      </c>
      <c r="J96" s="37">
        <v>0</v>
      </c>
      <c r="K96" s="45">
        <f>Table1[[#This Row],[ON GRADE (Tonnage)]]+Table1[[#This Row],[OFF GRADE (Tonnage)]]</f>
        <v>0</v>
      </c>
      <c r="L96" s="45">
        <f t="shared" si="2"/>
        <v>0</v>
      </c>
      <c r="M96" s="35">
        <v>0</v>
      </c>
    </row>
    <row r="97" spans="1:13">
      <c r="A97" s="70" t="s">
        <v>38</v>
      </c>
      <c r="B97" s="36" t="s">
        <v>3</v>
      </c>
      <c r="C97" s="36" t="s">
        <v>18</v>
      </c>
      <c r="D97" s="37">
        <v>31</v>
      </c>
      <c r="E97" s="37">
        <v>0</v>
      </c>
      <c r="F97" s="37">
        <v>0</v>
      </c>
      <c r="G97" s="45">
        <f>D97-E97-Table1[[#This Row],[UNPLANNED SHUT (days)]]</f>
        <v>31</v>
      </c>
      <c r="H97" s="37">
        <v>790</v>
      </c>
      <c r="I97" s="37">
        <v>0</v>
      </c>
      <c r="J97" s="37">
        <v>0</v>
      </c>
      <c r="K97" s="45">
        <f>Table1[[#This Row],[ON GRADE (Tonnage)]]+Table1[[#This Row],[OFF GRADE (Tonnage)]]</f>
        <v>0</v>
      </c>
      <c r="L97" s="45">
        <f t="shared" si="2"/>
        <v>0</v>
      </c>
      <c r="M97" s="35">
        <v>0</v>
      </c>
    </row>
    <row r="98" spans="1:13">
      <c r="A98" s="70" t="s">
        <v>38</v>
      </c>
      <c r="B98" s="36" t="s">
        <v>5</v>
      </c>
      <c r="C98" s="36" t="s">
        <v>7</v>
      </c>
      <c r="D98" s="37">
        <v>31</v>
      </c>
      <c r="E98" s="37">
        <v>0.5</v>
      </c>
      <c r="F98" s="37">
        <v>2.1</v>
      </c>
      <c r="G98" s="45">
        <f>D98-E98-Table1[[#This Row],[UNPLANNED SHUT (days)]]</f>
        <v>28.4</v>
      </c>
      <c r="H98" s="38">
        <v>790</v>
      </c>
      <c r="I98" s="37">
        <v>22136.53</v>
      </c>
      <c r="J98" s="37">
        <v>0</v>
      </c>
      <c r="K98" s="45">
        <f>Table1[[#This Row],[ON GRADE (Tonnage)]]+Table1[[#This Row],[OFF GRADE (Tonnage)]]</f>
        <v>22136.53</v>
      </c>
      <c r="L98" s="45">
        <f t="shared" ref="L98:L129" si="3">K98/G98</f>
        <v>779.45528169014085</v>
      </c>
      <c r="M98" s="35">
        <v>313</v>
      </c>
    </row>
    <row r="99" spans="1:13">
      <c r="A99" s="70" t="s">
        <v>38</v>
      </c>
      <c r="B99" s="36" t="s">
        <v>5</v>
      </c>
      <c r="C99" s="36" t="s">
        <v>8</v>
      </c>
      <c r="D99" s="37">
        <v>28</v>
      </c>
      <c r="E99" s="37">
        <v>0.5</v>
      </c>
      <c r="F99" s="37">
        <v>0</v>
      </c>
      <c r="G99" s="45">
        <f>D99-E99-Table1[[#This Row],[UNPLANNED SHUT (days)]]</f>
        <v>27.5</v>
      </c>
      <c r="H99" s="38">
        <v>790</v>
      </c>
      <c r="I99" s="37">
        <v>20771.261999999999</v>
      </c>
      <c r="J99" s="37">
        <v>0</v>
      </c>
      <c r="K99" s="45">
        <f>Table1[[#This Row],[ON GRADE (Tonnage)]]+Table1[[#This Row],[OFF GRADE (Tonnage)]]</f>
        <v>20771.261999999999</v>
      </c>
      <c r="L99" s="45">
        <f t="shared" si="3"/>
        <v>755.31861818181812</v>
      </c>
      <c r="M99" s="35">
        <v>314</v>
      </c>
    </row>
    <row r="100" spans="1:13">
      <c r="A100" s="70" t="s">
        <v>38</v>
      </c>
      <c r="B100" s="36" t="s">
        <v>5</v>
      </c>
      <c r="C100" s="36" t="s">
        <v>9</v>
      </c>
      <c r="D100" s="37">
        <v>31</v>
      </c>
      <c r="E100" s="37">
        <v>0.5</v>
      </c>
      <c r="F100" s="37">
        <v>0.38</v>
      </c>
      <c r="G100" s="45">
        <f>D100-E100-Table1[[#This Row],[UNPLANNED SHUT (days)]]</f>
        <v>30.12</v>
      </c>
      <c r="H100" s="38">
        <v>790</v>
      </c>
      <c r="I100" s="37">
        <v>24446.468000000001</v>
      </c>
      <c r="J100" s="37">
        <v>0</v>
      </c>
      <c r="K100" s="45">
        <f>Table1[[#This Row],[ON GRADE (Tonnage)]]+Table1[[#This Row],[OFF GRADE (Tonnage)]]</f>
        <v>24446.468000000001</v>
      </c>
      <c r="L100" s="45">
        <f t="shared" si="3"/>
        <v>811.63572377158039</v>
      </c>
      <c r="M100" s="35">
        <v>314</v>
      </c>
    </row>
    <row r="101" spans="1:13">
      <c r="A101" s="70" t="s">
        <v>38</v>
      </c>
      <c r="B101" s="36" t="s">
        <v>5</v>
      </c>
      <c r="C101" s="36" t="s">
        <v>10</v>
      </c>
      <c r="D101" s="37">
        <v>30</v>
      </c>
      <c r="E101" s="37">
        <v>0.5</v>
      </c>
      <c r="F101" s="37">
        <v>0.6</v>
      </c>
      <c r="G101" s="45">
        <f>D101-E101-Table1[[#This Row],[UNPLANNED SHUT (days)]]</f>
        <v>28.9</v>
      </c>
      <c r="H101" s="38">
        <v>790</v>
      </c>
      <c r="I101" s="37">
        <v>23339</v>
      </c>
      <c r="J101" s="37">
        <v>0</v>
      </c>
      <c r="K101" s="45">
        <f>Table1[[#This Row],[ON GRADE (Tonnage)]]+Table1[[#This Row],[OFF GRADE (Tonnage)]]</f>
        <v>23339</v>
      </c>
      <c r="L101" s="45">
        <f t="shared" si="3"/>
        <v>807.57785467128031</v>
      </c>
      <c r="M101" s="35">
        <v>309</v>
      </c>
    </row>
    <row r="102" spans="1:13">
      <c r="A102" s="70" t="s">
        <v>38</v>
      </c>
      <c r="B102" s="36" t="s">
        <v>5</v>
      </c>
      <c r="C102" s="36" t="s">
        <v>11</v>
      </c>
      <c r="D102" s="37">
        <v>31</v>
      </c>
      <c r="E102" s="37">
        <v>0.5</v>
      </c>
      <c r="F102" s="37">
        <v>3.66</v>
      </c>
      <c r="G102" s="45">
        <f>D102-E102-Table1[[#This Row],[UNPLANNED SHUT (days)]]</f>
        <v>26.84</v>
      </c>
      <c r="H102" s="38">
        <v>790</v>
      </c>
      <c r="I102" s="37">
        <v>21036.307000000001</v>
      </c>
      <c r="J102" s="37">
        <v>0</v>
      </c>
      <c r="K102" s="45">
        <f>Table1[[#This Row],[ON GRADE (Tonnage)]]+Table1[[#This Row],[OFF GRADE (Tonnage)]]</f>
        <v>21036.307000000001</v>
      </c>
      <c r="L102" s="45">
        <f t="shared" si="3"/>
        <v>783.76702682563337</v>
      </c>
      <c r="M102" s="35">
        <v>314</v>
      </c>
    </row>
    <row r="103" spans="1:13">
      <c r="A103" s="70" t="s">
        <v>38</v>
      </c>
      <c r="B103" s="36" t="s">
        <v>5</v>
      </c>
      <c r="C103" s="36" t="s">
        <v>12</v>
      </c>
      <c r="D103" s="37">
        <v>30</v>
      </c>
      <c r="E103" s="37">
        <v>13</v>
      </c>
      <c r="F103" s="37">
        <v>1.45</v>
      </c>
      <c r="G103" s="45">
        <f>D103-E103-Table1[[#This Row],[UNPLANNED SHUT (days)]]</f>
        <v>15.55</v>
      </c>
      <c r="H103" s="38">
        <v>790</v>
      </c>
      <c r="I103" s="37">
        <v>11903.8</v>
      </c>
      <c r="J103" s="37">
        <v>0</v>
      </c>
      <c r="K103" s="45">
        <f>Table1[[#This Row],[ON GRADE (Tonnage)]]+Table1[[#This Row],[OFF GRADE (Tonnage)]]</f>
        <v>11903.8</v>
      </c>
      <c r="L103" s="45">
        <f t="shared" si="3"/>
        <v>765.51768488745972</v>
      </c>
      <c r="M103" s="35">
        <v>310</v>
      </c>
    </row>
    <row r="104" spans="1:13">
      <c r="A104" s="70" t="s">
        <v>38</v>
      </c>
      <c r="B104" s="36" t="s">
        <v>5</v>
      </c>
      <c r="C104" s="36" t="s">
        <v>13</v>
      </c>
      <c r="D104" s="37">
        <v>31</v>
      </c>
      <c r="E104" s="37">
        <v>0</v>
      </c>
      <c r="F104" s="37">
        <v>1.4</v>
      </c>
      <c r="G104" s="45">
        <f>D104-E104-Table1[[#This Row],[UNPLANNED SHUT (days)]]</f>
        <v>29.6</v>
      </c>
      <c r="H104" s="38">
        <v>790</v>
      </c>
      <c r="I104" s="37">
        <v>23344</v>
      </c>
      <c r="J104" s="37">
        <v>0</v>
      </c>
      <c r="K104" s="45">
        <f>Table1[[#This Row],[ON GRADE (Tonnage)]]+Table1[[#This Row],[OFF GRADE (Tonnage)]]</f>
        <v>23344</v>
      </c>
      <c r="L104" s="45">
        <f t="shared" si="3"/>
        <v>788.64864864864865</v>
      </c>
      <c r="M104" s="35">
        <v>312</v>
      </c>
    </row>
    <row r="105" spans="1:13">
      <c r="A105" s="70" t="s">
        <v>38</v>
      </c>
      <c r="B105" s="36" t="s">
        <v>5</v>
      </c>
      <c r="C105" s="36" t="s">
        <v>14</v>
      </c>
      <c r="D105" s="37">
        <v>31</v>
      </c>
      <c r="E105" s="37">
        <v>0.5</v>
      </c>
      <c r="F105" s="37">
        <v>2.64</v>
      </c>
      <c r="G105" s="45">
        <f>D105-E105-Table1[[#This Row],[UNPLANNED SHUT (days)]]</f>
        <v>27.86</v>
      </c>
      <c r="H105" s="38">
        <v>790</v>
      </c>
      <c r="I105" s="37">
        <v>21027.673999999999</v>
      </c>
      <c r="J105" s="37">
        <v>0</v>
      </c>
      <c r="K105" s="45">
        <f>Table1[[#This Row],[ON GRADE (Tonnage)]]+Table1[[#This Row],[OFF GRADE (Tonnage)]]</f>
        <v>21027.673999999999</v>
      </c>
      <c r="L105" s="45">
        <f t="shared" si="3"/>
        <v>754.76216798277096</v>
      </c>
      <c r="M105" s="35">
        <v>313</v>
      </c>
    </row>
    <row r="106" spans="1:13">
      <c r="A106" s="70" t="s">
        <v>38</v>
      </c>
      <c r="B106" s="36" t="s">
        <v>5</v>
      </c>
      <c r="C106" s="36" t="s">
        <v>48</v>
      </c>
      <c r="D106" s="37">
        <v>30</v>
      </c>
      <c r="E106" s="37">
        <v>0.5</v>
      </c>
      <c r="F106" s="37">
        <v>2.5000000000000001E-2</v>
      </c>
      <c r="G106" s="45">
        <f>D106-E106-Table1[[#This Row],[UNPLANNED SHUT (days)]]</f>
        <v>29.475000000000001</v>
      </c>
      <c r="H106" s="38">
        <v>790</v>
      </c>
      <c r="I106" s="37">
        <v>20078.737000000001</v>
      </c>
      <c r="J106" s="37">
        <v>0</v>
      </c>
      <c r="K106" s="45">
        <f>Table1[[#This Row],[ON GRADE (Tonnage)]]+Table1[[#This Row],[OFF GRADE (Tonnage)]]</f>
        <v>20078.737000000001</v>
      </c>
      <c r="L106" s="45">
        <f t="shared" si="3"/>
        <v>681.21245122985579</v>
      </c>
      <c r="M106" s="35">
        <v>313</v>
      </c>
    </row>
    <row r="107" spans="1:13">
      <c r="A107" s="70" t="s">
        <v>38</v>
      </c>
      <c r="B107" s="36" t="s">
        <v>5</v>
      </c>
      <c r="C107" s="36" t="s">
        <v>16</v>
      </c>
      <c r="D107" s="37">
        <v>31</v>
      </c>
      <c r="E107" s="37">
        <v>0.5</v>
      </c>
      <c r="F107" s="37">
        <v>0.5</v>
      </c>
      <c r="G107" s="45">
        <f>D107-E107-Table1[[#This Row],[UNPLANNED SHUT (days)]]</f>
        <v>30</v>
      </c>
      <c r="H107" s="38">
        <v>790</v>
      </c>
      <c r="I107" s="37">
        <v>23336</v>
      </c>
      <c r="J107" s="37">
        <v>0</v>
      </c>
      <c r="K107" s="45">
        <f>Table1[[#This Row],[ON GRADE (Tonnage)]]+Table1[[#This Row],[OFF GRADE (Tonnage)]]</f>
        <v>23336</v>
      </c>
      <c r="L107" s="45">
        <f t="shared" si="3"/>
        <v>777.86666666666667</v>
      </c>
      <c r="M107" s="35">
        <v>315</v>
      </c>
    </row>
    <row r="108" spans="1:13">
      <c r="A108" s="70" t="s">
        <v>38</v>
      </c>
      <c r="B108" s="36" t="s">
        <v>5</v>
      </c>
      <c r="C108" s="36" t="s">
        <v>17</v>
      </c>
      <c r="D108" s="37">
        <v>30</v>
      </c>
      <c r="E108" s="37">
        <v>0.5</v>
      </c>
      <c r="F108" s="37">
        <v>3</v>
      </c>
      <c r="G108" s="45">
        <f>D108-E108-Table1[[#This Row],[UNPLANNED SHUT (days)]]</f>
        <v>26.5</v>
      </c>
      <c r="H108" s="38">
        <v>790</v>
      </c>
      <c r="I108" s="37">
        <v>20457.674999999999</v>
      </c>
      <c r="J108" s="37">
        <v>0</v>
      </c>
      <c r="K108" s="45">
        <f>Table1[[#This Row],[ON GRADE (Tonnage)]]+Table1[[#This Row],[OFF GRADE (Tonnage)]]</f>
        <v>20457.674999999999</v>
      </c>
      <c r="L108" s="45">
        <f t="shared" si="3"/>
        <v>771.98773584905655</v>
      </c>
      <c r="M108" s="35">
        <v>316</v>
      </c>
    </row>
    <row r="109" spans="1:13">
      <c r="A109" s="70" t="s">
        <v>38</v>
      </c>
      <c r="B109" s="36" t="s">
        <v>5</v>
      </c>
      <c r="C109" s="36" t="s">
        <v>18</v>
      </c>
      <c r="D109" s="37">
        <v>31</v>
      </c>
      <c r="E109" s="37">
        <v>0.5</v>
      </c>
      <c r="F109" s="37">
        <v>0.6</v>
      </c>
      <c r="G109" s="45">
        <f>D109-E109-Table1[[#This Row],[UNPLANNED SHUT (days)]]</f>
        <v>29.9</v>
      </c>
      <c r="H109" s="38">
        <v>790</v>
      </c>
      <c r="I109" s="37">
        <v>24723.08</v>
      </c>
      <c r="J109" s="37">
        <v>0</v>
      </c>
      <c r="K109" s="45">
        <f>Table1[[#This Row],[ON GRADE (Tonnage)]]+Table1[[#This Row],[OFF GRADE (Tonnage)]]</f>
        <v>24723.08</v>
      </c>
      <c r="L109" s="45">
        <f t="shared" si="3"/>
        <v>826.85886287625431</v>
      </c>
      <c r="M109" s="35">
        <v>316</v>
      </c>
    </row>
    <row r="110" spans="1:13">
      <c r="A110" s="69" t="s">
        <v>39</v>
      </c>
      <c r="B110" s="36" t="s">
        <v>4</v>
      </c>
      <c r="C110" s="36" t="s">
        <v>7</v>
      </c>
      <c r="D110" s="37">
        <v>31</v>
      </c>
      <c r="E110" s="37">
        <v>0.5</v>
      </c>
      <c r="F110" s="37">
        <v>0</v>
      </c>
      <c r="G110" s="45">
        <f>D110-E110-Table1[[#This Row],[UNPLANNED SHUT (days)]]</f>
        <v>30.5</v>
      </c>
      <c r="H110" s="38">
        <v>900</v>
      </c>
      <c r="I110" s="37">
        <f>Table1[[#This Row],[Production Days]]*Table1[[#This Row],[MACHINE CAPACITY (Tonnage)]]</f>
        <v>27450</v>
      </c>
      <c r="J110" s="37">
        <v>0</v>
      </c>
      <c r="K110" s="45">
        <f>Table1[[#This Row],[ON GRADE (Tonnage)]]+Table1[[#This Row],[OFF GRADE (Tonnage)]]</f>
        <v>27450</v>
      </c>
      <c r="L110" s="45">
        <f t="shared" si="3"/>
        <v>900</v>
      </c>
      <c r="M110" s="35">
        <v>275</v>
      </c>
    </row>
    <row r="111" spans="1:13">
      <c r="A111" s="69" t="s">
        <v>39</v>
      </c>
      <c r="B111" s="36" t="s">
        <v>4</v>
      </c>
      <c r="C111" s="36" t="s">
        <v>8</v>
      </c>
      <c r="D111" s="37">
        <v>28</v>
      </c>
      <c r="E111" s="37">
        <v>0</v>
      </c>
      <c r="F111" s="37">
        <v>0</v>
      </c>
      <c r="G111" s="45">
        <f>D111-E111-Table1[[#This Row],[UNPLANNED SHUT (days)]]</f>
        <v>28</v>
      </c>
      <c r="H111" s="38">
        <v>900</v>
      </c>
      <c r="I111" s="37">
        <f>Table1[[#This Row],[Production Days]]*Table1[[#This Row],[MACHINE CAPACITY (Tonnage)]]</f>
        <v>25200</v>
      </c>
      <c r="J111" s="37">
        <v>0</v>
      </c>
      <c r="K111" s="45">
        <f>Table1[[#This Row],[ON GRADE (Tonnage)]]+Table1[[#This Row],[OFF GRADE (Tonnage)]]</f>
        <v>25200</v>
      </c>
      <c r="L111" s="45">
        <f t="shared" si="3"/>
        <v>900</v>
      </c>
      <c r="M111" s="35">
        <v>275</v>
      </c>
    </row>
    <row r="112" spans="1:13">
      <c r="A112" s="69" t="s">
        <v>39</v>
      </c>
      <c r="B112" s="36" t="s">
        <v>4</v>
      </c>
      <c r="C112" s="36" t="s">
        <v>9</v>
      </c>
      <c r="D112" s="37">
        <v>31</v>
      </c>
      <c r="E112" s="37">
        <v>0.5</v>
      </c>
      <c r="F112" s="37">
        <v>0</v>
      </c>
      <c r="G112" s="45">
        <f>D112-E112-Table1[[#This Row],[UNPLANNED SHUT (days)]]</f>
        <v>30.5</v>
      </c>
      <c r="H112" s="38">
        <v>900</v>
      </c>
      <c r="I112" s="37">
        <f>Table1[[#This Row],[Production Days]]*Table1[[#This Row],[MACHINE CAPACITY (Tonnage)]]</f>
        <v>27450</v>
      </c>
      <c r="J112" s="37">
        <v>0</v>
      </c>
      <c r="K112" s="45">
        <f>Table1[[#This Row],[ON GRADE (Tonnage)]]+Table1[[#This Row],[OFF GRADE (Tonnage)]]</f>
        <v>27450</v>
      </c>
      <c r="L112" s="45">
        <f t="shared" si="3"/>
        <v>900</v>
      </c>
      <c r="M112" s="35">
        <v>275</v>
      </c>
    </row>
    <row r="113" spans="1:13">
      <c r="A113" s="69" t="s">
        <v>39</v>
      </c>
      <c r="B113" s="36" t="s">
        <v>4</v>
      </c>
      <c r="C113" s="36" t="s">
        <v>10</v>
      </c>
      <c r="D113" s="37">
        <v>30</v>
      </c>
      <c r="E113" s="37">
        <v>0.5</v>
      </c>
      <c r="F113" s="37">
        <v>0</v>
      </c>
      <c r="G113" s="45">
        <f>D113-E113-Table1[[#This Row],[UNPLANNED SHUT (days)]]</f>
        <v>29.5</v>
      </c>
      <c r="H113" s="38">
        <v>900</v>
      </c>
      <c r="I113" s="37">
        <f>Table1[[#This Row],[Production Days]]*Table1[[#This Row],[MACHINE CAPACITY (Tonnage)]]</f>
        <v>26550</v>
      </c>
      <c r="J113" s="37">
        <v>0</v>
      </c>
      <c r="K113" s="45">
        <f>Table1[[#This Row],[ON GRADE (Tonnage)]]+Table1[[#This Row],[OFF GRADE (Tonnage)]]</f>
        <v>26550</v>
      </c>
      <c r="L113" s="45">
        <f t="shared" si="3"/>
        <v>900</v>
      </c>
      <c r="M113" s="35">
        <v>275</v>
      </c>
    </row>
    <row r="114" spans="1:13">
      <c r="A114" s="69" t="s">
        <v>39</v>
      </c>
      <c r="B114" s="36" t="s">
        <v>4</v>
      </c>
      <c r="C114" s="36" t="s">
        <v>11</v>
      </c>
      <c r="D114" s="37">
        <v>31</v>
      </c>
      <c r="E114" s="37">
        <v>0</v>
      </c>
      <c r="F114" s="37">
        <v>0</v>
      </c>
      <c r="G114" s="45">
        <f>D114-E114-Table1[[#This Row],[UNPLANNED SHUT (days)]]</f>
        <v>31</v>
      </c>
      <c r="H114" s="38">
        <v>900</v>
      </c>
      <c r="I114" s="37">
        <f>Table1[[#This Row],[Production Days]]*Table1[[#This Row],[MACHINE CAPACITY (Tonnage)]]</f>
        <v>27900</v>
      </c>
      <c r="J114" s="37">
        <v>0</v>
      </c>
      <c r="K114" s="45">
        <f>Table1[[#This Row],[ON GRADE (Tonnage)]]+Table1[[#This Row],[OFF GRADE (Tonnage)]]</f>
        <v>27900</v>
      </c>
      <c r="L114" s="45">
        <f t="shared" si="3"/>
        <v>900</v>
      </c>
      <c r="M114" s="35">
        <v>275</v>
      </c>
    </row>
    <row r="115" spans="1:13">
      <c r="A115" s="69" t="s">
        <v>39</v>
      </c>
      <c r="B115" s="36" t="s">
        <v>4</v>
      </c>
      <c r="C115" s="36" t="s">
        <v>12</v>
      </c>
      <c r="D115" s="37">
        <v>30</v>
      </c>
      <c r="E115" s="37">
        <v>0.5</v>
      </c>
      <c r="F115" s="37">
        <v>0</v>
      </c>
      <c r="G115" s="45">
        <f>D115-E115-Table1[[#This Row],[UNPLANNED SHUT (days)]]</f>
        <v>29.5</v>
      </c>
      <c r="H115" s="38">
        <v>900</v>
      </c>
      <c r="I115" s="37">
        <f>Table1[[#This Row],[Production Days]]*Table1[[#This Row],[MACHINE CAPACITY (Tonnage)]]</f>
        <v>26550</v>
      </c>
      <c r="J115" s="37">
        <v>0</v>
      </c>
      <c r="K115" s="45">
        <f>Table1[[#This Row],[ON GRADE (Tonnage)]]+Table1[[#This Row],[OFF GRADE (Tonnage)]]</f>
        <v>26550</v>
      </c>
      <c r="L115" s="45">
        <f t="shared" si="3"/>
        <v>900</v>
      </c>
      <c r="M115" s="35">
        <v>275</v>
      </c>
    </row>
    <row r="116" spans="1:13">
      <c r="A116" s="69" t="s">
        <v>39</v>
      </c>
      <c r="B116" s="36" t="s">
        <v>4</v>
      </c>
      <c r="C116" s="36" t="s">
        <v>13</v>
      </c>
      <c r="D116" s="37">
        <v>31</v>
      </c>
      <c r="E116" s="37">
        <v>0</v>
      </c>
      <c r="F116" s="37">
        <v>0</v>
      </c>
      <c r="G116" s="45">
        <f>D116-E116-Table1[[#This Row],[UNPLANNED SHUT (days)]]</f>
        <v>31</v>
      </c>
      <c r="H116" s="38">
        <v>900</v>
      </c>
      <c r="I116" s="37">
        <f>Table1[[#This Row],[Production Days]]*Table1[[#This Row],[MACHINE CAPACITY (Tonnage)]]</f>
        <v>27900</v>
      </c>
      <c r="J116" s="37">
        <v>0</v>
      </c>
      <c r="K116" s="45">
        <f>Table1[[#This Row],[ON GRADE (Tonnage)]]+Table1[[#This Row],[OFF GRADE (Tonnage)]]</f>
        <v>27900</v>
      </c>
      <c r="L116" s="45">
        <f t="shared" si="3"/>
        <v>900</v>
      </c>
      <c r="M116" s="35">
        <v>275</v>
      </c>
    </row>
    <row r="117" spans="1:13">
      <c r="A117" s="69" t="s">
        <v>39</v>
      </c>
      <c r="B117" s="36" t="s">
        <v>4</v>
      </c>
      <c r="C117" s="36" t="s">
        <v>14</v>
      </c>
      <c r="D117" s="37">
        <v>31</v>
      </c>
      <c r="E117" s="37">
        <v>0.5</v>
      </c>
      <c r="F117" s="37">
        <v>0</v>
      </c>
      <c r="G117" s="45">
        <f>D117-E117-Table1[[#This Row],[UNPLANNED SHUT (days)]]</f>
        <v>30.5</v>
      </c>
      <c r="H117" s="38">
        <v>900</v>
      </c>
      <c r="I117" s="37">
        <f>Table1[[#This Row],[Production Days]]*Table1[[#This Row],[MACHINE CAPACITY (Tonnage)]]</f>
        <v>27450</v>
      </c>
      <c r="J117" s="37">
        <v>0</v>
      </c>
      <c r="K117" s="45">
        <f>Table1[[#This Row],[ON GRADE (Tonnage)]]+Table1[[#This Row],[OFF GRADE (Tonnage)]]</f>
        <v>27450</v>
      </c>
      <c r="L117" s="45">
        <f t="shared" si="3"/>
        <v>900</v>
      </c>
      <c r="M117" s="35">
        <v>275</v>
      </c>
    </row>
    <row r="118" spans="1:13">
      <c r="A118" s="69" t="s">
        <v>39</v>
      </c>
      <c r="B118" s="36" t="s">
        <v>4</v>
      </c>
      <c r="C118" s="36" t="s">
        <v>48</v>
      </c>
      <c r="D118" s="37">
        <v>30</v>
      </c>
      <c r="E118" s="37">
        <v>9</v>
      </c>
      <c r="F118" s="37">
        <v>0</v>
      </c>
      <c r="G118" s="45">
        <f>D118-E118-Table1[[#This Row],[UNPLANNED SHUT (days)]]</f>
        <v>21</v>
      </c>
      <c r="H118" s="38">
        <v>900</v>
      </c>
      <c r="I118" s="37">
        <f>Table1[[#This Row],[Production Days]]*Table1[[#This Row],[MACHINE CAPACITY (Tonnage)]]</f>
        <v>18900</v>
      </c>
      <c r="J118" s="37">
        <v>0</v>
      </c>
      <c r="K118" s="45">
        <f>Table1[[#This Row],[ON GRADE (Tonnage)]]+Table1[[#This Row],[OFF GRADE (Tonnage)]]</f>
        <v>18900</v>
      </c>
      <c r="L118" s="45">
        <f t="shared" si="3"/>
        <v>900</v>
      </c>
      <c r="M118" s="35">
        <v>275</v>
      </c>
    </row>
    <row r="119" spans="1:13">
      <c r="A119" s="69" t="s">
        <v>39</v>
      </c>
      <c r="B119" s="36" t="s">
        <v>4</v>
      </c>
      <c r="C119" s="36" t="s">
        <v>16</v>
      </c>
      <c r="D119" s="37">
        <v>31</v>
      </c>
      <c r="E119" s="37">
        <v>0.5</v>
      </c>
      <c r="F119" s="37">
        <v>0</v>
      </c>
      <c r="G119" s="45">
        <f>D119-E119-Table1[[#This Row],[UNPLANNED SHUT (days)]]</f>
        <v>30.5</v>
      </c>
      <c r="H119" s="38">
        <v>900</v>
      </c>
      <c r="I119" s="37">
        <f>Table1[[#This Row],[Production Days]]*Table1[[#This Row],[MACHINE CAPACITY (Tonnage)]]</f>
        <v>27450</v>
      </c>
      <c r="J119" s="37">
        <v>0</v>
      </c>
      <c r="K119" s="45">
        <f>Table1[[#This Row],[ON GRADE (Tonnage)]]+Table1[[#This Row],[OFF GRADE (Tonnage)]]</f>
        <v>27450</v>
      </c>
      <c r="L119" s="45">
        <f t="shared" si="3"/>
        <v>900</v>
      </c>
      <c r="M119" s="35">
        <v>275</v>
      </c>
    </row>
    <row r="120" spans="1:13">
      <c r="A120" s="69" t="s">
        <v>39</v>
      </c>
      <c r="B120" s="36" t="s">
        <v>4</v>
      </c>
      <c r="C120" s="36" t="s">
        <v>17</v>
      </c>
      <c r="D120" s="37">
        <v>30</v>
      </c>
      <c r="E120" s="37">
        <v>0</v>
      </c>
      <c r="F120" s="37">
        <v>0</v>
      </c>
      <c r="G120" s="45">
        <f>D120-E120-Table1[[#This Row],[UNPLANNED SHUT (days)]]</f>
        <v>30</v>
      </c>
      <c r="H120" s="38">
        <v>900</v>
      </c>
      <c r="I120" s="37">
        <f>Table1[[#This Row],[Production Days]]*Table1[[#This Row],[MACHINE CAPACITY (Tonnage)]]</f>
        <v>27000</v>
      </c>
      <c r="J120" s="37">
        <v>0</v>
      </c>
      <c r="K120" s="45">
        <f>Table1[[#This Row],[ON GRADE (Tonnage)]]+Table1[[#This Row],[OFF GRADE (Tonnage)]]</f>
        <v>27000</v>
      </c>
      <c r="L120" s="45">
        <f t="shared" si="3"/>
        <v>900</v>
      </c>
      <c r="M120" s="35">
        <v>275</v>
      </c>
    </row>
    <row r="121" spans="1:13">
      <c r="A121" s="69" t="s">
        <v>39</v>
      </c>
      <c r="B121" s="36" t="s">
        <v>4</v>
      </c>
      <c r="C121" s="36" t="s">
        <v>18</v>
      </c>
      <c r="D121" s="37">
        <v>31</v>
      </c>
      <c r="E121" s="37">
        <v>0.5</v>
      </c>
      <c r="F121" s="37">
        <v>0</v>
      </c>
      <c r="G121" s="45">
        <f>D121-E121-Table1[[#This Row],[UNPLANNED SHUT (days)]]</f>
        <v>30.5</v>
      </c>
      <c r="H121" s="38">
        <v>900</v>
      </c>
      <c r="I121" s="37">
        <f>Table1[[#This Row],[Production Days]]*Table1[[#This Row],[MACHINE CAPACITY (Tonnage)]]</f>
        <v>27450</v>
      </c>
      <c r="J121" s="37">
        <v>0</v>
      </c>
      <c r="K121" s="45">
        <f>Table1[[#This Row],[ON GRADE (Tonnage)]]+Table1[[#This Row],[OFF GRADE (Tonnage)]]</f>
        <v>27450</v>
      </c>
      <c r="L121" s="45">
        <f t="shared" si="3"/>
        <v>900</v>
      </c>
      <c r="M121" s="35">
        <v>275</v>
      </c>
    </row>
    <row r="122" spans="1:13">
      <c r="A122" s="69" t="s">
        <v>39</v>
      </c>
      <c r="B122" s="36" t="s">
        <v>3</v>
      </c>
      <c r="C122" s="36" t="s">
        <v>7</v>
      </c>
      <c r="D122" s="37">
        <v>31</v>
      </c>
      <c r="E122" s="37">
        <v>0.5</v>
      </c>
      <c r="F122" s="37">
        <v>8.1</v>
      </c>
      <c r="G122" s="45">
        <f>D122-E122-Table1[[#This Row],[UNPLANNED SHUT (days)]]</f>
        <v>22.4</v>
      </c>
      <c r="H122" s="38">
        <v>900</v>
      </c>
      <c r="I122" s="37">
        <v>18188.136999999999</v>
      </c>
      <c r="J122" s="37">
        <v>0</v>
      </c>
      <c r="K122" s="45">
        <f>Table1[[#This Row],[ON GRADE (Tonnage)]]+Table1[[#This Row],[OFF GRADE (Tonnage)]]</f>
        <v>18188.136999999999</v>
      </c>
      <c r="L122" s="45">
        <f t="shared" si="3"/>
        <v>811.97040178571433</v>
      </c>
      <c r="M122" s="35">
        <v>265</v>
      </c>
    </row>
    <row r="123" spans="1:13">
      <c r="A123" s="69" t="s">
        <v>39</v>
      </c>
      <c r="B123" s="36" t="s">
        <v>3</v>
      </c>
      <c r="C123" s="36" t="s">
        <v>8</v>
      </c>
      <c r="D123" s="37">
        <v>28</v>
      </c>
      <c r="E123" s="37">
        <v>0</v>
      </c>
      <c r="F123" s="37">
        <v>0</v>
      </c>
      <c r="G123" s="45">
        <f>D123-E123-Table1[[#This Row],[UNPLANNED SHUT (days)]]</f>
        <v>28</v>
      </c>
      <c r="H123" s="38">
        <v>900</v>
      </c>
      <c r="I123" s="37">
        <v>22653.704999999998</v>
      </c>
      <c r="J123" s="37">
        <v>21.74</v>
      </c>
      <c r="K123" s="45">
        <f>Table1[[#This Row],[ON GRADE (Tonnage)]]+Table1[[#This Row],[OFF GRADE (Tonnage)]]</f>
        <v>22675.445</v>
      </c>
      <c r="L123" s="45">
        <f t="shared" si="3"/>
        <v>809.83732142857139</v>
      </c>
      <c r="M123" s="35">
        <v>266</v>
      </c>
    </row>
    <row r="124" spans="1:13">
      <c r="A124" s="69" t="s">
        <v>39</v>
      </c>
      <c r="B124" s="36" t="s">
        <v>3</v>
      </c>
      <c r="C124" s="36" t="s">
        <v>9</v>
      </c>
      <c r="D124" s="37">
        <v>31</v>
      </c>
      <c r="E124" s="37">
        <v>0.5</v>
      </c>
      <c r="F124" s="37">
        <v>1.6</v>
      </c>
      <c r="G124" s="45">
        <f>D124-E124-Table1[[#This Row],[UNPLANNED SHUT (days)]]</f>
        <v>28.9</v>
      </c>
      <c r="H124" s="38">
        <v>900</v>
      </c>
      <c r="I124" s="37">
        <v>25476.884999999998</v>
      </c>
      <c r="J124" s="37">
        <v>0</v>
      </c>
      <c r="K124" s="45">
        <f>Table1[[#This Row],[ON GRADE (Tonnage)]]+Table1[[#This Row],[OFF GRADE (Tonnage)]]</f>
        <v>25476.884999999998</v>
      </c>
      <c r="L124" s="45">
        <f t="shared" si="3"/>
        <v>881.55311418685119</v>
      </c>
      <c r="M124" s="35">
        <v>266</v>
      </c>
    </row>
    <row r="125" spans="1:13">
      <c r="A125" s="69" t="s">
        <v>39</v>
      </c>
      <c r="B125" s="36" t="s">
        <v>3</v>
      </c>
      <c r="C125" s="36" t="s">
        <v>10</v>
      </c>
      <c r="D125" s="37">
        <v>30</v>
      </c>
      <c r="E125" s="37">
        <v>0</v>
      </c>
      <c r="F125" s="37">
        <v>1.1000000000000001</v>
      </c>
      <c r="G125" s="45">
        <f>D125-E125-Table1[[#This Row],[UNPLANNED SHUT (days)]]</f>
        <v>28.9</v>
      </c>
      <c r="H125" s="38">
        <v>900</v>
      </c>
      <c r="I125" s="37">
        <v>25998.304</v>
      </c>
      <c r="J125" s="37">
        <v>0</v>
      </c>
      <c r="K125" s="45">
        <f>Table1[[#This Row],[ON GRADE (Tonnage)]]+Table1[[#This Row],[OFF GRADE (Tonnage)]]</f>
        <v>25998.304</v>
      </c>
      <c r="L125" s="45">
        <f t="shared" si="3"/>
        <v>899.59529411764709</v>
      </c>
      <c r="M125" s="35">
        <v>263</v>
      </c>
    </row>
    <row r="126" spans="1:13">
      <c r="A126" s="69" t="s">
        <v>39</v>
      </c>
      <c r="B126" s="36" t="s">
        <v>3</v>
      </c>
      <c r="C126" s="36" t="s">
        <v>11</v>
      </c>
      <c r="D126" s="37">
        <v>31</v>
      </c>
      <c r="E126" s="37">
        <v>0.5</v>
      </c>
      <c r="F126" s="37">
        <v>0.2</v>
      </c>
      <c r="G126" s="45">
        <f>D126-E126-Table1[[#This Row],[UNPLANNED SHUT (days)]]</f>
        <v>30.3</v>
      </c>
      <c r="H126" s="38">
        <v>900</v>
      </c>
      <c r="I126" s="37">
        <v>26445.166000000001</v>
      </c>
      <c r="J126" s="37">
        <v>69.213999999999999</v>
      </c>
      <c r="K126" s="45">
        <f>Table1[[#This Row],[ON GRADE (Tonnage)]]+Table1[[#This Row],[OFF GRADE (Tonnage)]]</f>
        <v>26514.38</v>
      </c>
      <c r="L126" s="45">
        <f t="shared" si="3"/>
        <v>875.06204620462051</v>
      </c>
      <c r="M126" s="35">
        <v>263</v>
      </c>
    </row>
    <row r="127" spans="1:13">
      <c r="A127" s="69" t="s">
        <v>39</v>
      </c>
      <c r="B127" s="36" t="s">
        <v>3</v>
      </c>
      <c r="C127" s="36" t="s">
        <v>12</v>
      </c>
      <c r="D127" s="37">
        <v>30</v>
      </c>
      <c r="E127" s="37">
        <v>0</v>
      </c>
      <c r="F127" s="37">
        <v>1.1000000000000001</v>
      </c>
      <c r="G127" s="45">
        <f>D127-E127-Table1[[#This Row],[UNPLANNED SHUT (days)]]</f>
        <v>28.9</v>
      </c>
      <c r="H127" s="38">
        <v>900</v>
      </c>
      <c r="I127" s="37">
        <v>25290</v>
      </c>
      <c r="J127" s="37">
        <v>10</v>
      </c>
      <c r="K127" s="45">
        <f>Table1[[#This Row],[ON GRADE (Tonnage)]]+Table1[[#This Row],[OFF GRADE (Tonnage)]]</f>
        <v>25300</v>
      </c>
      <c r="L127" s="45">
        <f t="shared" si="3"/>
        <v>875.43252595155718</v>
      </c>
      <c r="M127" s="35">
        <v>266</v>
      </c>
    </row>
    <row r="128" spans="1:13">
      <c r="A128" s="69" t="s">
        <v>39</v>
      </c>
      <c r="B128" s="36" t="s">
        <v>3</v>
      </c>
      <c r="C128" s="36" t="s">
        <v>13</v>
      </c>
      <c r="D128" s="37">
        <v>31</v>
      </c>
      <c r="E128" s="37">
        <v>0.5</v>
      </c>
      <c r="F128" s="37">
        <v>2.4</v>
      </c>
      <c r="G128" s="45">
        <f>D128-E128-Table1[[#This Row],[UNPLANNED SHUT (days)]]</f>
        <v>28.1</v>
      </c>
      <c r="H128" s="38">
        <v>900</v>
      </c>
      <c r="I128" s="37">
        <v>24169.128000000001</v>
      </c>
      <c r="J128" s="37">
        <v>0</v>
      </c>
      <c r="K128" s="45">
        <f>Table1[[#This Row],[ON GRADE (Tonnage)]]+Table1[[#This Row],[OFF GRADE (Tonnage)]]</f>
        <v>24169.128000000001</v>
      </c>
      <c r="L128" s="45">
        <f t="shared" si="3"/>
        <v>860.11131672597867</v>
      </c>
      <c r="M128" s="35">
        <v>267</v>
      </c>
    </row>
    <row r="129" spans="1:13">
      <c r="A129" s="69" t="s">
        <v>39</v>
      </c>
      <c r="B129" s="36" t="s">
        <v>3</v>
      </c>
      <c r="C129" s="36" t="s">
        <v>14</v>
      </c>
      <c r="D129" s="37">
        <v>31</v>
      </c>
      <c r="E129" s="37">
        <v>0.5</v>
      </c>
      <c r="F129" s="37">
        <v>0.2</v>
      </c>
      <c r="G129" s="45">
        <f>D129-E129-Table1[[#This Row],[UNPLANNED SHUT (days)]]</f>
        <v>30.3</v>
      </c>
      <c r="H129" s="38">
        <v>900</v>
      </c>
      <c r="I129" s="37">
        <v>26059.712</v>
      </c>
      <c r="J129" s="37">
        <v>0</v>
      </c>
      <c r="K129" s="45">
        <f>Table1[[#This Row],[ON GRADE (Tonnage)]]+Table1[[#This Row],[OFF GRADE (Tonnage)]]</f>
        <v>26059.712</v>
      </c>
      <c r="L129" s="45">
        <f t="shared" si="3"/>
        <v>860.05650165016493</v>
      </c>
      <c r="M129" s="35">
        <v>267</v>
      </c>
    </row>
    <row r="130" spans="1:13">
      <c r="A130" s="69" t="s">
        <v>39</v>
      </c>
      <c r="B130" s="36" t="s">
        <v>3</v>
      </c>
      <c r="C130" s="36" t="s">
        <v>48</v>
      </c>
      <c r="D130" s="37">
        <v>30</v>
      </c>
      <c r="E130" s="37">
        <v>0</v>
      </c>
      <c r="F130" s="37">
        <v>0</v>
      </c>
      <c r="G130" s="45">
        <f>D130-E130-Table1[[#This Row],[UNPLANNED SHUT (days)]]</f>
        <v>30</v>
      </c>
      <c r="H130" s="38">
        <v>900</v>
      </c>
      <c r="I130" s="37">
        <v>0</v>
      </c>
      <c r="J130" s="37">
        <v>0</v>
      </c>
      <c r="K130" s="45">
        <f>Table1[[#This Row],[ON GRADE (Tonnage)]]+Table1[[#This Row],[OFF GRADE (Tonnage)]]</f>
        <v>0</v>
      </c>
      <c r="L130" s="45">
        <f t="shared" ref="L130:L145" si="4">K130/G130</f>
        <v>0</v>
      </c>
      <c r="M130" s="35">
        <v>0</v>
      </c>
    </row>
    <row r="131" spans="1:13">
      <c r="A131" s="69" t="s">
        <v>39</v>
      </c>
      <c r="B131" s="36" t="s">
        <v>3</v>
      </c>
      <c r="C131" s="36" t="s">
        <v>16</v>
      </c>
      <c r="D131" s="37">
        <v>31</v>
      </c>
      <c r="E131" s="37">
        <v>0</v>
      </c>
      <c r="F131" s="37">
        <v>0</v>
      </c>
      <c r="G131" s="45">
        <f>D131-E131-Table1[[#This Row],[UNPLANNED SHUT (days)]]</f>
        <v>31</v>
      </c>
      <c r="H131" s="38">
        <v>900</v>
      </c>
      <c r="I131" s="37">
        <v>0</v>
      </c>
      <c r="J131" s="37">
        <v>0</v>
      </c>
      <c r="K131" s="45">
        <f>Table1[[#This Row],[ON GRADE (Tonnage)]]+Table1[[#This Row],[OFF GRADE (Tonnage)]]</f>
        <v>0</v>
      </c>
      <c r="L131" s="45">
        <f t="shared" si="4"/>
        <v>0</v>
      </c>
      <c r="M131" s="35">
        <v>0</v>
      </c>
    </row>
    <row r="132" spans="1:13">
      <c r="A132" s="69" t="s">
        <v>39</v>
      </c>
      <c r="B132" s="36" t="s">
        <v>3</v>
      </c>
      <c r="C132" s="36" t="s">
        <v>17</v>
      </c>
      <c r="D132" s="37">
        <v>30</v>
      </c>
      <c r="E132" s="37">
        <v>0</v>
      </c>
      <c r="F132" s="37">
        <v>0</v>
      </c>
      <c r="G132" s="45">
        <f>D132-E132-Table1[[#This Row],[UNPLANNED SHUT (days)]]</f>
        <v>30</v>
      </c>
      <c r="H132" s="38">
        <v>900</v>
      </c>
      <c r="I132" s="37">
        <v>0</v>
      </c>
      <c r="J132" s="37">
        <v>0</v>
      </c>
      <c r="K132" s="45">
        <f>Table1[[#This Row],[ON GRADE (Tonnage)]]+Table1[[#This Row],[OFF GRADE (Tonnage)]]</f>
        <v>0</v>
      </c>
      <c r="L132" s="45">
        <f t="shared" si="4"/>
        <v>0</v>
      </c>
      <c r="M132" s="35">
        <v>0</v>
      </c>
    </row>
    <row r="133" spans="1:13">
      <c r="A133" s="69" t="s">
        <v>39</v>
      </c>
      <c r="B133" s="36" t="s">
        <v>3</v>
      </c>
      <c r="C133" s="36" t="s">
        <v>18</v>
      </c>
      <c r="D133" s="37">
        <v>31</v>
      </c>
      <c r="E133" s="37">
        <v>0</v>
      </c>
      <c r="F133" s="37">
        <v>0</v>
      </c>
      <c r="G133" s="45">
        <f>D133-E133-Table1[[#This Row],[UNPLANNED SHUT (days)]]</f>
        <v>31</v>
      </c>
      <c r="H133" s="38">
        <v>900</v>
      </c>
      <c r="I133" s="37">
        <v>0</v>
      </c>
      <c r="J133" s="37">
        <v>0</v>
      </c>
      <c r="K133" s="45">
        <f>Table1[[#This Row],[ON GRADE (Tonnage)]]+Table1[[#This Row],[OFF GRADE (Tonnage)]]</f>
        <v>0</v>
      </c>
      <c r="L133" s="45">
        <f t="shared" si="4"/>
        <v>0</v>
      </c>
      <c r="M133" s="35">
        <v>0</v>
      </c>
    </row>
    <row r="134" spans="1:13">
      <c r="A134" s="69" t="s">
        <v>39</v>
      </c>
      <c r="B134" s="36" t="s">
        <v>5</v>
      </c>
      <c r="C134" s="36" t="s">
        <v>7</v>
      </c>
      <c r="D134" s="37">
        <v>31</v>
      </c>
      <c r="E134" s="37">
        <v>1</v>
      </c>
      <c r="F134" s="37">
        <v>0.01</v>
      </c>
      <c r="G134" s="45">
        <f>D134-E134-Table1[[#This Row],[UNPLANNED SHUT (days)]]</f>
        <v>29.99</v>
      </c>
      <c r="H134" s="38">
        <v>900</v>
      </c>
      <c r="I134" s="37">
        <v>25099.91</v>
      </c>
      <c r="J134" s="37">
        <v>145.36500000000001</v>
      </c>
      <c r="K134" s="45">
        <f>Table1[[#This Row],[ON GRADE (Tonnage)]]+Table1[[#This Row],[OFF GRADE (Tonnage)]]</f>
        <v>25245.275000000001</v>
      </c>
      <c r="L134" s="45">
        <f t="shared" si="4"/>
        <v>841.78976325441818</v>
      </c>
      <c r="M134" s="35">
        <v>296</v>
      </c>
    </row>
    <row r="135" spans="1:13">
      <c r="A135" s="69" t="s">
        <v>39</v>
      </c>
      <c r="B135" s="36" t="s">
        <v>5</v>
      </c>
      <c r="C135" s="36" t="s">
        <v>8</v>
      </c>
      <c r="D135" s="37">
        <v>28</v>
      </c>
      <c r="E135" s="37">
        <v>1</v>
      </c>
      <c r="F135" s="37">
        <v>0</v>
      </c>
      <c r="G135" s="45">
        <f>D135-E135-Table1[[#This Row],[UNPLANNED SHUT (days)]]</f>
        <v>27</v>
      </c>
      <c r="H135" s="38">
        <v>900</v>
      </c>
      <c r="I135" s="37">
        <v>19893.219000000001</v>
      </c>
      <c r="J135" s="37">
        <v>391</v>
      </c>
      <c r="K135" s="45">
        <f>Table1[[#This Row],[ON GRADE (Tonnage)]]+Table1[[#This Row],[OFF GRADE (Tonnage)]]</f>
        <v>20284.219000000001</v>
      </c>
      <c r="L135" s="45">
        <f t="shared" si="4"/>
        <v>751.26737037037037</v>
      </c>
      <c r="M135" s="35">
        <v>295</v>
      </c>
    </row>
    <row r="136" spans="1:13">
      <c r="A136" s="69" t="s">
        <v>39</v>
      </c>
      <c r="B136" s="36" t="s">
        <v>5</v>
      </c>
      <c r="C136" s="36" t="s">
        <v>9</v>
      </c>
      <c r="D136" s="37">
        <v>31</v>
      </c>
      <c r="E136" s="37">
        <v>1</v>
      </c>
      <c r="F136" s="37">
        <v>0</v>
      </c>
      <c r="G136" s="45">
        <f>D136-E136-Table1[[#This Row],[UNPLANNED SHUT (days)]]</f>
        <v>30</v>
      </c>
      <c r="H136" s="38">
        <v>900</v>
      </c>
      <c r="I136" s="37">
        <v>26709.885999999999</v>
      </c>
      <c r="J136" s="37">
        <v>158.78899999999999</v>
      </c>
      <c r="K136" s="45">
        <f>Table1[[#This Row],[ON GRADE (Tonnage)]]+Table1[[#This Row],[OFF GRADE (Tonnage)]]</f>
        <v>26868.674999999999</v>
      </c>
      <c r="L136" s="45">
        <f t="shared" si="4"/>
        <v>895.62249999999995</v>
      </c>
      <c r="M136" s="35">
        <v>295</v>
      </c>
    </row>
    <row r="137" spans="1:13">
      <c r="A137" s="69" t="s">
        <v>39</v>
      </c>
      <c r="B137" s="36" t="s">
        <v>5</v>
      </c>
      <c r="C137" s="36" t="s">
        <v>10</v>
      </c>
      <c r="D137" s="37">
        <v>30</v>
      </c>
      <c r="E137" s="37">
        <v>0</v>
      </c>
      <c r="F137" s="37">
        <v>1</v>
      </c>
      <c r="G137" s="45">
        <f>D137-E137-Table1[[#This Row],[UNPLANNED SHUT (days)]]</f>
        <v>29</v>
      </c>
      <c r="H137" s="38">
        <v>900</v>
      </c>
      <c r="I137" s="37">
        <v>21475.759000000002</v>
      </c>
      <c r="J137" s="37">
        <v>65.319999999999993</v>
      </c>
      <c r="K137" s="45">
        <f>Table1[[#This Row],[ON GRADE (Tonnage)]]+Table1[[#This Row],[OFF GRADE (Tonnage)]]</f>
        <v>21541.079000000002</v>
      </c>
      <c r="L137" s="45">
        <f t="shared" si="4"/>
        <v>742.795827586207</v>
      </c>
      <c r="M137" s="35">
        <v>297</v>
      </c>
    </row>
    <row r="138" spans="1:13">
      <c r="A138" s="69" t="s">
        <v>39</v>
      </c>
      <c r="B138" s="36" t="s">
        <v>5</v>
      </c>
      <c r="C138" s="36" t="s">
        <v>11</v>
      </c>
      <c r="D138" s="37">
        <v>31</v>
      </c>
      <c r="E138" s="37">
        <v>1.37</v>
      </c>
      <c r="F138" s="37">
        <v>0</v>
      </c>
      <c r="G138" s="45">
        <f>D138-E138-Table1[[#This Row],[UNPLANNED SHUT (days)]]</f>
        <v>29.63</v>
      </c>
      <c r="H138" s="38">
        <v>900</v>
      </c>
      <c r="I138" s="37">
        <v>25490.589</v>
      </c>
      <c r="J138" s="37">
        <v>77.177000000000007</v>
      </c>
      <c r="K138" s="45">
        <f>Table1[[#This Row],[ON GRADE (Tonnage)]]+Table1[[#This Row],[OFF GRADE (Tonnage)]]</f>
        <v>25567.766</v>
      </c>
      <c r="L138" s="45">
        <f t="shared" si="4"/>
        <v>862.90131623354705</v>
      </c>
      <c r="M138" s="35">
        <v>451</v>
      </c>
    </row>
    <row r="139" spans="1:13">
      <c r="A139" s="69" t="s">
        <v>39</v>
      </c>
      <c r="B139" s="36" t="s">
        <v>5</v>
      </c>
      <c r="C139" s="36" t="s">
        <v>12</v>
      </c>
      <c r="D139" s="37">
        <v>30</v>
      </c>
      <c r="E139" s="37">
        <v>10</v>
      </c>
      <c r="F139" s="37">
        <v>15</v>
      </c>
      <c r="G139" s="45">
        <f>D139-E139-Table1[[#This Row],[UNPLANNED SHUT (days)]]</f>
        <v>5</v>
      </c>
      <c r="H139" s="38">
        <v>900</v>
      </c>
      <c r="I139" s="37">
        <v>2715.2190000000001</v>
      </c>
      <c r="J139" s="37">
        <v>0</v>
      </c>
      <c r="K139" s="45">
        <f>Table1[[#This Row],[ON GRADE (Tonnage)]]+Table1[[#This Row],[OFF GRADE (Tonnage)]]</f>
        <v>2715.2190000000001</v>
      </c>
      <c r="L139" s="45">
        <f t="shared" si="4"/>
        <v>543.04380000000003</v>
      </c>
      <c r="M139" s="35">
        <v>345</v>
      </c>
    </row>
    <row r="140" spans="1:13">
      <c r="A140" s="69" t="s">
        <v>39</v>
      </c>
      <c r="B140" s="36" t="s">
        <v>5</v>
      </c>
      <c r="C140" s="36" t="s">
        <v>13</v>
      </c>
      <c r="D140" s="37">
        <v>31</v>
      </c>
      <c r="E140" s="37">
        <v>0</v>
      </c>
      <c r="F140" s="37">
        <v>0</v>
      </c>
      <c r="G140" s="45">
        <f>D140-E140-Table1[[#This Row],[UNPLANNED SHUT (days)]]</f>
        <v>31</v>
      </c>
      <c r="H140" s="38">
        <v>900</v>
      </c>
      <c r="I140" s="37">
        <v>24306.161</v>
      </c>
      <c r="J140" s="37">
        <v>0</v>
      </c>
      <c r="K140" s="45">
        <f>Table1[[#This Row],[ON GRADE (Tonnage)]]+Table1[[#This Row],[OFF GRADE (Tonnage)]]</f>
        <v>24306.161</v>
      </c>
      <c r="L140" s="45">
        <f t="shared" si="4"/>
        <v>784.06970967741938</v>
      </c>
      <c r="M140" s="35">
        <v>329</v>
      </c>
    </row>
    <row r="141" spans="1:13">
      <c r="A141" s="69" t="s">
        <v>39</v>
      </c>
      <c r="B141" s="36" t="s">
        <v>5</v>
      </c>
      <c r="C141" s="36" t="s">
        <v>14</v>
      </c>
      <c r="D141" s="37">
        <v>31</v>
      </c>
      <c r="E141" s="37">
        <v>0</v>
      </c>
      <c r="F141" s="37">
        <v>0</v>
      </c>
      <c r="G141" s="45">
        <f>D141-E141-Table1[[#This Row],[UNPLANNED SHUT (days)]]</f>
        <v>31</v>
      </c>
      <c r="H141" s="38">
        <v>900</v>
      </c>
      <c r="I141" s="37">
        <v>26579.9</v>
      </c>
      <c r="J141" s="37">
        <v>77.135000000000005</v>
      </c>
      <c r="K141" s="45">
        <f>Table1[[#This Row],[ON GRADE (Tonnage)]]+Table1[[#This Row],[OFF GRADE (Tonnage)]]</f>
        <v>26657.035</v>
      </c>
      <c r="L141" s="45">
        <f t="shared" si="4"/>
        <v>859.90435483870965</v>
      </c>
      <c r="M141" s="35">
        <v>304</v>
      </c>
    </row>
    <row r="142" spans="1:13">
      <c r="A142" s="69" t="s">
        <v>39</v>
      </c>
      <c r="B142" s="36" t="s">
        <v>5</v>
      </c>
      <c r="C142" s="36" t="s">
        <v>48</v>
      </c>
      <c r="D142" s="37">
        <v>30</v>
      </c>
      <c r="E142" s="37">
        <v>0</v>
      </c>
      <c r="F142" s="37">
        <v>0</v>
      </c>
      <c r="G142" s="45">
        <f>D142-E142-Table1[[#This Row],[UNPLANNED SHUT (days)]]</f>
        <v>30</v>
      </c>
      <c r="H142" s="38">
        <v>900</v>
      </c>
      <c r="I142" s="37">
        <v>22801.22</v>
      </c>
      <c r="J142" s="37">
        <v>0</v>
      </c>
      <c r="K142" s="45">
        <f>Table1[[#This Row],[ON GRADE (Tonnage)]]+Table1[[#This Row],[OFF GRADE (Tonnage)]]</f>
        <v>22801.22</v>
      </c>
      <c r="L142" s="45">
        <f t="shared" si="4"/>
        <v>760.04066666666665</v>
      </c>
      <c r="M142" s="35">
        <v>300</v>
      </c>
    </row>
    <row r="143" spans="1:13">
      <c r="A143" s="69" t="s">
        <v>39</v>
      </c>
      <c r="B143" s="36" t="s">
        <v>5</v>
      </c>
      <c r="C143" s="36" t="s">
        <v>16</v>
      </c>
      <c r="D143" s="37">
        <v>31</v>
      </c>
      <c r="E143" s="37">
        <v>0</v>
      </c>
      <c r="F143" s="37">
        <v>0</v>
      </c>
      <c r="G143" s="45">
        <f>D143-E143-Table1[[#This Row],[UNPLANNED SHUT (days)]]</f>
        <v>31</v>
      </c>
      <c r="H143" s="38">
        <v>900</v>
      </c>
      <c r="I143" s="37">
        <v>25459.005000000001</v>
      </c>
      <c r="J143" s="37">
        <v>45.923000000000002</v>
      </c>
      <c r="K143" s="45">
        <f>Table1[[#This Row],[ON GRADE (Tonnage)]]+Table1[[#This Row],[OFF GRADE (Tonnage)]]</f>
        <v>25504.928</v>
      </c>
      <c r="L143" s="45">
        <f t="shared" si="4"/>
        <v>822.73961290322575</v>
      </c>
      <c r="M143" s="35">
        <v>303</v>
      </c>
    </row>
    <row r="144" spans="1:13">
      <c r="A144" s="69" t="s">
        <v>39</v>
      </c>
      <c r="B144" s="36" t="s">
        <v>5</v>
      </c>
      <c r="C144" s="36" t="s">
        <v>17</v>
      </c>
      <c r="D144" s="37">
        <v>30</v>
      </c>
      <c r="E144" s="37">
        <v>0</v>
      </c>
      <c r="F144" s="37">
        <v>0</v>
      </c>
      <c r="G144" s="45">
        <f>D144-E144-Table1[[#This Row],[UNPLANNED SHUT (days)]]</f>
        <v>30</v>
      </c>
      <c r="H144" s="38">
        <v>900</v>
      </c>
      <c r="I144" s="37">
        <v>25460.89</v>
      </c>
      <c r="J144" s="37">
        <v>0</v>
      </c>
      <c r="K144" s="45">
        <f>Table1[[#This Row],[ON GRADE (Tonnage)]]+Table1[[#This Row],[OFF GRADE (Tonnage)]]</f>
        <v>25460.89</v>
      </c>
      <c r="L144" s="45">
        <f t="shared" si="4"/>
        <v>848.69633333333331</v>
      </c>
      <c r="M144" s="35">
        <v>306</v>
      </c>
    </row>
    <row r="145" spans="1:13">
      <c r="A145" s="69" t="s">
        <v>39</v>
      </c>
      <c r="B145" s="36" t="s">
        <v>5</v>
      </c>
      <c r="C145" s="36" t="s">
        <v>18</v>
      </c>
      <c r="D145" s="37">
        <v>31</v>
      </c>
      <c r="E145" s="37">
        <v>1</v>
      </c>
      <c r="F145" s="37">
        <v>0</v>
      </c>
      <c r="G145" s="45">
        <f>D145-E145-Table1[[#This Row],[UNPLANNED SHUT (days)]]</f>
        <v>30</v>
      </c>
      <c r="H145" s="38">
        <v>900</v>
      </c>
      <c r="I145" s="37">
        <v>23198.260000000002</v>
      </c>
      <c r="J145" s="37">
        <v>168.98</v>
      </c>
      <c r="K145" s="45">
        <f>Table1[[#This Row],[ON GRADE (Tonnage)]]+Table1[[#This Row],[OFF GRADE (Tonnage)]]</f>
        <v>23367.24</v>
      </c>
      <c r="L145" s="45">
        <f t="shared" si="4"/>
        <v>778.90800000000002</v>
      </c>
      <c r="M145" s="35">
        <v>296</v>
      </c>
    </row>
  </sheetData>
  <pageMargins left="0.7" right="0.7" top="0.75" bottom="0.75" header="0.3" footer="0.3"/>
  <pageSetup scale="41" fitToHeight="8"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5"/>
  <sheetViews>
    <sheetView topLeftCell="A21" workbookViewId="0">
      <selection activeCell="A39" sqref="A39"/>
    </sheetView>
  </sheetViews>
  <sheetFormatPr defaultRowHeight="14.45"/>
  <cols>
    <col min="1" max="1" width="184.7109375" style="28" customWidth="1"/>
  </cols>
  <sheetData>
    <row r="1" spans="1:1" ht="28.9">
      <c r="A1" s="22" t="s">
        <v>49</v>
      </c>
    </row>
    <row r="2" spans="1:1" ht="15">
      <c r="A2" s="23"/>
    </row>
    <row r="3" spans="1:1" ht="15">
      <c r="A3" s="23" t="s">
        <v>50</v>
      </c>
    </row>
    <row r="4" spans="1:1" ht="37.15" customHeight="1">
      <c r="A4" s="75" t="s">
        <v>51</v>
      </c>
    </row>
    <row r="5" spans="1:1" ht="15">
      <c r="A5" s="23"/>
    </row>
    <row r="6" spans="1:1" ht="30">
      <c r="A6" s="25" t="s">
        <v>52</v>
      </c>
    </row>
    <row r="7" spans="1:1" ht="15">
      <c r="A7" s="23"/>
    </row>
    <row r="8" spans="1:1" ht="15">
      <c r="A8" s="23"/>
    </row>
    <row r="9" spans="1:1" ht="28.9">
      <c r="A9" s="22" t="s">
        <v>53</v>
      </c>
    </row>
    <row r="10" spans="1:1" ht="15">
      <c r="A10" s="23" t="s">
        <v>54</v>
      </c>
    </row>
    <row r="11" spans="1:1" ht="15">
      <c r="A11" s="76" t="s">
        <v>55</v>
      </c>
    </row>
    <row r="12" spans="1:1" ht="15">
      <c r="A12" s="76" t="s">
        <v>56</v>
      </c>
    </row>
    <row r="13" spans="1:1" ht="15">
      <c r="A13" s="76" t="s">
        <v>57</v>
      </c>
    </row>
    <row r="14" spans="1:1" ht="15">
      <c r="A14" s="76" t="s">
        <v>58</v>
      </c>
    </row>
    <row r="15" spans="1:1" ht="15">
      <c r="A15" s="76" t="s">
        <v>59</v>
      </c>
    </row>
    <row r="16" spans="1:1" ht="15">
      <c r="A16" s="76" t="s">
        <v>60</v>
      </c>
    </row>
    <row r="17" spans="1:1" ht="15">
      <c r="A17" s="23"/>
    </row>
    <row r="18" spans="1:1" ht="15">
      <c r="A18" s="23" t="s">
        <v>61</v>
      </c>
    </row>
    <row r="19" spans="1:1" ht="15">
      <c r="A19" s="23" t="s">
        <v>62</v>
      </c>
    </row>
    <row r="20" spans="1:1" ht="15">
      <c r="A20" s="23"/>
    </row>
    <row r="21" spans="1:1" ht="15">
      <c r="A21" s="23"/>
    </row>
    <row r="22" spans="1:1" ht="28.9">
      <c r="A22" s="22" t="s">
        <v>63</v>
      </c>
    </row>
    <row r="23" spans="1:1" ht="45">
      <c r="A23" s="23" t="s">
        <v>64</v>
      </c>
    </row>
    <row r="24" spans="1:1" ht="15">
      <c r="A24" s="23" t="s">
        <v>65</v>
      </c>
    </row>
    <row r="25" spans="1:1" ht="30">
      <c r="A25" s="23" t="s">
        <v>66</v>
      </c>
    </row>
    <row r="26" spans="1:1" ht="15">
      <c r="A26" s="23" t="s">
        <v>67</v>
      </c>
    </row>
    <row r="27" spans="1:1" ht="15">
      <c r="A27" s="26" t="s">
        <v>68</v>
      </c>
    </row>
    <row r="28" spans="1:1" ht="15">
      <c r="A28" s="27" t="s">
        <v>69</v>
      </c>
    </row>
    <row r="29" spans="1:1" ht="15">
      <c r="A29" s="26" t="s">
        <v>70</v>
      </c>
    </row>
    <row r="30" spans="1:1" ht="15">
      <c r="A30" s="27" t="s">
        <v>71</v>
      </c>
    </row>
    <row r="31" spans="1:1" ht="15">
      <c r="A31" s="23"/>
    </row>
    <row r="32" spans="1:1" ht="28.9">
      <c r="A32" s="22" t="s">
        <v>72</v>
      </c>
    </row>
    <row r="33" spans="1:1" ht="60">
      <c r="A33" s="23" t="s">
        <v>73</v>
      </c>
    </row>
    <row r="34" spans="1:1" ht="15">
      <c r="A34" s="23"/>
    </row>
    <row r="35" spans="1:1" ht="15">
      <c r="A35" s="26" t="s">
        <v>74</v>
      </c>
    </row>
    <row r="36" spans="1:1" ht="15">
      <c r="A36" s="27" t="s">
        <v>75</v>
      </c>
    </row>
    <row r="37" spans="1:1" ht="15">
      <c r="A37" s="27" t="s">
        <v>76</v>
      </c>
    </row>
    <row r="38" spans="1:1" ht="15">
      <c r="A38" s="27" t="s">
        <v>77</v>
      </c>
    </row>
    <row r="39" spans="1:1" ht="15">
      <c r="A39" s="23"/>
    </row>
    <row r="40" spans="1:1" ht="28.9">
      <c r="A40" s="22" t="s">
        <v>78</v>
      </c>
    </row>
    <row r="41" spans="1:1" ht="45">
      <c r="A41" s="23" t="s">
        <v>79</v>
      </c>
    </row>
    <row r="42" spans="1:1" ht="15">
      <c r="A42" s="23"/>
    </row>
    <row r="43" spans="1:1" ht="15">
      <c r="A43" s="27" t="s">
        <v>80</v>
      </c>
    </row>
    <row r="44" spans="1:1" ht="15">
      <c r="A44" s="27" t="s">
        <v>74</v>
      </c>
    </row>
    <row r="45" spans="1:1" ht="15">
      <c r="A45" s="26" t="s">
        <v>81</v>
      </c>
    </row>
    <row r="46" spans="1:1" ht="15">
      <c r="A46" s="27" t="s">
        <v>82</v>
      </c>
    </row>
    <row r="47" spans="1:1" ht="15">
      <c r="A47" s="23"/>
    </row>
    <row r="48" spans="1:1" ht="28.9">
      <c r="A48" s="22" t="s">
        <v>83</v>
      </c>
    </row>
    <row r="49" spans="1:1" ht="15">
      <c r="A49" s="23"/>
    </row>
    <row r="50" spans="1:1" ht="15">
      <c r="A50" s="23" t="s">
        <v>84</v>
      </c>
    </row>
    <row r="51" spans="1:1" ht="15.6">
      <c r="A51" s="24" t="s">
        <v>85</v>
      </c>
    </row>
    <row r="52" spans="1:1" ht="15">
      <c r="A52" s="23"/>
    </row>
    <row r="53" spans="1:1" ht="15">
      <c r="A53" s="23" t="s">
        <v>86</v>
      </c>
    </row>
    <row r="54" spans="1:1" ht="15">
      <c r="A54" s="27" t="s">
        <v>87</v>
      </c>
    </row>
    <row r="55" spans="1:1" ht="15">
      <c r="A55" s="2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Molly Li</dc:creator>
  <cp:keywords/>
  <dc:description/>
  <cp:lastModifiedBy>Charaf, Nahla</cp:lastModifiedBy>
  <cp:revision/>
  <dcterms:created xsi:type="dcterms:W3CDTF">2017-03-22T20:10:24Z</dcterms:created>
  <dcterms:modified xsi:type="dcterms:W3CDTF">2022-12-01T21:40:05Z</dcterms:modified>
  <cp:category/>
  <cp:contentStatus/>
</cp:coreProperties>
</file>