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fileSharing readOnlyRecommended="1"/>
  <workbookPr filterPrivacy="1" codeName="ThisWorkbook" defaultThemeVersion="124226"/>
  <xr:revisionPtr revIDLastSave="0" documentId="13_ncr:1_{85FCDE33-FF90-41D7-A377-4925DCB57461}" xr6:coauthVersionLast="47" xr6:coauthVersionMax="47" xr10:uidLastSave="{00000000-0000-0000-0000-000000000000}"/>
  <workbookProtection workbookAlgorithmName="SHA-512" workbookHashValue="cHAeTeYa0ec7T/WroByKxFNnRI7QmYnLo71wuIYq27hV7KfO8Cw4kz1zUifQKHdvkfNIipu/XahmUw7zbVfgyg==" workbookSaltValue="qMtLksKH2cCHnd/SwrEVnA==" workbookSpinCount="100000" lockStructure="1"/>
  <bookViews>
    <workbookView xWindow="-110" yWindow="-110" windowWidth="19420" windowHeight="10420" xr2:uid="{00000000-000D-0000-FFFF-FFFF00000000}"/>
  </bookViews>
  <sheets>
    <sheet name="Application Sheet" sheetId="6" r:id="rId1"/>
    <sheet name="(非表示)Calc1" sheetId="12" state="hidden" r:id="rId2"/>
    <sheet name="(非表示)Selection Items" sheetId="2" state="hidden" r:id="rId3"/>
    <sheet name="(非表示)Data1" sheetId="10" state="hidden" r:id="rId4"/>
    <sheet name="(非表示)Data2" sheetId="11" state="hidden" r:id="rId5"/>
  </sheets>
  <definedNames>
    <definedName name="BK_HOJIKIKAN_KAKAKU" comment="Backup retention period price">'(非表示)Data2'!$N$6:$O$7</definedName>
    <definedName name="CPU_KAKAKU" comment="CPU price">'(非表示)Data2'!$E$6:$F$14</definedName>
    <definedName name="CPU_TANI" comment="CPU unit">'(非表示)Data2'!$E$4</definedName>
    <definedName name="CPU_TANKA" comment="CPU unit price">'(非表示)Data2'!$F$4</definedName>
    <definedName name="ENKAKUCHI_BK_KAKAKU" comment="Remote location backup price">'(非表示)Data2'!$Q$6:$R$7</definedName>
    <definedName name="HDD_GOUKEIYOURYOU" comment="HDD total capacity">'Application Sheet'!$J$44</definedName>
    <definedName name="HDD_KAKAKU" comment="HDD price">'(非表示)Data2'!$K$6:$L$58</definedName>
    <definedName name="HDD_TANI" comment="HDD unit">'(非表示)Data2'!$K$4</definedName>
    <definedName name="HDD_TANKA" comment="HDD unit price">'(非表示)Data2'!$L$4</definedName>
    <definedName name="LocalCopy">'(非表示)Data2'!$AD$4:$AE$5</definedName>
    <definedName name="Memory_KAKAKU" comment="Memory price">'(非表示)Data2'!$H$7:$I$12</definedName>
    <definedName name="Memory_TANI" comment="Memory unit">'(非表示)Data2'!$H$4</definedName>
    <definedName name="Memory_TANKA" comment="Memory unit price">'(非表示)Data2'!$I$4</definedName>
    <definedName name="NLSAS_HDD_KAKAKU">'(非表示)Data2'!$AG$6:$AH$15</definedName>
    <definedName name="NLSAS_HDD_TANI">'(非表示)Data2'!$AG$4</definedName>
    <definedName name="NLSAS_HDD_TANKA">'(非表示)Data2'!$AH$4</definedName>
    <definedName name="Oracle_KAKAKU" comment="Oracle price">'(非表示)Data2'!$T$4:$U$13</definedName>
    <definedName name="_xlnm.Print_Area" localSheetId="0">'Application Sheet'!$A$4:$AA$78</definedName>
    <definedName name="Replication_HDD_KAKAKU" comment="Replication HDD price">'(非表示)Data2'!$AA$6:$AB$27</definedName>
    <definedName name="Replication_HDD_TANI" comment="Replication　HDD　unit">'(非表示)Data2'!$AA$4</definedName>
    <definedName name="Replication_HDD_TANKA" comment="Replication HDD unit price">'(非表示)Data2'!$AB$4</definedName>
    <definedName name="SHINSEI_SAGYOU" comment="Application work">'(非表示)Data1'!$B$3:$C$6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1" l="1"/>
  <c r="L20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34" i="11"/>
  <c r="L35" i="11"/>
  <c r="L36" i="11"/>
  <c r="L37" i="11"/>
  <c r="L38" i="11"/>
  <c r="L39" i="11"/>
  <c r="L40" i="11"/>
  <c r="L41" i="11"/>
  <c r="L42" i="11"/>
  <c r="J44" i="6"/>
  <c r="L33" i="11" l="1"/>
  <c r="L22" i="11"/>
  <c r="L23" i="11"/>
  <c r="L24" i="11"/>
  <c r="L25" i="11"/>
  <c r="L26" i="11"/>
  <c r="L27" i="11"/>
  <c r="L28" i="11"/>
  <c r="L29" i="11"/>
  <c r="L30" i="11"/>
  <c r="L31" i="11"/>
  <c r="L32" i="11"/>
  <c r="L7" i="11"/>
  <c r="L9" i="11"/>
  <c r="C5" i="12" s="1"/>
  <c r="L10" i="11"/>
  <c r="L11" i="11"/>
  <c r="L12" i="11"/>
  <c r="L13" i="11"/>
  <c r="L14" i="11"/>
  <c r="L15" i="11"/>
  <c r="L16" i="11"/>
  <c r="L17" i="11"/>
  <c r="L19" i="11"/>
  <c r="L21" i="11"/>
  <c r="L8" i="11"/>
  <c r="I12" i="11" l="1"/>
  <c r="I3" i="12" l="1"/>
  <c r="I5" i="12" s="1"/>
  <c r="F14" i="11"/>
  <c r="F13" i="11"/>
  <c r="F12" i="11"/>
  <c r="F11" i="11"/>
  <c r="F4" i="12"/>
  <c r="F3" i="12"/>
  <c r="F9" i="11" l="1"/>
  <c r="F10" i="11"/>
  <c r="I6" i="11"/>
  <c r="I7" i="11" l="1"/>
  <c r="I11" i="11" l="1"/>
  <c r="E25" i="6" l="1"/>
  <c r="AH14" i="11" l="1"/>
  <c r="AH13" i="11"/>
  <c r="AH12" i="11"/>
  <c r="AH11" i="11"/>
  <c r="AH10" i="11"/>
  <c r="AH9" i="11"/>
  <c r="AH8" i="11"/>
  <c r="AH7" i="11"/>
  <c r="AH6" i="11"/>
  <c r="AD4" i="11" l="1"/>
  <c r="AE4" i="11" s="1"/>
  <c r="AB4" i="11" s="1"/>
  <c r="AB24" i="11" l="1"/>
  <c r="AB21" i="11"/>
  <c r="AB23" i="11"/>
  <c r="AB13" i="11"/>
  <c r="AB9" i="11"/>
  <c r="AB12" i="11"/>
  <c r="AB8" i="11"/>
  <c r="AB15" i="11"/>
  <c r="AB11" i="11"/>
  <c r="AB7" i="11"/>
  <c r="AB14" i="11"/>
  <c r="AB10" i="11"/>
  <c r="AB26" i="11" l="1"/>
  <c r="AB25" i="11"/>
  <c r="AB22" i="11"/>
  <c r="AB20" i="11"/>
  <c r="AB19" i="11"/>
  <c r="AB18" i="11"/>
  <c r="AB17" i="11"/>
  <c r="AB16" i="11"/>
  <c r="AB6" i="11"/>
  <c r="R7" i="11" l="1"/>
  <c r="K45" i="6" l="1"/>
  <c r="O7" i="11" l="1"/>
  <c r="I8" i="11" l="1"/>
  <c r="F7" i="11"/>
  <c r="C7" i="12" l="1"/>
  <c r="L6" i="11" l="1"/>
  <c r="I10" i="11"/>
  <c r="I9" i="11"/>
  <c r="F8" i="11"/>
  <c r="F6" i="11"/>
  <c r="C4" i="12" l="1"/>
  <c r="C6" i="12" l="1"/>
  <c r="C3" i="12"/>
  <c r="J42" i="6" l="1"/>
  <c r="J41" i="6"/>
  <c r="F5" i="12" l="1"/>
  <c r="Y33" i="6" s="1"/>
  <c r="I4" i="12"/>
  <c r="C8" i="12" s="1"/>
  <c r="C9" i="12" l="1"/>
  <c r="Y41" i="6" l="1"/>
  <c r="Y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4" authorId="0" shapeId="0" xr:uid="{27D4B83C-3F3A-40D0-825E-34B8BA32B16E}">
      <text>
        <r>
          <rPr>
            <sz val="9"/>
            <color indexed="81"/>
            <rFont val="Meiryo UI"/>
            <family val="3"/>
            <charset val="128"/>
          </rPr>
          <t>【YHQ】
　部署予算コード（予算部門コード）の
  承認権限がある方が承認してください
【関係会社】
　ラインマネージャの方が承認してください</t>
        </r>
      </text>
    </comment>
    <comment ref="F18" authorId="0" shapeId="0" xr:uid="{A1BBCC04-4CAA-4B6A-9909-B203D6519C31}">
      <text>
        <r>
          <rPr>
            <sz val="9"/>
            <color indexed="81"/>
            <rFont val="Meiryo UI"/>
            <family val="3"/>
            <charset val="128"/>
          </rPr>
          <t>最終利用目的を選択してください。
例えば、検証後、そのまま本番として
使用する場合は「本番機」を選択。
例）
　本番機とは
　　多くのユーザ向けサーバ
　開発機とは
　　特定の開発者向けサーバ</t>
        </r>
      </text>
    </comment>
    <comment ref="C19" authorId="0" shapeId="0" xr:uid="{E789E8DC-E3DD-49D6-96A5-207AEC6DCFB3}">
      <text>
        <r>
          <rPr>
            <sz val="9"/>
            <color indexed="81"/>
            <rFont val="Meiryo UI"/>
            <family val="3"/>
            <charset val="128"/>
          </rPr>
          <t>仮想サーバの役割を記入してください。
　例）○×△管理システム　WEBサーバ</t>
        </r>
      </text>
    </comment>
    <comment ref="J44" authorId="0" shapeId="0" xr:uid="{00000000-0006-0000-0000-000005000000}">
      <text>
        <r>
          <rPr>
            <sz val="9"/>
            <color indexed="81"/>
            <rFont val="Meiryo UI"/>
            <family val="3"/>
            <charset val="128"/>
          </rPr>
          <t>HDDの拡張容量制限は
2000GBです。</t>
        </r>
      </text>
    </comment>
  </commentList>
</comments>
</file>

<file path=xl/sharedStrings.xml><?xml version="1.0" encoding="utf-8"?>
<sst xmlns="http://schemas.openxmlformats.org/spreadsheetml/2006/main" count="294" uniqueCount="195">
  <si>
    <t>申請者</t>
    <rPh sb="0" eb="3">
      <t>シンセイシャ</t>
    </rPh>
    <phoneticPr fontId="2"/>
  </si>
  <si>
    <t>承認者</t>
    <rPh sb="0" eb="2">
      <t>ショウニン</t>
    </rPh>
    <rPh sb="2" eb="3">
      <t>シャ</t>
    </rPh>
    <phoneticPr fontId="2"/>
  </si>
  <si>
    <t>会社略称</t>
    <rPh sb="0" eb="2">
      <t>カイシャ</t>
    </rPh>
    <rPh sb="2" eb="4">
      <t>リャクショウ</t>
    </rPh>
    <phoneticPr fontId="2"/>
  </si>
  <si>
    <t>部署名</t>
    <rPh sb="0" eb="2">
      <t>ブショ</t>
    </rPh>
    <rPh sb="2" eb="3">
      <t>メイ</t>
    </rPh>
    <phoneticPr fontId="2"/>
  </si>
  <si>
    <t>氏名</t>
    <rPh sb="0" eb="2">
      <t>シメイ</t>
    </rPh>
    <phoneticPr fontId="2"/>
  </si>
  <si>
    <t>社員番号</t>
    <rPh sb="0" eb="2">
      <t>シャイン</t>
    </rPh>
    <rPh sb="2" eb="4">
      <t>バンゴウ</t>
    </rPh>
    <phoneticPr fontId="2"/>
  </si>
  <si>
    <t>部署予算コード</t>
    <rPh sb="0" eb="2">
      <t>ブショ</t>
    </rPh>
    <rPh sb="2" eb="4">
      <t>ヨサン</t>
    </rPh>
    <phoneticPr fontId="2"/>
  </si>
  <si>
    <t>No.YHQ-03-201205-001</t>
    <phoneticPr fontId="2"/>
  </si>
  <si>
    <t>利用規定の内容に同意</t>
    <rPh sb="0" eb="2">
      <t>リヨウ</t>
    </rPh>
    <rPh sb="2" eb="4">
      <t>キテイ</t>
    </rPh>
    <rPh sb="5" eb="7">
      <t>ナイヨウ</t>
    </rPh>
    <rPh sb="8" eb="10">
      <t>ドウイ</t>
    </rPh>
    <phoneticPr fontId="2"/>
  </si>
  <si>
    <t>内容</t>
    <rPh sb="0" eb="2">
      <t>ナイヨウ</t>
    </rPh>
    <phoneticPr fontId="2"/>
  </si>
  <si>
    <t>利用規定</t>
    <rPh sb="0" eb="2">
      <t>リヨウ</t>
    </rPh>
    <rPh sb="2" eb="4">
      <t>キテイ</t>
    </rPh>
    <phoneticPr fontId="2"/>
  </si>
  <si>
    <t>打合せ</t>
    <rPh sb="0" eb="2">
      <t>ウチアワ</t>
    </rPh>
    <phoneticPr fontId="2"/>
  </si>
  <si>
    <t>■基本情報</t>
    <rPh sb="1" eb="3">
      <t>キホン</t>
    </rPh>
    <rPh sb="3" eb="5">
      <t>ジョウホウ</t>
    </rPh>
    <phoneticPr fontId="2"/>
  </si>
  <si>
    <t>■本申請作業</t>
    <rPh sb="1" eb="2">
      <t>ホン</t>
    </rPh>
    <rPh sb="2" eb="4">
      <t>シンセイ</t>
    </rPh>
    <rPh sb="4" eb="6">
      <t>サギョウ</t>
    </rPh>
    <phoneticPr fontId="2"/>
  </si>
  <si>
    <t>仮想サーバ
管理者（正）</t>
    <rPh sb="0" eb="2">
      <t>カソウ</t>
    </rPh>
    <rPh sb="6" eb="9">
      <t>カンリシャ</t>
    </rPh>
    <rPh sb="10" eb="11">
      <t>セイ</t>
    </rPh>
    <phoneticPr fontId="2"/>
  </si>
  <si>
    <t>仮想サーバ
管理者（副）</t>
    <rPh sb="0" eb="2">
      <t>カソウ</t>
    </rPh>
    <rPh sb="6" eb="9">
      <t>カンリシャ</t>
    </rPh>
    <rPh sb="10" eb="11">
      <t>フク</t>
    </rPh>
    <phoneticPr fontId="2"/>
  </si>
  <si>
    <t>■リソース</t>
    <phoneticPr fontId="2"/>
  </si>
  <si>
    <t>項目</t>
    <rPh sb="0" eb="2">
      <t>コウモク</t>
    </rPh>
    <phoneticPr fontId="2"/>
  </si>
  <si>
    <t>仕様</t>
    <rPh sb="0" eb="2">
      <t>シヨウ</t>
    </rPh>
    <phoneticPr fontId="2"/>
  </si>
  <si>
    <t>備考</t>
    <rPh sb="0" eb="2">
      <t>ビコウ</t>
    </rPh>
    <phoneticPr fontId="2"/>
  </si>
  <si>
    <t>CPU</t>
    <phoneticPr fontId="2"/>
  </si>
  <si>
    <t>GB</t>
    <phoneticPr fontId="2"/>
  </si>
  <si>
    <t>Core</t>
    <phoneticPr fontId="2"/>
  </si>
  <si>
    <t>計</t>
    <rPh sb="0" eb="1">
      <t>ケイ</t>
    </rPh>
    <phoneticPr fontId="2"/>
  </si>
  <si>
    <t>月次利用費</t>
    <rPh sb="0" eb="2">
      <t>ゲツジ</t>
    </rPh>
    <rPh sb="2" eb="4">
      <t>リヨウ</t>
    </rPh>
    <rPh sb="4" eb="5">
      <t>ヒ</t>
    </rPh>
    <phoneticPr fontId="2"/>
  </si>
  <si>
    <t>■運用</t>
    <rPh sb="1" eb="3">
      <t>ウンヨウ</t>
    </rPh>
    <phoneticPr fontId="2"/>
  </si>
  <si>
    <t>Alias</t>
    <phoneticPr fontId="2"/>
  </si>
  <si>
    <t>申請者側</t>
    <rPh sb="0" eb="3">
      <t>シンセイシャ</t>
    </rPh>
    <rPh sb="3" eb="4">
      <t>ガワ</t>
    </rPh>
    <phoneticPr fontId="2"/>
  </si>
  <si>
    <t>■連絡事項</t>
    <rPh sb="1" eb="3">
      <t>レンラク</t>
    </rPh>
    <rPh sb="3" eb="5">
      <t>ジコウ</t>
    </rPh>
    <phoneticPr fontId="2"/>
  </si>
  <si>
    <t>(</t>
    <phoneticPr fontId="2"/>
  </si>
  <si>
    <t>)</t>
    <phoneticPr fontId="2"/>
  </si>
  <si>
    <t>補足</t>
    <rPh sb="0" eb="2">
      <t>ホソク</t>
    </rPh>
    <phoneticPr fontId="2"/>
  </si>
  <si>
    <t>役割</t>
    <rPh sb="0" eb="2">
      <t>ヤクワリ</t>
    </rPh>
    <phoneticPr fontId="2"/>
  </si>
  <si>
    <t>同意します</t>
    <rPh sb="0" eb="2">
      <t>ドウイ</t>
    </rPh>
    <phoneticPr fontId="2"/>
  </si>
  <si>
    <t>利用目的</t>
    <rPh sb="0" eb="2">
      <t>リヨウ</t>
    </rPh>
    <rPh sb="2" eb="4">
      <t>モクテキ</t>
    </rPh>
    <phoneticPr fontId="2"/>
  </si>
  <si>
    <t>予備機</t>
    <rPh sb="0" eb="2">
      <t>ヨビ</t>
    </rPh>
    <rPh sb="2" eb="3">
      <t>キ</t>
    </rPh>
    <phoneticPr fontId="2"/>
  </si>
  <si>
    <t>開発機</t>
    <rPh sb="0" eb="2">
      <t>カイハツ</t>
    </rPh>
    <rPh sb="2" eb="3">
      <t>キ</t>
    </rPh>
    <phoneticPr fontId="2"/>
  </si>
  <si>
    <t>本番機</t>
    <rPh sb="0" eb="2">
      <t>ホンバン</t>
    </rPh>
    <rPh sb="2" eb="3">
      <t>キ</t>
    </rPh>
    <phoneticPr fontId="2"/>
  </si>
  <si>
    <t>NetWork</t>
    <phoneticPr fontId="2"/>
  </si>
  <si>
    <t>NetWork</t>
    <phoneticPr fontId="2"/>
  </si>
  <si>
    <t>OS</t>
    <phoneticPr fontId="2"/>
  </si>
  <si>
    <t>標準
構成</t>
    <rPh sb="0" eb="2">
      <t>ヒョウジュン</t>
    </rPh>
    <rPh sb="3" eb="5">
      <t>コウセイ</t>
    </rPh>
    <phoneticPr fontId="2"/>
  </si>
  <si>
    <t>（</t>
    <phoneticPr fontId="2"/>
  </si>
  <si>
    <t>Oracle</t>
    <phoneticPr fontId="2"/>
  </si>
  <si>
    <t>要審査：その他</t>
    <rPh sb="0" eb="1">
      <t>ヨウ</t>
    </rPh>
    <rPh sb="1" eb="3">
      <t>シンサ</t>
    </rPh>
    <rPh sb="6" eb="7">
      <t>タ</t>
    </rPh>
    <phoneticPr fontId="1"/>
  </si>
  <si>
    <t>要審査：GBLドメイン向け</t>
    <rPh sb="0" eb="1">
      <t>ヨウ</t>
    </rPh>
    <rPh sb="1" eb="3">
      <t>シンサ</t>
    </rPh>
    <rPh sb="11" eb="12">
      <t>ム</t>
    </rPh>
    <phoneticPr fontId="1"/>
  </si>
  <si>
    <t xml:space="preserve">YHQ武蔵野構内の一般的な環境と同じ </t>
    <phoneticPr fontId="2"/>
  </si>
  <si>
    <t>標準</t>
    <rPh sb="0" eb="2">
      <t>ヒョウジュン</t>
    </rPh>
    <phoneticPr fontId="2"/>
  </si>
  <si>
    <t>YHQ</t>
  </si>
  <si>
    <t>保持期間</t>
    <rPh sb="0" eb="2">
      <t>ホジ</t>
    </rPh>
    <rPh sb="2" eb="4">
      <t>キカン</t>
    </rPh>
    <phoneticPr fontId="2"/>
  </si>
  <si>
    <t>事前打合せ</t>
    <rPh sb="0" eb="2">
      <t>ジゼン</t>
    </rPh>
    <rPh sb="2" eb="4">
      <t>ウチアワ</t>
    </rPh>
    <phoneticPr fontId="2"/>
  </si>
  <si>
    <t>済</t>
    <rPh sb="0" eb="1">
      <t>スミ</t>
    </rPh>
    <phoneticPr fontId="2"/>
  </si>
  <si>
    <t>作業項目</t>
    <rPh sb="0" eb="2">
      <t>サギョウ</t>
    </rPh>
    <rPh sb="2" eb="4">
      <t>コウモク</t>
    </rPh>
    <phoneticPr fontId="2"/>
  </si>
  <si>
    <t>新規</t>
  </si>
  <si>
    <t>死活監視</t>
    <rPh sb="0" eb="2">
      <t>シカツ</t>
    </rPh>
    <rPh sb="2" eb="4">
      <t>カンシ</t>
    </rPh>
    <phoneticPr fontId="2"/>
  </si>
  <si>
    <t>不要</t>
    <rPh sb="0" eb="2">
      <t>フヨウ</t>
    </rPh>
    <phoneticPr fontId="2"/>
  </si>
  <si>
    <t>必要</t>
    <rPh sb="0" eb="2">
      <t>ヒツヨウ</t>
    </rPh>
    <phoneticPr fontId="2"/>
  </si>
  <si>
    <t>基本情報変更</t>
  </si>
  <si>
    <t>解約</t>
  </si>
  <si>
    <t>拡張</t>
    <rPh sb="0" eb="2">
      <t>カクチョウ</t>
    </rPh>
    <phoneticPr fontId="2"/>
  </si>
  <si>
    <t>GB</t>
    <phoneticPr fontId="2"/>
  </si>
  <si>
    <t>その他（</t>
    <rPh sb="2" eb="3">
      <t>タ</t>
    </rPh>
    <phoneticPr fontId="2"/>
  </si>
  <si>
    <t>)</t>
    <phoneticPr fontId="2"/>
  </si>
  <si>
    <t>CPU</t>
    <phoneticPr fontId="2"/>
  </si>
  <si>
    <t>Core</t>
    <phoneticPr fontId="2"/>
  </si>
  <si>
    <t>サービス提供時間</t>
    <rPh sb="4" eb="6">
      <t>テイキョウ</t>
    </rPh>
    <rPh sb="6" eb="8">
      <t>ジカン</t>
    </rPh>
    <phoneticPr fontId="2"/>
  </si>
  <si>
    <t>サービス内容</t>
    <rPh sb="4" eb="6">
      <t>ナイヨウ</t>
    </rPh>
    <phoneticPr fontId="2"/>
  </si>
  <si>
    <t>月次運用費</t>
    <rPh sb="0" eb="2">
      <t>ゲツジ</t>
    </rPh>
    <rPh sb="2" eb="4">
      <t>ウンヨウ</t>
    </rPh>
    <rPh sb="4" eb="5">
      <t>ヒ</t>
    </rPh>
    <phoneticPr fontId="2"/>
  </si>
  <si>
    <t>：リソースの標準構成費に含まれます</t>
    <rPh sb="6" eb="8">
      <t>ヒョウジュン</t>
    </rPh>
    <rPh sb="8" eb="10">
      <t>コウセイ</t>
    </rPh>
    <rPh sb="10" eb="11">
      <t>ヒ</t>
    </rPh>
    <rPh sb="12" eb="13">
      <t>フク</t>
    </rPh>
    <phoneticPr fontId="2"/>
  </si>
  <si>
    <t>価格</t>
    <rPh sb="0" eb="2">
      <t>カカク</t>
    </rPh>
    <phoneticPr fontId="2"/>
  </si>
  <si>
    <t>CPU</t>
    <phoneticPr fontId="2"/>
  </si>
  <si>
    <t>リソース拡張・追加費用</t>
    <rPh sb="4" eb="6">
      <t>カクチョウ</t>
    </rPh>
    <rPh sb="7" eb="9">
      <t>ツイカ</t>
    </rPh>
    <rPh sb="9" eb="11">
      <t>ヒヨウ</t>
    </rPh>
    <phoneticPr fontId="2"/>
  </si>
  <si>
    <t>Memory</t>
    <phoneticPr fontId="2"/>
  </si>
  <si>
    <t>Memory</t>
    <phoneticPr fontId="2"/>
  </si>
  <si>
    <t>計</t>
    <rPh sb="0" eb="1">
      <t>ケイ</t>
    </rPh>
    <phoneticPr fontId="2"/>
  </si>
  <si>
    <t>単価</t>
    <rPh sb="0" eb="2">
      <t>タンカ</t>
    </rPh>
    <phoneticPr fontId="2"/>
  </si>
  <si>
    <t>単位</t>
    <rPh sb="0" eb="2">
      <t>タンイ</t>
    </rPh>
    <phoneticPr fontId="2"/>
  </si>
  <si>
    <t>メニュー</t>
    <phoneticPr fontId="2"/>
  </si>
  <si>
    <t>CPU(Core)</t>
    <phoneticPr fontId="2"/>
  </si>
  <si>
    <t>Backup</t>
    <phoneticPr fontId="2"/>
  </si>
  <si>
    <t>バックアップ保持期間</t>
    <rPh sb="6" eb="8">
      <t>ホジ</t>
    </rPh>
    <rPh sb="8" eb="10">
      <t>キカン</t>
    </rPh>
    <phoneticPr fontId="2"/>
  </si>
  <si>
    <t>遠隔地バックアップ</t>
    <rPh sb="0" eb="3">
      <t>エンカクチ</t>
    </rPh>
    <phoneticPr fontId="2"/>
  </si>
  <si>
    <t>単位(GB)</t>
    <rPh sb="0" eb="2">
      <t>タンイ</t>
    </rPh>
    <phoneticPr fontId="2"/>
  </si>
  <si>
    <t>メニュー(GB)</t>
    <phoneticPr fontId="2"/>
  </si>
  <si>
    <t>HDD</t>
    <phoneticPr fontId="2"/>
  </si>
  <si>
    <t>日分</t>
    <rPh sb="0" eb="1">
      <t>ニチ</t>
    </rPh>
    <rPh sb="1" eb="2">
      <t>ブン</t>
    </rPh>
    <phoneticPr fontId="2"/>
  </si>
  <si>
    <t>その他の場合は、希望セグメントをご記入ください</t>
    <rPh sb="2" eb="3">
      <t>タ</t>
    </rPh>
    <rPh sb="4" eb="6">
      <t>バアイ</t>
    </rPh>
    <rPh sb="8" eb="10">
      <t>キボウ</t>
    </rPh>
    <rPh sb="17" eb="19">
      <t>キニュウ</t>
    </rPh>
    <phoneticPr fontId="2"/>
  </si>
  <si>
    <t>希望エイリアス名を、ご記入ください。（任意）</t>
    <rPh sb="0" eb="2">
      <t>キボウ</t>
    </rPh>
    <rPh sb="7" eb="8">
      <t>メイ</t>
    </rPh>
    <rPh sb="11" eb="13">
      <t>キニュウ</t>
    </rPh>
    <rPh sb="19" eb="21">
      <t>ニンイ</t>
    </rPh>
    <phoneticPr fontId="2"/>
  </si>
  <si>
    <t>月次
利用料</t>
    <rPh sb="0" eb="2">
      <t>ゲツジ</t>
    </rPh>
    <rPh sb="3" eb="5">
      <t>リヨウ</t>
    </rPh>
    <phoneticPr fontId="2"/>
  </si>
  <si>
    <t>メニュー(世代)</t>
    <rPh sb="5" eb="7">
      <t>セダイ</t>
    </rPh>
    <phoneticPr fontId="2"/>
  </si>
  <si>
    <t>単価/4世代</t>
    <rPh sb="0" eb="2">
      <t>タンカ</t>
    </rPh>
    <rPh sb="4" eb="6">
      <t>セダイ</t>
    </rPh>
    <phoneticPr fontId="2"/>
  </si>
  <si>
    <t>日分追加</t>
    <rPh sb="0" eb="1">
      <t>ニチ</t>
    </rPh>
    <rPh sb="1" eb="2">
      <t>ブン</t>
    </rPh>
    <rPh sb="2" eb="4">
      <t>ツイカ</t>
    </rPh>
    <phoneticPr fontId="2"/>
  </si>
  <si>
    <t>(計</t>
    <rPh sb="1" eb="2">
      <t>ケイ</t>
    </rPh>
    <phoneticPr fontId="2"/>
  </si>
  <si>
    <t>日分)</t>
    <rPh sb="0" eb="1">
      <t>ニチ</t>
    </rPh>
    <rPh sb="1" eb="2">
      <t>ブン</t>
    </rPh>
    <phoneticPr fontId="2"/>
  </si>
  <si>
    <t>*1</t>
    <phoneticPr fontId="2"/>
  </si>
  <si>
    <t>…</t>
    <phoneticPr fontId="2"/>
  </si>
  <si>
    <t>　（*2 … YHQ武蔵野本社カレンダに準じる）</t>
    <phoneticPr fontId="2"/>
  </si>
  <si>
    <t>：平日（*2）月～金　08:30～17:15</t>
    <phoneticPr fontId="2"/>
  </si>
  <si>
    <t>利用しない</t>
    <rPh sb="0" eb="2">
      <t>リヨウ</t>
    </rPh>
    <phoneticPr fontId="2"/>
  </si>
  <si>
    <t>利用する</t>
    <rPh sb="0" eb="2">
      <t>リヨウ</t>
    </rPh>
    <phoneticPr fontId="2"/>
  </si>
  <si>
    <t>Oracle（*1）は、ライセンスのみの提供となります</t>
    <phoneticPr fontId="2"/>
  </si>
  <si>
    <t>Oracle Database</t>
    <phoneticPr fontId="2"/>
  </si>
  <si>
    <t>検証機</t>
    <rPh sb="0" eb="2">
      <t>ケンショウ</t>
    </rPh>
    <rPh sb="2" eb="3">
      <t>キ</t>
    </rPh>
    <phoneticPr fontId="2"/>
  </si>
  <si>
    <t>品証機</t>
    <rPh sb="0" eb="2">
      <t>ヒンショウ</t>
    </rPh>
    <rPh sb="2" eb="3">
      <t>キ</t>
    </rPh>
    <phoneticPr fontId="2"/>
  </si>
  <si>
    <t>DR機</t>
    <rPh sb="2" eb="3">
      <t>キ</t>
    </rPh>
    <phoneticPr fontId="2"/>
  </si>
  <si>
    <t>システムDR（Replication　HDD）</t>
    <phoneticPr fontId="2"/>
  </si>
  <si>
    <t>システムDR（LocalCopy）</t>
    <phoneticPr fontId="2"/>
  </si>
  <si>
    <t>必須項目</t>
    <rPh sb="0" eb="2">
      <t>ヒッス</t>
    </rPh>
    <rPh sb="2" eb="4">
      <t>コウモク</t>
    </rPh>
    <phoneticPr fontId="2"/>
  </si>
  <si>
    <t>任意項目</t>
    <rPh sb="0" eb="2">
      <t>ニンイ</t>
    </rPh>
    <rPh sb="2" eb="4">
      <t>コウモク</t>
    </rPh>
    <phoneticPr fontId="2"/>
  </si>
  <si>
    <t>（選択必須）</t>
    <rPh sb="1" eb="3">
      <t>センタク</t>
    </rPh>
    <rPh sb="3" eb="5">
      <t>ヒッス</t>
    </rPh>
    <phoneticPr fontId="2"/>
  </si>
  <si>
    <t>(選択必須)</t>
    <rPh sb="1" eb="3">
      <t>センタク</t>
    </rPh>
    <phoneticPr fontId="2"/>
  </si>
  <si>
    <t>選択内容</t>
    <rPh sb="0" eb="2">
      <t>センタク</t>
    </rPh>
    <rPh sb="2" eb="4">
      <t>ナイヨウ</t>
    </rPh>
    <phoneticPr fontId="2"/>
  </si>
  <si>
    <t>単価/100GB</t>
    <rPh sb="0" eb="2">
      <t>タンカ</t>
    </rPh>
    <phoneticPr fontId="2"/>
  </si>
  <si>
    <t>システムDR（ファイルサーバ用ストレージ　NLSAS）</t>
    <rPh sb="14" eb="15">
      <t>ヨウ</t>
    </rPh>
    <phoneticPr fontId="2"/>
  </si>
  <si>
    <t>監視運用</t>
    <rPh sb="0" eb="2">
      <t>カンシ</t>
    </rPh>
    <rPh sb="2" eb="4">
      <t>ウンヨウ</t>
    </rPh>
    <phoneticPr fontId="2"/>
  </si>
  <si>
    <t>その他標準外運用</t>
    <rPh sb="2" eb="3">
      <t>タ</t>
    </rPh>
    <rPh sb="3" eb="5">
      <t>ヒョウジュン</t>
    </rPh>
    <rPh sb="5" eb="6">
      <t>ガイ</t>
    </rPh>
    <rPh sb="6" eb="8">
      <t>ウンヨウ</t>
    </rPh>
    <phoneticPr fontId="2"/>
  </si>
  <si>
    <r>
      <t>Windows Serverの場合、OSライセンスの考え方は、
EAサーバライセンスに準じます
Backup保持期間が3日分の場合、</t>
    </r>
    <r>
      <rPr>
        <sz val="10"/>
        <color rgb="FFFF0000"/>
        <rFont val="Meiryo UI"/>
        <family val="3"/>
        <charset val="128"/>
      </rPr>
      <t>土・日曜日の
Backupは行いません</t>
    </r>
    <rPh sb="15" eb="17">
      <t>バアイ</t>
    </rPh>
    <rPh sb="28" eb="29">
      <t>カタ</t>
    </rPh>
    <phoneticPr fontId="2"/>
  </si>
  <si>
    <t>YOKOGAWA 新PrivateCloud環境　利用申請書</t>
    <rPh sb="9" eb="10">
      <t>シン</t>
    </rPh>
    <rPh sb="22" eb="24">
      <t>カンキョウ</t>
    </rPh>
    <rPh sb="25" eb="27">
      <t>リヨウ</t>
    </rPh>
    <rPh sb="27" eb="30">
      <t>シンセイショ</t>
    </rPh>
    <phoneticPr fontId="2"/>
  </si>
  <si>
    <t>　（*詳細は新PrivateCloud環境ユーザサポートページをご確認ください）</t>
    <phoneticPr fontId="2"/>
  </si>
  <si>
    <t>：仮想マシンの提供、バックアップ運用、基盤障害時の連絡(OS以上は含まず)、基本オペレーション(起動・停止等)</t>
    <rPh sb="1" eb="3">
      <t>カソウ</t>
    </rPh>
    <rPh sb="7" eb="9">
      <t>テイキョウ</t>
    </rPh>
    <rPh sb="16" eb="18">
      <t>ウンヨウ</t>
    </rPh>
    <rPh sb="19" eb="21">
      <t>キバン</t>
    </rPh>
    <rPh sb="21" eb="23">
      <t>ショウガイ</t>
    </rPh>
    <rPh sb="23" eb="24">
      <t>ジ</t>
    </rPh>
    <rPh sb="25" eb="27">
      <t>レンラク</t>
    </rPh>
    <rPh sb="30" eb="32">
      <t>イジョウ</t>
    </rPh>
    <rPh sb="33" eb="34">
      <t>フク</t>
    </rPh>
    <rPh sb="38" eb="40">
      <t>キホン</t>
    </rPh>
    <rPh sb="48" eb="50">
      <t>キドウ</t>
    </rPh>
    <rPh sb="51" eb="53">
      <t>テイシ</t>
    </rPh>
    <rPh sb="53" eb="54">
      <t>トウ</t>
    </rPh>
    <phoneticPr fontId="2"/>
  </si>
  <si>
    <t>・変更対象のサーバ名を「サーバ名」欄に正しく記載してください。
・請求先の変更は次回締め日以降の請求から適用されます。
・基本情報をご希望の内容に変更後、申請側承認を取得いただき、承認者をCCに指定して申請してください。</t>
    <rPh sb="33" eb="35">
      <t>セイキュウ</t>
    </rPh>
    <rPh sb="35" eb="36">
      <t>サキ</t>
    </rPh>
    <rPh sb="37" eb="39">
      <t>ヘンコウ</t>
    </rPh>
    <rPh sb="40" eb="42">
      <t>ジカイ</t>
    </rPh>
    <rPh sb="42" eb="43">
      <t>シ</t>
    </rPh>
    <rPh sb="44" eb="45">
      <t>ビ</t>
    </rPh>
    <rPh sb="45" eb="47">
      <t>イコウ</t>
    </rPh>
    <rPh sb="48" eb="50">
      <t>セイキュウ</t>
    </rPh>
    <rPh sb="52" eb="54">
      <t>テキヨウ</t>
    </rPh>
    <rPh sb="90" eb="92">
      <t>ショウニン</t>
    </rPh>
    <rPh sb="92" eb="93">
      <t>シャ</t>
    </rPh>
    <rPh sb="97" eb="99">
      <t>シテイ</t>
    </rPh>
    <phoneticPr fontId="2"/>
  </si>
  <si>
    <t>・解約対象のサーバ名を「サーバ名」欄に正しく記載してください。
・申請側承認を取得いたいてから、申請してください。
・解約成立後のサーバ復旧はできません（バックアップデータも同タイミングで削除されます）
・仮想サーバの正副管理者の方の依頼である場合のみ、解約申請を受け付けます。</t>
    <rPh sb="1" eb="3">
      <t>カイヤク</t>
    </rPh>
    <rPh sb="59" eb="61">
      <t>カイヤク</t>
    </rPh>
    <rPh sb="61" eb="63">
      <t>セイリツ</t>
    </rPh>
    <rPh sb="63" eb="64">
      <t>ゴ</t>
    </rPh>
    <rPh sb="68" eb="70">
      <t>フッキュウ</t>
    </rPh>
    <rPh sb="87" eb="88">
      <t>ドウ</t>
    </rPh>
    <rPh sb="94" eb="96">
      <t>サクジョ</t>
    </rPh>
    <rPh sb="103" eb="105">
      <t>カソウ</t>
    </rPh>
    <rPh sb="109" eb="111">
      <t>セイフク</t>
    </rPh>
    <rPh sb="111" eb="114">
      <t>カンリシャ</t>
    </rPh>
    <rPh sb="115" eb="116">
      <t>カタ</t>
    </rPh>
    <rPh sb="117" eb="119">
      <t>イライ</t>
    </rPh>
    <rPh sb="122" eb="124">
      <t>バアイ</t>
    </rPh>
    <rPh sb="127" eb="129">
      <t>カイヤク</t>
    </rPh>
    <rPh sb="129" eb="131">
      <t>シンセイ</t>
    </rPh>
    <rPh sb="132" eb="133">
      <t>ウ</t>
    </rPh>
    <rPh sb="134" eb="135">
      <t>ツ</t>
    </rPh>
    <phoneticPr fontId="2"/>
  </si>
  <si>
    <t>リソース・バックアップ設定変更</t>
    <rPh sb="11" eb="13">
      <t>セッテイ</t>
    </rPh>
    <phoneticPr fontId="2"/>
  </si>
  <si>
    <t>・変更対象のサーバ名を「サーバ名」欄に正しく記載してください。
・Model、Diskなどのリソース設定、バックアップ設定等をご希望の内容に変更してください。
・リソース変更に関連した仮想サーバのOS以上の操作は行いません(例：ディスクの拡張操作)。
・申請側承認を取得いただき、承認者をCCに指定して申請してください。</t>
    <rPh sb="1" eb="3">
      <t>ヘンコウ</t>
    </rPh>
    <rPh sb="3" eb="5">
      <t>タイショウ</t>
    </rPh>
    <rPh sb="9" eb="10">
      <t>メイ</t>
    </rPh>
    <rPh sb="15" eb="16">
      <t>メイ</t>
    </rPh>
    <rPh sb="17" eb="18">
      <t>ラン</t>
    </rPh>
    <rPh sb="19" eb="20">
      <t>タダ</t>
    </rPh>
    <rPh sb="22" eb="24">
      <t>キサイ</t>
    </rPh>
    <rPh sb="50" eb="52">
      <t>セッテイ</t>
    </rPh>
    <rPh sb="59" eb="61">
      <t>セッテイ</t>
    </rPh>
    <rPh sb="61" eb="62">
      <t>トウ</t>
    </rPh>
    <rPh sb="64" eb="66">
      <t>キボウ</t>
    </rPh>
    <rPh sb="67" eb="69">
      <t>ナイヨウ</t>
    </rPh>
    <rPh sb="70" eb="72">
      <t>ヘンコウ</t>
    </rPh>
    <rPh sb="118" eb="120">
      <t>ヘンコウ</t>
    </rPh>
    <rPh sb="121" eb="123">
      <t>カンレンレイカクチョウソウサ</t>
    </rPh>
    <phoneticPr fontId="2"/>
  </si>
  <si>
    <t>WindowsServer2019 Standard EA持込</t>
    <rPh sb="29" eb="31">
      <t>モチコミ</t>
    </rPh>
    <phoneticPr fontId="2"/>
  </si>
  <si>
    <t>その他（新PrivateCloud事務局と調整済み）</t>
    <rPh sb="4" eb="5">
      <t>シン</t>
    </rPh>
    <rPh sb="17" eb="20">
      <t>ジムキョク</t>
    </rPh>
    <phoneticPr fontId="2"/>
  </si>
  <si>
    <t>(移行PJT)WindowsServer2016 STD EA持込</t>
    <rPh sb="1" eb="3">
      <t>イコウ</t>
    </rPh>
    <rPh sb="31" eb="33">
      <t>モチコミ</t>
    </rPh>
    <phoneticPr fontId="2"/>
  </si>
  <si>
    <t>(移行PJT)WindowsServer2012R2 STD EA持込</t>
    <rPh sb="1" eb="3">
      <t>イコウ</t>
    </rPh>
    <rPh sb="33" eb="35">
      <t>モチコミ</t>
    </rPh>
    <phoneticPr fontId="2"/>
  </si>
  <si>
    <t>(移行PJT)WindowsServer2012 STD EA持込</t>
    <rPh sb="31" eb="33">
      <t>モチコミ</t>
    </rPh>
    <phoneticPr fontId="2"/>
  </si>
  <si>
    <t>(移行PJT)その他(アプライアンス含む)</t>
    <rPh sb="9" eb="10">
      <t>タ</t>
    </rPh>
    <rPh sb="18" eb="19">
      <t>フク</t>
    </rPh>
    <phoneticPr fontId="2"/>
  </si>
  <si>
    <t>CentOS 8.4</t>
    <phoneticPr fontId="2"/>
  </si>
  <si>
    <t>CentOS 7.9</t>
    <phoneticPr fontId="2"/>
  </si>
  <si>
    <t>Redhat Enterprise Linux 8.4</t>
    <phoneticPr fontId="2"/>
  </si>
  <si>
    <t>Redhat Enterprise Linux 7.9</t>
    <phoneticPr fontId="2"/>
  </si>
  <si>
    <t>・選択されたOSにて新PrivateCloud上に仮想サーバを払い出します。
・指定された内容でバックアップの設定を行います（バックアップは必須です）。
・(Windows OSのみ) Windows　Updateにてセキュリティ対策を最新化します。
・(Windows OSのみ) ウイルス対策ソフトウェアをセットアップします（社内標準のMcAfee・TRAPS）。
・申請側承認を取得いただき、承認者をCCに指定して申請してください。</t>
    <rPh sb="40" eb="42">
      <t>シテイ</t>
    </rPh>
    <rPh sb="45" eb="47">
      <t>ナイヨウ</t>
    </rPh>
    <rPh sb="55" eb="57">
      <t>セッテイ</t>
    </rPh>
    <rPh sb="58" eb="59">
      <t>オコナ</t>
    </rPh>
    <rPh sb="70" eb="72">
      <t>ヒッス</t>
    </rPh>
    <phoneticPr fontId="2"/>
  </si>
  <si>
    <t>(Coreあたり)</t>
  </si>
  <si>
    <t>OS費用計算</t>
    <rPh sb="2" eb="4">
      <t>ヒヨウ</t>
    </rPh>
    <rPh sb="4" eb="6">
      <t>ケイサン</t>
    </rPh>
    <phoneticPr fontId="2"/>
  </si>
  <si>
    <t>CentOS 8.4</t>
  </si>
  <si>
    <t>CentOS 7.9</t>
  </si>
  <si>
    <t>CPU数</t>
    <rPh sb="3" eb="4">
      <t>スウ</t>
    </rPh>
    <phoneticPr fontId="2"/>
  </si>
  <si>
    <t>OS費用</t>
    <rPh sb="2" eb="4">
      <t>ヒヨウ</t>
    </rPh>
    <phoneticPr fontId="2"/>
  </si>
  <si>
    <t>単位CPU数</t>
    <rPh sb="0" eb="2">
      <t>タンイ</t>
    </rPh>
    <rPh sb="5" eb="6">
      <t>スウ</t>
    </rPh>
    <phoneticPr fontId="2"/>
  </si>
  <si>
    <t>1VMベース費用</t>
    <rPh sb="6" eb="8">
      <t>ヒヨウ</t>
    </rPh>
    <phoneticPr fontId="2"/>
  </si>
  <si>
    <t>Oracle費用計算</t>
    <rPh sb="6" eb="8">
      <t>ヒヨウ</t>
    </rPh>
    <rPh sb="8" eb="10">
      <t>ケイサン</t>
    </rPh>
    <phoneticPr fontId="2"/>
  </si>
  <si>
    <t>CPU単価</t>
    <rPh sb="3" eb="5">
      <t>タンカ</t>
    </rPh>
    <phoneticPr fontId="2"/>
  </si>
  <si>
    <t>CPU数</t>
    <rPh sb="3" eb="4">
      <t>スウ</t>
    </rPh>
    <phoneticPr fontId="2"/>
  </si>
  <si>
    <t>新PrivateCloudベースVM費用</t>
    <rPh sb="0" eb="1">
      <t>シン</t>
    </rPh>
    <rPh sb="18" eb="20">
      <t>ヒヨウ</t>
    </rPh>
    <phoneticPr fontId="2"/>
  </si>
  <si>
    <t>新PrivateCloudベース運用費用</t>
    <rPh sb="0" eb="1">
      <t>シン</t>
    </rPh>
    <rPh sb="16" eb="18">
      <t>ウンヨウ</t>
    </rPh>
    <rPh sb="18" eb="20">
      <t>ヒヨウ</t>
    </rPh>
    <phoneticPr fontId="2"/>
  </si>
  <si>
    <t>*WinSvr費用を1500円に丸め</t>
    <rPh sb="7" eb="9">
      <t>ヒヨウ</t>
    </rPh>
    <rPh sb="14" eb="15">
      <t>エン</t>
    </rPh>
    <rPh sb="16" eb="17">
      <t>マル</t>
    </rPh>
    <phoneticPr fontId="2"/>
  </si>
  <si>
    <t>Server Name</t>
    <phoneticPr fontId="2"/>
  </si>
  <si>
    <t>Mail</t>
    <phoneticPr fontId="2"/>
  </si>
  <si>
    <t>事務局</t>
    <rPh sb="0" eb="3">
      <t>ジムキョク</t>
    </rPh>
    <phoneticPr fontId="2"/>
  </si>
  <si>
    <t>デプロイ担当</t>
    <rPh sb="4" eb="6">
      <t>タントウ</t>
    </rPh>
    <phoneticPr fontId="2"/>
  </si>
  <si>
    <t>氏名</t>
    <rPh sb="0" eb="2">
      <t>シメイ</t>
    </rPh>
    <phoneticPr fontId="1"/>
  </si>
  <si>
    <t>事務局記載用</t>
    <rPh sb="0" eb="3">
      <t>ジムキョク</t>
    </rPh>
    <rPh sb="3" eb="5">
      <t>キサイ</t>
    </rPh>
    <rPh sb="5" eb="6">
      <t>ヨウ</t>
    </rPh>
    <phoneticPr fontId="2"/>
  </si>
  <si>
    <t>管理ID</t>
    <rPh sb="0" eb="2">
      <t>カンリ</t>
    </rPh>
    <phoneticPr fontId="2"/>
  </si>
  <si>
    <t>希望利用開始日</t>
    <rPh sb="0" eb="2">
      <t>キボウ</t>
    </rPh>
    <rPh sb="2" eb="4">
      <t>リヨウ</t>
    </rPh>
    <rPh sb="4" eb="6">
      <t>カイシ</t>
    </rPh>
    <rPh sb="6" eb="7">
      <t>ビ</t>
    </rPh>
    <phoneticPr fontId="2"/>
  </si>
  <si>
    <t>■新PrivateCloud事務局記載欄</t>
    <rPh sb="1" eb="2">
      <t>シン</t>
    </rPh>
    <rPh sb="14" eb="17">
      <t>ジムキョク</t>
    </rPh>
    <rPh sb="17" eb="19">
      <t>キサイ</t>
    </rPh>
    <rPh sb="19" eb="20">
      <t>ラン</t>
    </rPh>
    <phoneticPr fontId="2"/>
  </si>
  <si>
    <r>
      <t>：</t>
    </r>
    <r>
      <rPr>
        <sz val="10"/>
        <color rgb="FFFF0000"/>
        <rFont val="Meiryo UI"/>
        <family val="3"/>
        <charset val="128"/>
      </rPr>
      <t>＊必要な場合、別途「新PrivateCloud運用監視申請書」にて申請ください。</t>
    </r>
    <r>
      <rPr>
        <sz val="10"/>
        <color theme="1"/>
        <rFont val="Meiryo UI"/>
        <family val="3"/>
        <charset val="128"/>
      </rPr>
      <t>追加費用が発生します。申請がない場合は死活監視も実施されません。</t>
    </r>
    <rPh sb="5" eb="7">
      <t>バアイ</t>
    </rPh>
    <rPh sb="8" eb="10">
      <t>ベット</t>
    </rPh>
    <rPh sb="11" eb="12">
      <t>シン</t>
    </rPh>
    <rPh sb="41" eb="43">
      <t>ツイカ</t>
    </rPh>
    <rPh sb="43" eb="45">
      <t>ヒヨウ</t>
    </rPh>
    <rPh sb="46" eb="48">
      <t>ハッセイ</t>
    </rPh>
    <rPh sb="52" eb="54">
      <t>シンセイ</t>
    </rPh>
    <rPh sb="57" eb="59">
      <t>バアイ</t>
    </rPh>
    <rPh sb="60" eb="62">
      <t>シカツ</t>
    </rPh>
    <rPh sb="62" eb="64">
      <t>カンシ</t>
    </rPh>
    <rPh sb="65" eb="67">
      <t>ジッシ</t>
    </rPh>
    <phoneticPr fontId="2"/>
  </si>
  <si>
    <r>
      <t>：</t>
    </r>
    <r>
      <rPr>
        <sz val="10"/>
        <color rgb="FFFF0000"/>
        <rFont val="Meiryo UI"/>
        <family val="3"/>
        <charset val="128"/>
      </rPr>
      <t>＊必要な場合、別途「新PrivateCloud運用監視申請書」にて申請ください。</t>
    </r>
    <r>
      <rPr>
        <sz val="10"/>
        <color theme="1"/>
        <rFont val="Meiryo UI"/>
        <family val="3"/>
        <charset val="128"/>
      </rPr>
      <t>追加費用が発生します。</t>
    </r>
    <rPh sb="5" eb="7">
      <t>バアイ</t>
    </rPh>
    <rPh sb="8" eb="10">
      <t>ベット</t>
    </rPh>
    <rPh sb="11" eb="12">
      <t>シン</t>
    </rPh>
    <rPh sb="41" eb="43">
      <t>ツイカ</t>
    </rPh>
    <rPh sb="43" eb="45">
      <t>ヒヨウ</t>
    </rPh>
    <rPh sb="46" eb="48">
      <t>ハッセイ</t>
    </rPh>
    <phoneticPr fontId="2"/>
  </si>
  <si>
    <t>容量</t>
    <rPh sb="0" eb="2">
      <t>ヨウリョウ</t>
    </rPh>
    <phoneticPr fontId="2"/>
  </si>
  <si>
    <t>容量</t>
  </si>
  <si>
    <t>運用</t>
  </si>
  <si>
    <t>HDD</t>
  </si>
  <si>
    <t>*拡張HDD容量のドライブ割当
HDD1(OS): GB
HDD2: GB
HDD3: GB
HDD4: GB</t>
  </si>
  <si>
    <r>
      <t xml:space="preserve">HDD1(OS)拡張の場合は、標準構成のHDDのサイズを拡張し、OS上未割当の状態で引き渡します。HDDを追加の場合は、HDDドライブを新規追加し、追加分のHDDは、OS上未割当の状態で引き渡します。
</t>
    </r>
    <r>
      <rPr>
        <sz val="10"/>
        <color rgb="FFFF0000"/>
        <rFont val="Meiryo UI"/>
        <family val="3"/>
        <charset val="128"/>
      </rPr>
      <t xml:space="preserve">ドライブのフォーマットは、クイックフォーマットで行ってください（Windowsの場合）
※拡張または追加の詳細は連絡事項にて追記をお願い致します。
</t>
    </r>
  </si>
  <si>
    <t>XXXXXX部</t>
    <rPh sb="6" eb="7">
      <t>ブ</t>
    </rPh>
    <phoneticPr fontId="1"/>
  </si>
  <si>
    <t xml:space="preserve">管理ID : </t>
    <rPh sb="0" eb="2">
      <t>カンリ</t>
    </rPh>
    <phoneticPr fontId="2"/>
  </si>
  <si>
    <t xml:space="preserve">Server Name : </t>
  </si>
  <si>
    <t xml:space="preserve">IP Address : </t>
  </si>
  <si>
    <t>社名</t>
    <rPh sb="0" eb="2">
      <t>シャメイ</t>
    </rPh>
    <phoneticPr fontId="2"/>
  </si>
  <si>
    <t>日付</t>
    <rPh sb="0" eb="2">
      <t>ヒヅケ</t>
    </rPh>
    <phoneticPr fontId="2"/>
  </si>
  <si>
    <t>(入力必須)</t>
    <rPh sb="1" eb="3">
      <t>ニュウリョク</t>
    </rPh>
    <rPh sb="3" eb="5">
      <t>ヒッス</t>
    </rPh>
    <phoneticPr fontId="2"/>
  </si>
  <si>
    <t>（入力必須）</t>
    <rPh sb="1" eb="3">
      <t>ニュウリョク</t>
    </rPh>
    <rPh sb="3" eb="5">
      <t>ヒッス</t>
    </rPh>
    <phoneticPr fontId="2"/>
  </si>
  <si>
    <t>（YHQのみ入力必須）</t>
    <rPh sb="6" eb="8">
      <t>ニュウリョク</t>
    </rPh>
    <rPh sb="8" eb="10">
      <t>ヒッス</t>
    </rPh>
    <phoneticPr fontId="2"/>
  </si>
  <si>
    <t>（新規は事務局が記入）</t>
    <rPh sb="1" eb="3">
      <t>シンキ</t>
    </rPh>
    <rPh sb="4" eb="7">
      <t>ジムキョク</t>
    </rPh>
    <rPh sb="8" eb="10">
      <t>キニュウ</t>
    </rPh>
    <phoneticPr fontId="2"/>
  </si>
  <si>
    <t>■上記スペースに収まらない追加HDD容量は以下に記載してください。</t>
  </si>
  <si>
    <t>HDD5：GB</t>
  </si>
  <si>
    <t>HDD6：GB</t>
  </si>
  <si>
    <t>※新PrivateCloudのVM最小スペックは、CPUx1、Memory 4GB、HDD 100GB(OSドライブ)とし、これ以下のスペックの提供はできません。</t>
    <phoneticPr fontId="2"/>
  </si>
  <si>
    <t>また、HDDの追加容量単位は50GBとしますので、申請時は対象のHDDに必要サイズを切り上げて設定いただく様にお願いします。</t>
    <rPh sb="7" eb="9">
      <t>ツイカ</t>
    </rPh>
    <rPh sb="29" eb="31">
      <t>タイショウ</t>
    </rPh>
    <phoneticPr fontId="2"/>
  </si>
  <si>
    <t>OracleSE2(2Core)</t>
    <phoneticPr fontId="2"/>
  </si>
  <si>
    <t>OracleSE2(1Core)</t>
    <phoneticPr fontId="2"/>
  </si>
  <si>
    <t>OracleEE(2Core)</t>
    <phoneticPr fontId="2"/>
  </si>
  <si>
    <t>利用目的</t>
    <phoneticPr fontId="2"/>
  </si>
  <si>
    <t>2024/X/Y</t>
    <phoneticPr fontId="2"/>
  </si>
  <si>
    <t>Format：Rev3</t>
    <phoneticPr fontId="2"/>
  </si>
  <si>
    <t>OracleSE2(4Core)</t>
    <phoneticPr fontId="2"/>
  </si>
  <si>
    <t>OracleEE(4Core)</t>
    <phoneticPr fontId="2"/>
  </si>
  <si>
    <t>OracleSE2(6Core)</t>
    <phoneticPr fontId="2"/>
  </si>
  <si>
    <t>OracleSE2(8Core)</t>
    <phoneticPr fontId="2"/>
  </si>
  <si>
    <t>OracleEE(6Core)</t>
    <phoneticPr fontId="2"/>
  </si>
  <si>
    <t>OracleEE(8Core)</t>
    <phoneticPr fontId="2"/>
  </si>
  <si>
    <t>Oracle Database Standard Edition 2、Oracle Database Enterprise Edition(Standard)から選択</t>
    <rPh sb="81" eb="83">
      <t>センタク</t>
    </rPh>
    <phoneticPr fontId="2"/>
  </si>
  <si>
    <t>WindowsServer2022 Standard EA持込</t>
    <rPh sb="29" eb="31">
      <t>モチコミ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</si>
</sst>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00"/>
    <numFmt numFmtId="177" formatCode="#,##0;&quot;△ &quot;#,##0"/>
    <numFmt numFmtId="178" formatCode="#,##0_ "/>
    <numFmt numFmtId="179" formatCode="&quot;¥&quot;#,##0;[Red]&quot;¥&quot;#,##0"/>
  </numFmts>
  <fonts count="16" x14ac:knownFonts="1">
    <font>
      <sz val="11"/>
      <color theme="1"/>
      <name val="ＭＳ Ｐゴシック"/>
      <family val="2"/>
      <scheme val="minor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indexed="8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6" fontId="14" fillId="0" borderId="0" applyFont="0" applyFill="0" applyBorder="0" applyAlignment="0" applyProtection="0">
      <alignment vertical="center"/>
    </xf>
  </cellStyleXfs>
  <cellXfs count="333">
    <xf numFmtId="0" fontId="0" fillId="0" borderId="0" xfId="0"/>
    <xf numFmtId="0" fontId="4" fillId="0" borderId="0" xfId="0" applyFont="1"/>
    <xf numFmtId="0" fontId="5" fillId="0" borderId="0" xfId="0" applyFont="1"/>
    <xf numFmtId="0" fontId="5" fillId="7" borderId="0" xfId="0" applyFont="1" applyFill="1"/>
    <xf numFmtId="5" fontId="5" fillId="0" borderId="0" xfId="0" applyNumberFormat="1" applyFont="1"/>
    <xf numFmtId="0" fontId="5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5" fontId="5" fillId="10" borderId="0" xfId="0" applyNumberFormat="1" applyFont="1" applyFill="1"/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/>
    <xf numFmtId="178" fontId="5" fillId="0" borderId="0" xfId="0" applyNumberFormat="1" applyFont="1" applyAlignment="1">
      <alignment horizontal="center"/>
    </xf>
    <xf numFmtId="179" fontId="5" fillId="0" borderId="0" xfId="0" applyNumberFormat="1" applyFont="1" applyAlignment="1"/>
    <xf numFmtId="0" fontId="9" fillId="3" borderId="7" xfId="0" applyFont="1" applyFill="1" applyBorder="1" applyAlignment="1" applyProtection="1">
      <alignment horizontal="center" vertical="center"/>
      <protection locked="0"/>
    </xf>
    <xf numFmtId="176" fontId="9" fillId="3" borderId="10" xfId="0" applyNumberFormat="1" applyFont="1" applyFill="1" applyBorder="1" applyAlignment="1" applyProtection="1">
      <alignment horizontal="left" vertical="center"/>
      <protection locked="0"/>
    </xf>
    <xf numFmtId="176" fontId="9" fillId="3" borderId="11" xfId="0" applyNumberFormat="1" applyFont="1" applyFill="1" applyBorder="1" applyAlignment="1" applyProtection="1">
      <alignment horizontal="left" vertical="center"/>
      <protection locked="0"/>
    </xf>
    <xf numFmtId="0" fontId="9" fillId="3" borderId="11" xfId="0" applyFont="1" applyFill="1" applyBorder="1" applyAlignment="1" applyProtection="1">
      <alignment horizontal="left" vertical="center"/>
      <protection locked="0"/>
    </xf>
    <xf numFmtId="0" fontId="9" fillId="3" borderId="12" xfId="0" applyFont="1" applyFill="1" applyBorder="1" applyAlignment="1" applyProtection="1">
      <alignment horizontal="left" vertical="center"/>
      <protection locked="0"/>
    </xf>
    <xf numFmtId="176" fontId="9" fillId="3" borderId="2" xfId="0" applyNumberFormat="1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176" fontId="9" fillId="3" borderId="4" xfId="0" applyNumberFormat="1" applyFont="1" applyFill="1" applyBorder="1" applyAlignment="1" applyProtection="1">
      <alignment horizontal="left" vertical="center"/>
      <protection locked="0"/>
    </xf>
    <xf numFmtId="176" fontId="9" fillId="3" borderId="1" xfId="0" applyNumberFormat="1" applyFont="1" applyFill="1" applyBorder="1" applyAlignment="1" applyProtection="1">
      <alignment horizontal="left" vertical="center"/>
      <protection locked="0"/>
    </xf>
    <xf numFmtId="14" fontId="9" fillId="3" borderId="1" xfId="0" applyNumberFormat="1" applyFont="1" applyFill="1" applyBorder="1" applyAlignment="1" applyProtection="1">
      <alignment horizontal="left" vertical="center"/>
      <protection locked="0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left" vertical="center"/>
      <protection locked="0"/>
    </xf>
    <xf numFmtId="6" fontId="5" fillId="0" borderId="0" xfId="2" applyFont="1" applyAlignment="1"/>
    <xf numFmtId="0" fontId="5" fillId="0" borderId="0" xfId="2" applyNumberFormat="1" applyFont="1" applyAlignment="1"/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top"/>
    </xf>
    <xf numFmtId="0" fontId="11" fillId="0" borderId="11" xfId="0" applyFont="1" applyFill="1" applyBorder="1" applyAlignment="1" applyProtection="1">
      <alignment vertical="top"/>
    </xf>
    <xf numFmtId="0" fontId="11" fillId="0" borderId="12" xfId="0" applyFont="1" applyFill="1" applyBorder="1" applyAlignment="1" applyProtection="1">
      <alignment horizontal="center" vertical="top"/>
    </xf>
    <xf numFmtId="0" fontId="9" fillId="0" borderId="7" xfId="0" applyFont="1" applyFill="1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6" xfId="0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/>
    <xf numFmtId="0" fontId="9" fillId="0" borderId="11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3" xfId="0" applyFont="1" applyBorder="1" applyAlignment="1" applyProtection="1">
      <alignment vertical="top"/>
    </xf>
    <xf numFmtId="0" fontId="9" fillId="0" borderId="7" xfId="0" applyFont="1" applyFill="1" applyBorder="1" applyAlignment="1" applyProtection="1">
      <alignment horizontal="right" vertical="center"/>
    </xf>
    <xf numFmtId="0" fontId="12" fillId="0" borderId="11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9" fillId="0" borderId="2" xfId="0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0" fontId="13" fillId="0" borderId="0" xfId="0" applyFont="1" applyFill="1" applyBorder="1" applyAlignment="1" applyProtection="1"/>
    <xf numFmtId="0" fontId="9" fillId="0" borderId="0" xfId="0" applyFont="1" applyBorder="1" applyProtection="1"/>
    <xf numFmtId="0" fontId="9" fillId="0" borderId="3" xfId="0" applyFont="1" applyBorder="1" applyProtection="1"/>
    <xf numFmtId="0" fontId="9" fillId="0" borderId="1" xfId="0" applyFont="1" applyBorder="1" applyProtection="1"/>
    <xf numFmtId="0" fontId="9" fillId="0" borderId="5" xfId="0" applyFont="1" applyBorder="1" applyProtection="1"/>
    <xf numFmtId="176" fontId="9" fillId="0" borderId="7" xfId="0" applyNumberFormat="1" applyFont="1" applyFill="1" applyBorder="1" applyAlignment="1" applyProtection="1">
      <alignment horizontal="center" vertical="center"/>
    </xf>
    <xf numFmtId="176" fontId="9" fillId="0" borderId="11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5" fillId="12" borderId="10" xfId="0" applyNumberFormat="1" applyFont="1" applyFill="1" applyBorder="1" applyAlignment="1">
      <alignment horizontal="left" vertical="center"/>
    </xf>
    <xf numFmtId="176" fontId="5" fillId="12" borderId="11" xfId="0" applyNumberFormat="1" applyFont="1" applyFill="1" applyBorder="1" applyAlignment="1">
      <alignment horizontal="left" vertical="center"/>
    </xf>
    <xf numFmtId="0" fontId="5" fillId="12" borderId="11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176" fontId="5" fillId="12" borderId="2" xfId="0" applyNumberFormat="1" applyFont="1" applyFill="1" applyBorder="1" applyAlignment="1">
      <alignment horizontal="left" vertical="center"/>
    </xf>
    <xf numFmtId="176" fontId="5" fillId="12" borderId="0" xfId="0" applyNumberFormat="1" applyFont="1" applyFill="1" applyAlignment="1">
      <alignment horizontal="left" vertical="center"/>
    </xf>
    <xf numFmtId="14" fontId="5" fillId="12" borderId="0" xfId="0" applyNumberFormat="1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2" borderId="3" xfId="0" applyFont="1" applyFill="1" applyBorder="1" applyAlignment="1">
      <alignment horizontal="left" vertical="center"/>
    </xf>
    <xf numFmtId="176" fontId="5" fillId="12" borderId="4" xfId="0" applyNumberFormat="1" applyFont="1" applyFill="1" applyBorder="1" applyAlignment="1">
      <alignment horizontal="left" vertical="center"/>
    </xf>
    <xf numFmtId="176" fontId="5" fillId="12" borderId="1" xfId="0" applyNumberFormat="1" applyFont="1" applyFill="1" applyBorder="1" applyAlignment="1">
      <alignment horizontal="left" vertical="center"/>
    </xf>
    <xf numFmtId="14" fontId="5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horizontal="left" vertical="center"/>
    </xf>
    <xf numFmtId="0" fontId="9" fillId="0" borderId="11" xfId="0" applyFont="1" applyFill="1" applyBorder="1" applyAlignment="1" applyProtection="1"/>
    <xf numFmtId="0" fontId="9" fillId="0" borderId="2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vertical="top" wrapText="1"/>
    </xf>
    <xf numFmtId="0" fontId="9" fillId="0" borderId="3" xfId="0" applyFont="1" applyFill="1" applyBorder="1" applyAlignment="1" applyProtection="1">
      <alignment vertical="top" wrapText="1"/>
    </xf>
    <xf numFmtId="0" fontId="9" fillId="0" borderId="6" xfId="0" applyFont="1" applyFill="1" applyBorder="1" applyAlignment="1" applyProtection="1"/>
    <xf numFmtId="177" fontId="9" fillId="0" borderId="7" xfId="0" applyNumberFormat="1" applyFont="1" applyFill="1" applyBorder="1" applyAlignment="1" applyProtection="1"/>
    <xf numFmtId="176" fontId="9" fillId="3" borderId="0" xfId="0" applyNumberFormat="1" applyFont="1" applyFill="1" applyAlignment="1" applyProtection="1">
      <alignment horizontal="left" vertical="center"/>
      <protection locked="0"/>
    </xf>
    <xf numFmtId="0" fontId="9" fillId="0" borderId="12" xfId="0" applyFont="1" applyFill="1" applyBorder="1" applyAlignment="1" applyProtection="1">
      <alignment vertical="center"/>
    </xf>
    <xf numFmtId="14" fontId="9" fillId="3" borderId="0" xfId="0" applyNumberFormat="1" applyFont="1" applyFill="1" applyAlignment="1" applyProtection="1">
      <alignment horizontal="left"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15" fillId="0" borderId="0" xfId="0" applyFont="1" applyAlignment="1">
      <alignment horizontal="center"/>
    </xf>
    <xf numFmtId="5" fontId="15" fillId="0" borderId="0" xfId="0" applyNumberFormat="1" applyFont="1"/>
    <xf numFmtId="0" fontId="15" fillId="0" borderId="0" xfId="0" applyFont="1"/>
    <xf numFmtId="6" fontId="15" fillId="0" borderId="0" xfId="2" applyFont="1" applyAlignment="1"/>
    <xf numFmtId="0" fontId="9" fillId="4" borderId="6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8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8" xfId="0" applyFont="1" applyFill="1" applyBorder="1" applyAlignment="1" applyProtection="1">
      <alignment vertical="center"/>
    </xf>
    <xf numFmtId="0" fontId="11" fillId="11" borderId="6" xfId="0" applyFont="1" applyFill="1" applyBorder="1" applyAlignment="1" applyProtection="1">
      <alignment vertical="center"/>
      <protection locked="0"/>
    </xf>
    <xf numFmtId="0" fontId="11" fillId="11" borderId="7" xfId="0" applyFont="1" applyFill="1" applyBorder="1" applyAlignment="1" applyProtection="1">
      <alignment vertical="center"/>
      <protection locked="0"/>
    </xf>
    <xf numFmtId="0" fontId="11" fillId="11" borderId="8" xfId="0" applyFont="1" applyFill="1" applyBorder="1" applyAlignment="1" applyProtection="1">
      <alignment vertical="center"/>
      <protection locked="0"/>
    </xf>
    <xf numFmtId="14" fontId="9" fillId="4" borderId="6" xfId="0" applyNumberFormat="1" applyFont="1" applyFill="1" applyBorder="1" applyAlignment="1" applyProtection="1">
      <alignment horizontal="left" vertical="center"/>
      <protection locked="0"/>
    </xf>
    <xf numFmtId="14" fontId="9" fillId="4" borderId="7" xfId="0" applyNumberFormat="1" applyFont="1" applyFill="1" applyBorder="1" applyAlignment="1" applyProtection="1">
      <alignment horizontal="left" vertical="center"/>
      <protection locked="0"/>
    </xf>
    <xf numFmtId="14" fontId="9" fillId="4" borderId="8" xfId="0" applyNumberFormat="1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center"/>
    </xf>
    <xf numFmtId="0" fontId="11" fillId="4" borderId="6" xfId="0" applyFont="1" applyFill="1" applyBorder="1" applyAlignment="1" applyProtection="1">
      <alignment vertical="center"/>
      <protection locked="0"/>
    </xf>
    <xf numFmtId="0" fontId="11" fillId="4" borderId="7" xfId="0" applyFont="1" applyFill="1" applyBorder="1" applyAlignment="1" applyProtection="1">
      <alignment vertical="center"/>
      <protection locked="0"/>
    </xf>
    <xf numFmtId="0" fontId="11" fillId="4" borderId="8" xfId="0" applyFont="1" applyFill="1" applyBorder="1" applyAlignment="1" applyProtection="1">
      <alignment vertical="center"/>
      <protection locked="0"/>
    </xf>
    <xf numFmtId="0" fontId="11" fillId="4" borderId="10" xfId="0" applyFont="1" applyFill="1" applyBorder="1" applyAlignment="1" applyProtection="1">
      <alignment vertical="center" wrapText="1"/>
      <protection locked="0"/>
    </xf>
    <xf numFmtId="0" fontId="11" fillId="4" borderId="11" xfId="0" applyFont="1" applyFill="1" applyBorder="1" applyAlignment="1" applyProtection="1">
      <alignment vertical="center" wrapText="1"/>
      <protection locked="0"/>
    </xf>
    <xf numFmtId="0" fontId="11" fillId="4" borderId="12" xfId="0" applyFont="1" applyFill="1" applyBorder="1" applyAlignment="1" applyProtection="1">
      <alignment vertical="center" wrapText="1"/>
      <protection locked="0"/>
    </xf>
    <xf numFmtId="0" fontId="11" fillId="4" borderId="4" xfId="0" applyFont="1" applyFill="1" applyBorder="1" applyAlignment="1" applyProtection="1">
      <alignment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11" fillId="4" borderId="5" xfId="0" applyFont="1" applyFill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49" fontId="11" fillId="4" borderId="6" xfId="0" applyNumberFormat="1" applyFont="1" applyFill="1" applyBorder="1" applyAlignment="1" applyProtection="1">
      <alignment vertical="center"/>
      <protection locked="0"/>
    </xf>
    <xf numFmtId="49" fontId="11" fillId="4" borderId="7" xfId="0" applyNumberFormat="1" applyFont="1" applyFill="1" applyBorder="1" applyAlignment="1" applyProtection="1">
      <alignment vertical="center"/>
      <protection locked="0"/>
    </xf>
    <xf numFmtId="49" fontId="11" fillId="4" borderId="8" xfId="0" applyNumberFormat="1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horizontal="right" vertical="center"/>
    </xf>
    <xf numFmtId="0" fontId="0" fillId="0" borderId="7" xfId="0" applyBorder="1" applyAlignment="1">
      <alignment vertical="center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 applyProtection="1">
      <alignment horizontal="center" vertical="center"/>
      <protection locked="0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vertical="center"/>
      <protection locked="0"/>
    </xf>
    <xf numFmtId="0" fontId="9" fillId="4" borderId="7" xfId="0" applyFont="1" applyFill="1" applyBorder="1" applyAlignment="1" applyProtection="1">
      <alignment vertical="center"/>
      <protection locked="0"/>
    </xf>
    <xf numFmtId="0" fontId="9" fillId="4" borderId="8" xfId="0" applyFont="1" applyFill="1" applyBorder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center" vertical="center" wrapText="1"/>
    </xf>
    <xf numFmtId="0" fontId="9" fillId="0" borderId="1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/>
    </xf>
    <xf numFmtId="14" fontId="5" fillId="4" borderId="2" xfId="0" applyNumberFormat="1" applyFont="1" applyFill="1" applyBorder="1" applyAlignment="1" applyProtection="1">
      <alignment horizontal="center" vertical="center"/>
      <protection locked="0"/>
    </xf>
    <xf numFmtId="14" fontId="5" fillId="4" borderId="0" xfId="0" applyNumberFormat="1" applyFont="1" applyFill="1" applyAlignment="1" applyProtection="1">
      <alignment horizontal="center" vertical="center"/>
      <protection locked="0"/>
    </xf>
    <xf numFmtId="14" fontId="5" fillId="4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vertical="center" wrapText="1"/>
    </xf>
    <xf numFmtId="0" fontId="6" fillId="2" borderId="11" xfId="0" applyFont="1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9" fillId="4" borderId="10" xfId="0" applyFont="1" applyFill="1" applyBorder="1" applyAlignment="1" applyProtection="1">
      <alignment horizontal="center" vertical="center" wrapText="1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0" fontId="9" fillId="4" borderId="2" xfId="0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5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wrapText="1"/>
    </xf>
    <xf numFmtId="0" fontId="9" fillId="0" borderId="11" xfId="0" applyFont="1" applyBorder="1" applyAlignment="1" applyProtection="1">
      <alignment wrapText="1"/>
    </xf>
    <xf numFmtId="0" fontId="9" fillId="0" borderId="12" xfId="0" applyFont="1" applyBorder="1" applyAlignment="1" applyProtection="1">
      <alignment wrapText="1"/>
    </xf>
    <xf numFmtId="0" fontId="9" fillId="0" borderId="2" xfId="0" applyFont="1" applyBorder="1" applyAlignment="1" applyProtection="1">
      <alignment wrapText="1"/>
    </xf>
    <xf numFmtId="0" fontId="9" fillId="0" borderId="0" xfId="0" applyFont="1" applyBorder="1" applyAlignment="1" applyProtection="1">
      <alignment wrapText="1"/>
    </xf>
    <xf numFmtId="0" fontId="9" fillId="0" borderId="3" xfId="0" applyFont="1" applyBorder="1" applyAlignment="1" applyProtection="1">
      <alignment wrapText="1"/>
    </xf>
    <xf numFmtId="0" fontId="9" fillId="0" borderId="4" xfId="0" applyFont="1" applyBorder="1" applyAlignment="1" applyProtection="1">
      <alignment wrapText="1"/>
    </xf>
    <xf numFmtId="0" fontId="9" fillId="0" borderId="1" xfId="0" applyFont="1" applyBorder="1" applyAlignment="1" applyProtection="1">
      <alignment wrapText="1"/>
    </xf>
    <xf numFmtId="0" fontId="9" fillId="0" borderId="5" xfId="0" applyFont="1" applyBorder="1" applyAlignment="1" applyProtection="1">
      <alignment wrapText="1"/>
    </xf>
    <xf numFmtId="0" fontId="6" fillId="2" borderId="7" xfId="0" applyFont="1" applyFill="1" applyBorder="1" applyAlignment="1" applyProtection="1">
      <alignment horizontal="center" vertical="center"/>
    </xf>
    <xf numFmtId="5" fontId="9" fillId="0" borderId="10" xfId="0" applyNumberFormat="1" applyFont="1" applyFill="1" applyBorder="1" applyAlignment="1" applyProtection="1">
      <alignment vertical="center"/>
    </xf>
    <xf numFmtId="5" fontId="9" fillId="0" borderId="11" xfId="0" applyNumberFormat="1" applyFont="1" applyFill="1" applyBorder="1" applyAlignment="1" applyProtection="1">
      <alignment vertical="center"/>
    </xf>
    <xf numFmtId="5" fontId="9" fillId="0" borderId="12" xfId="0" applyNumberFormat="1" applyFont="1" applyFill="1" applyBorder="1" applyAlignment="1" applyProtection="1">
      <alignment vertical="center"/>
    </xf>
    <xf numFmtId="5" fontId="9" fillId="0" borderId="2" xfId="0" applyNumberFormat="1" applyFont="1" applyFill="1" applyBorder="1" applyAlignment="1" applyProtection="1">
      <alignment vertical="center"/>
    </xf>
    <xf numFmtId="5" fontId="9" fillId="0" borderId="0" xfId="0" applyNumberFormat="1" applyFont="1" applyFill="1" applyBorder="1" applyAlignment="1" applyProtection="1">
      <alignment vertical="center"/>
    </xf>
    <xf numFmtId="5" fontId="9" fillId="0" borderId="3" xfId="0" applyNumberFormat="1" applyFont="1" applyFill="1" applyBorder="1" applyAlignment="1" applyProtection="1">
      <alignment vertical="center"/>
    </xf>
    <xf numFmtId="5" fontId="9" fillId="0" borderId="4" xfId="0" applyNumberFormat="1" applyFont="1" applyFill="1" applyBorder="1" applyAlignment="1" applyProtection="1">
      <alignment vertical="center"/>
    </xf>
    <xf numFmtId="5" fontId="9" fillId="0" borderId="1" xfId="0" applyNumberFormat="1" applyFont="1" applyFill="1" applyBorder="1" applyAlignment="1" applyProtection="1">
      <alignment vertical="center"/>
    </xf>
    <xf numFmtId="5" fontId="9" fillId="0" borderId="5" xfId="0" applyNumberFormat="1" applyFont="1" applyFill="1" applyBorder="1" applyAlignment="1" applyProtection="1">
      <alignment vertical="center"/>
    </xf>
    <xf numFmtId="49" fontId="9" fillId="4" borderId="6" xfId="0" applyNumberFormat="1" applyFont="1" applyFill="1" applyBorder="1" applyAlignment="1" applyProtection="1">
      <alignment vertical="center"/>
      <protection locked="0"/>
    </xf>
    <xf numFmtId="49" fontId="9" fillId="4" borderId="7" xfId="0" applyNumberFormat="1" applyFont="1" applyFill="1" applyBorder="1" applyAlignment="1" applyProtection="1">
      <alignment vertical="center"/>
      <protection locked="0"/>
    </xf>
    <xf numFmtId="49" fontId="9" fillId="4" borderId="8" xfId="0" applyNumberFormat="1" applyFont="1" applyFill="1" applyBorder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vertical="center"/>
    </xf>
    <xf numFmtId="0" fontId="9" fillId="0" borderId="12" xfId="0" applyFont="1" applyFill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177" fontId="9" fillId="0" borderId="6" xfId="0" applyNumberFormat="1" applyFont="1" applyFill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11" fillId="0" borderId="6" xfId="0" applyFont="1" applyFill="1" applyBorder="1" applyAlignment="1" applyProtection="1">
      <alignment horizontal="center" vertical="top" wrapText="1"/>
    </xf>
    <xf numFmtId="0" fontId="11" fillId="0" borderId="7" xfId="0" applyFont="1" applyFill="1" applyBorder="1" applyAlignment="1" applyProtection="1">
      <alignment horizontal="center" vertical="top" wrapText="1"/>
    </xf>
    <xf numFmtId="0" fontId="9" fillId="0" borderId="6" xfId="0" applyFont="1" applyFill="1" applyBorder="1" applyAlignment="1" applyProtection="1">
      <alignment vertic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vertical="center"/>
    </xf>
    <xf numFmtId="177" fontId="9" fillId="0" borderId="7" xfId="0" applyNumberFormat="1" applyFont="1" applyFill="1" applyBorder="1" applyAlignment="1" applyProtection="1">
      <alignment vertical="center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vertical="center"/>
    </xf>
    <xf numFmtId="0" fontId="9" fillId="6" borderId="6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vertical="top" wrapText="1"/>
    </xf>
    <xf numFmtId="0" fontId="9" fillId="0" borderId="11" xfId="0" applyFont="1" applyBorder="1" applyAlignment="1" applyProtection="1">
      <alignment vertical="top"/>
    </xf>
    <xf numFmtId="0" fontId="9" fillId="0" borderId="1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3" xfId="0" applyFont="1" applyBorder="1" applyAlignment="1" applyProtection="1">
      <alignment vertical="top"/>
    </xf>
    <xf numFmtId="0" fontId="9" fillId="0" borderId="4" xfId="0" applyFont="1" applyBorder="1" applyAlignment="1" applyProtection="1">
      <alignment vertical="top"/>
    </xf>
    <xf numFmtId="0" fontId="9" fillId="0" borderId="1" xfId="0" applyFont="1" applyBorder="1" applyAlignment="1" applyProtection="1">
      <alignment vertical="top"/>
    </xf>
    <xf numFmtId="0" fontId="9" fillId="0" borderId="5" xfId="0" applyFont="1" applyBorder="1" applyAlignment="1" applyProtection="1">
      <alignment vertical="top"/>
    </xf>
    <xf numFmtId="0" fontId="9" fillId="0" borderId="12" xfId="0" applyFont="1" applyBorder="1" applyAlignment="1" applyProtection="1">
      <alignment vertical="center"/>
    </xf>
    <xf numFmtId="0" fontId="11" fillId="0" borderId="2" xfId="0" applyFont="1" applyFill="1" applyBorder="1" applyAlignment="1" applyProtection="1">
      <alignment vertical="top" wrapText="1"/>
    </xf>
    <xf numFmtId="0" fontId="11" fillId="0" borderId="0" xfId="0" applyFont="1" applyFill="1" applyBorder="1" applyAlignment="1" applyProtection="1">
      <alignment vertical="top"/>
    </xf>
    <xf numFmtId="0" fontId="11" fillId="0" borderId="3" xfId="0" applyFont="1" applyFill="1" applyBorder="1" applyAlignment="1" applyProtection="1">
      <alignment vertical="top"/>
    </xf>
    <xf numFmtId="0" fontId="9" fillId="0" borderId="2" xfId="0" applyFont="1" applyBorder="1" applyAlignment="1" applyProtection="1"/>
    <xf numFmtId="0" fontId="9" fillId="0" borderId="0" xfId="0" applyFont="1" applyAlignment="1" applyProtection="1"/>
    <xf numFmtId="0" fontId="9" fillId="0" borderId="3" xfId="0" applyFont="1" applyBorder="1" applyAlignment="1" applyProtection="1"/>
    <xf numFmtId="0" fontId="9" fillId="0" borderId="4" xfId="0" applyFont="1" applyBorder="1" applyAlignment="1" applyProtection="1"/>
    <xf numFmtId="0" fontId="9" fillId="0" borderId="1" xfId="0" applyFont="1" applyBorder="1" applyAlignment="1" applyProtection="1"/>
    <xf numFmtId="0" fontId="9" fillId="0" borderId="5" xfId="0" applyFont="1" applyBorder="1" applyAlignment="1" applyProtection="1"/>
    <xf numFmtId="0" fontId="6" fillId="2" borderId="9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8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5" fontId="11" fillId="0" borderId="10" xfId="0" applyNumberFormat="1" applyFont="1" applyFill="1" applyBorder="1" applyAlignment="1" applyProtection="1">
      <alignment vertical="center"/>
    </xf>
    <xf numFmtId="5" fontId="11" fillId="0" borderId="11" xfId="0" applyNumberFormat="1" applyFont="1" applyBorder="1" applyAlignment="1" applyProtection="1">
      <alignment vertical="center"/>
    </xf>
    <xf numFmtId="5" fontId="11" fillId="0" borderId="12" xfId="0" applyNumberFormat="1" applyFont="1" applyBorder="1" applyAlignment="1" applyProtection="1">
      <alignment vertical="center"/>
    </xf>
    <xf numFmtId="5" fontId="11" fillId="0" borderId="2" xfId="0" applyNumberFormat="1" applyFont="1" applyBorder="1" applyAlignment="1" applyProtection="1">
      <alignment vertical="center"/>
    </xf>
    <xf numFmtId="5" fontId="11" fillId="0" borderId="0" xfId="0" applyNumberFormat="1" applyFont="1" applyBorder="1" applyAlignment="1" applyProtection="1">
      <alignment vertical="center"/>
    </xf>
    <xf numFmtId="5" fontId="11" fillId="0" borderId="3" xfId="0" applyNumberFormat="1" applyFont="1" applyBorder="1" applyAlignment="1" applyProtection="1">
      <alignment vertical="center"/>
    </xf>
    <xf numFmtId="5" fontId="11" fillId="0" borderId="4" xfId="0" applyNumberFormat="1" applyFont="1" applyBorder="1" applyAlignment="1" applyProtection="1">
      <alignment vertical="center"/>
    </xf>
    <xf numFmtId="5" fontId="11" fillId="0" borderId="1" xfId="0" applyNumberFormat="1" applyFont="1" applyBorder="1" applyAlignment="1" applyProtection="1">
      <alignment vertical="center"/>
    </xf>
    <xf numFmtId="5" fontId="11" fillId="0" borderId="5" xfId="0" applyNumberFormat="1" applyFont="1" applyBorder="1" applyAlignment="1" applyProtection="1">
      <alignment vertical="center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left" vertical="center"/>
      <protection locked="0"/>
    </xf>
    <xf numFmtId="0" fontId="9" fillId="4" borderId="7" xfId="0" applyFont="1" applyFill="1" applyBorder="1" applyAlignment="1" applyProtection="1">
      <alignment horizontal="left" vertical="center"/>
      <protection locked="0"/>
    </xf>
    <xf numFmtId="0" fontId="9" fillId="4" borderId="8" xfId="0" applyFont="1" applyFill="1" applyBorder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vertical="center"/>
      <protection locked="0"/>
    </xf>
    <xf numFmtId="0" fontId="9" fillId="3" borderId="7" xfId="0" applyFont="1" applyFill="1" applyBorder="1" applyAlignment="1" applyProtection="1">
      <alignment vertical="center"/>
      <protection locked="0"/>
    </xf>
    <xf numFmtId="0" fontId="11" fillId="3" borderId="11" xfId="0" applyFont="1" applyFill="1" applyBorder="1" applyAlignment="1" applyProtection="1">
      <alignment vertical="top"/>
      <protection locked="0"/>
    </xf>
    <xf numFmtId="0" fontId="9" fillId="3" borderId="11" xfId="0" applyFont="1" applyFill="1" applyBorder="1" applyAlignment="1" applyProtection="1">
      <alignment vertical="top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vertical="center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6" xfId="0" applyFont="1" applyFill="1" applyBorder="1" applyAlignment="1" applyProtection="1">
      <alignment horizontal="left" vertical="center" wrapText="1"/>
    </xf>
    <xf numFmtId="0" fontId="9" fillId="0" borderId="7" xfId="0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14" fontId="9" fillId="0" borderId="11" xfId="0" applyNumberFormat="1" applyFont="1" applyFill="1" applyBorder="1" applyAlignment="1" applyProtection="1">
      <alignment vertical="center"/>
    </xf>
    <xf numFmtId="14" fontId="9" fillId="0" borderId="12" xfId="0" applyNumberFormat="1" applyFont="1" applyFill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3" xfId="0" applyFont="1" applyBorder="1" applyAlignment="1" applyProtection="1">
      <alignment vertical="center"/>
    </xf>
    <xf numFmtId="0" fontId="9" fillId="0" borderId="1" xfId="0" applyFont="1" applyBorder="1" applyAlignment="1" applyProtection="1">
      <alignment vertical="center"/>
    </xf>
    <xf numFmtId="176" fontId="9" fillId="0" borderId="10" xfId="0" applyNumberFormat="1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14" fontId="9" fillId="0" borderId="10" xfId="0" applyNumberFormat="1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176" fontId="9" fillId="0" borderId="4" xfId="0" applyNumberFormat="1" applyFont="1" applyFill="1" applyBorder="1" applyAlignment="1" applyProtection="1">
      <alignment vertical="center"/>
    </xf>
    <xf numFmtId="14" fontId="9" fillId="0" borderId="2" xfId="0" applyNumberFormat="1" applyFont="1" applyFill="1" applyBorder="1" applyAlignment="1" applyProtection="1">
      <alignment vertical="center"/>
    </xf>
    <xf numFmtId="14" fontId="9" fillId="0" borderId="0" xfId="0" applyNumberFormat="1" applyFont="1" applyFill="1" applyBorder="1" applyAlignment="1" applyProtection="1">
      <alignment vertical="center"/>
    </xf>
    <xf numFmtId="14" fontId="9" fillId="0" borderId="3" xfId="0" applyNumberFormat="1" applyFont="1" applyFill="1" applyBorder="1" applyAlignment="1" applyProtection="1">
      <alignment vertical="center"/>
    </xf>
    <xf numFmtId="176" fontId="9" fillId="0" borderId="2" xfId="0" applyNumberFormat="1" applyFont="1" applyFill="1" applyBorder="1" applyAlignment="1" applyProtection="1">
      <alignment vertical="center"/>
    </xf>
  </cellXfs>
  <cellStyles count="3">
    <cellStyle name="通貨" xfId="2" builtinId="7"/>
    <cellStyle name="標準" xfId="0" builtinId="0"/>
    <cellStyle name="標準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5</xdr:row>
      <xdr:rowOff>9523</xdr:rowOff>
    </xdr:from>
    <xdr:to>
      <xdr:col>36</xdr:col>
      <xdr:colOff>276225</xdr:colOff>
      <xdr:row>15</xdr:row>
      <xdr:rowOff>152401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1C38942-7D37-4541-89E0-133BA240DB14}"/>
            </a:ext>
          </a:extLst>
        </xdr:cNvPr>
        <xdr:cNvSpPr txBox="1"/>
      </xdr:nvSpPr>
      <xdr:spPr>
        <a:xfrm>
          <a:off x="7343775" y="962023"/>
          <a:ext cx="4000500" cy="204787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050" b="1"/>
            <a:t>(</a:t>
          </a:r>
          <a:r>
            <a:rPr kumimoji="1" lang="ja-JP" altLang="en-US" sz="1050" b="1"/>
            <a:t>補足事項</a:t>
          </a:r>
          <a:r>
            <a:rPr kumimoji="1" lang="en-US" altLang="ja-JP" sz="1050" b="1"/>
            <a:t>)</a:t>
          </a:r>
          <a:br>
            <a:rPr kumimoji="1" lang="en-US" altLang="ja-JP" sz="1050"/>
          </a:br>
          <a:r>
            <a:rPr kumimoji="1" lang="ja-JP" altLang="en-US" sz="1050"/>
            <a:t>新</a:t>
          </a:r>
          <a:r>
            <a:rPr kumimoji="1" lang="en-US" altLang="ja-JP" sz="1050"/>
            <a:t>PrivateCloud</a:t>
          </a:r>
          <a:r>
            <a:rPr kumimoji="1" lang="ja-JP" altLang="en-US" sz="1050"/>
            <a:t>の</a:t>
          </a:r>
          <a:r>
            <a:rPr kumimoji="1" lang="en-US" altLang="ja-JP" sz="1050"/>
            <a:t>VM</a:t>
          </a:r>
          <a:r>
            <a:rPr kumimoji="1" lang="ja-JP" altLang="en-US" sz="1050"/>
            <a:t>最小スペックは、</a:t>
          </a:r>
          <a:r>
            <a:rPr kumimoji="1" lang="en-US" altLang="ja-JP" sz="1050"/>
            <a:t>CPUx1</a:t>
          </a:r>
          <a:r>
            <a:rPr kumimoji="1" lang="ja-JP" altLang="en-US" sz="1050"/>
            <a:t>、</a:t>
          </a:r>
          <a:r>
            <a:rPr kumimoji="1" lang="en-US" altLang="ja-JP" sz="1050"/>
            <a:t>Memory</a:t>
          </a:r>
          <a:r>
            <a:rPr kumimoji="1" lang="ja-JP" altLang="en-US" sz="1050"/>
            <a:t> </a:t>
          </a:r>
          <a:r>
            <a:rPr kumimoji="1" lang="en-US" altLang="ja-JP" sz="1050"/>
            <a:t>4GB</a:t>
          </a:r>
          <a:r>
            <a:rPr kumimoji="1" lang="ja-JP" altLang="en-US" sz="1050"/>
            <a:t>、</a:t>
          </a:r>
          <a:r>
            <a:rPr kumimoji="1" lang="en-US" altLang="ja-JP" sz="1050"/>
            <a:t>HDD</a:t>
          </a:r>
          <a:r>
            <a:rPr kumimoji="1" lang="ja-JP" altLang="en-US" sz="1050"/>
            <a:t> </a:t>
          </a:r>
          <a:r>
            <a:rPr kumimoji="1" lang="en-US" altLang="ja-JP" sz="1050"/>
            <a:t>100GB(OS</a:t>
          </a:r>
          <a:r>
            <a:rPr kumimoji="1" lang="ja-JP" altLang="en-US" sz="1050"/>
            <a:t>ドライブ</a:t>
          </a:r>
          <a:r>
            <a:rPr kumimoji="1" lang="en-US" altLang="ja-JP" sz="1050"/>
            <a:t>)</a:t>
          </a:r>
          <a:r>
            <a:rPr kumimoji="1" lang="ja-JP" altLang="en-US" sz="1050"/>
            <a:t>とし、これ以下のスペックでの提供はできません。また、</a:t>
          </a:r>
          <a:r>
            <a:rPr kumimoji="1" lang="en-US" altLang="ja-JP" sz="1050"/>
            <a:t>HDD</a:t>
          </a:r>
          <a:r>
            <a:rPr kumimoji="1" lang="ja-JP" altLang="en-US" sz="1050"/>
            <a:t>の容量単位は</a:t>
          </a:r>
          <a:r>
            <a:rPr kumimoji="1" lang="en-US" altLang="ja-JP" sz="1050"/>
            <a:t>50GB</a:t>
          </a:r>
          <a:r>
            <a:rPr kumimoji="1" lang="ja-JP" altLang="en-US" sz="1050"/>
            <a:t>としますので、申請時は必要サイズを切り上げて設定いただく様にお願いします。</a:t>
          </a:r>
          <a:endParaRPr kumimoji="1" lang="en-US" altLang="ja-JP" sz="1050"/>
        </a:p>
        <a:p>
          <a:r>
            <a:rPr kumimoji="1" lang="ja-JP" altLang="en-US" sz="1050"/>
            <a:t>また、提供可能リソースに上限があるため、</a:t>
          </a:r>
          <a:r>
            <a:rPr kumimoji="1" lang="en-US" altLang="ja-JP" sz="1050"/>
            <a:t>1VM</a:t>
          </a:r>
          <a:r>
            <a:rPr kumimoji="1" lang="ja-JP" altLang="en-US" sz="1050"/>
            <a:t>の</a:t>
          </a:r>
          <a:r>
            <a:rPr kumimoji="1" lang="en-US" altLang="ja-JP" sz="1050"/>
            <a:t>HDD</a:t>
          </a:r>
          <a:r>
            <a:rPr kumimoji="1" lang="ja-JP" altLang="en-US" sz="1050"/>
            <a:t>の総量は</a:t>
          </a:r>
          <a:r>
            <a:rPr kumimoji="1" lang="en-US" altLang="ja-JP" sz="1050"/>
            <a:t>2100GB</a:t>
          </a:r>
          <a:r>
            <a:rPr kumimoji="1" lang="ja-JP" altLang="en-US" sz="1050"/>
            <a:t>以下とします。これ以上のサイズが必要な場合は別途ご相談ください。</a:t>
          </a:r>
          <a:r>
            <a:rPr kumimoji="1" lang="en-US" altLang="ja-JP" sz="1050"/>
            <a:t>2100GB</a:t>
          </a:r>
          <a:r>
            <a:rPr kumimoji="1" lang="ja-JP" altLang="en-US" sz="1050"/>
            <a:t>以下の申請の場合でも、提供可能リソース内で対応できない場合、</a:t>
          </a:r>
          <a:r>
            <a:rPr kumimoji="1" lang="en-US" altLang="ja-JP" sz="1050"/>
            <a:t>VM</a:t>
          </a:r>
          <a:r>
            <a:rPr kumimoji="1" lang="ja-JP" altLang="en-US" sz="1050"/>
            <a:t>の提供をお待ちいただく場合がありますので、ご了承ください。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114300</xdr:rowOff>
    </xdr:from>
    <xdr:to>
      <xdr:col>34</xdr:col>
      <xdr:colOff>171450</xdr:colOff>
      <xdr:row>32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470BAE7-BED0-459F-B2FA-146584020A48}"/>
            </a:ext>
          </a:extLst>
        </xdr:cNvPr>
        <xdr:cNvSpPr/>
      </xdr:nvSpPr>
      <xdr:spPr>
        <a:xfrm>
          <a:off x="15792450" y="114300"/>
          <a:ext cx="8439150" cy="4762500"/>
        </a:xfrm>
        <a:prstGeom prst="round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システム</a:t>
          </a:r>
          <a:r>
            <a:rPr kumimoji="1" lang="en-US" altLang="ja-JP" sz="4000"/>
            <a:t>DR</a:t>
          </a:r>
          <a:r>
            <a:rPr kumimoji="1" lang="ja-JP" altLang="en-US" sz="4000"/>
            <a:t>はとりあえずなし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2:AF78"/>
  <sheetViews>
    <sheetView showGridLines="0" tabSelected="1" zoomScaleNormal="100" workbookViewId="0">
      <pane ySplit="3" topLeftCell="A28" activePane="bottomLeft" state="frozenSplit"/>
      <selection pane="bottomLeft" activeCell="G36" sqref="G36:M36"/>
    </sheetView>
  </sheetViews>
  <sheetFormatPr defaultColWidth="9" defaultRowHeight="15" customHeight="1" x14ac:dyDescent="0.3"/>
  <cols>
    <col min="1" max="2" width="3.6328125" style="31" customWidth="1"/>
    <col min="3" max="4" width="5.81640625" style="31" customWidth="1"/>
    <col min="5" max="5" width="3.6328125" style="31" customWidth="1"/>
    <col min="6" max="9" width="5.1796875" style="31" customWidth="1"/>
    <col min="10" max="10" width="8.6328125" style="31" customWidth="1"/>
    <col min="11" max="11" width="5.1796875" style="31" customWidth="1"/>
    <col min="12" max="17" width="3.6328125" style="31" customWidth="1"/>
    <col min="18" max="18" width="11" style="31" customWidth="1"/>
    <col min="19" max="27" width="3.6328125" style="31" customWidth="1"/>
    <col min="28" max="28" width="9" style="31"/>
    <col min="29" max="32" width="3.6328125" style="31" customWidth="1"/>
    <col min="33" max="16384" width="9" style="31"/>
  </cols>
  <sheetData>
    <row r="2" spans="1:32" ht="15" customHeight="1" x14ac:dyDescent="0.3">
      <c r="N2" s="109" t="s">
        <v>107</v>
      </c>
      <c r="O2" s="110"/>
      <c r="P2" s="110"/>
      <c r="Q2" s="111"/>
      <c r="S2" s="263" t="s">
        <v>108</v>
      </c>
      <c r="T2" s="264"/>
      <c r="U2" s="264"/>
      <c r="V2" s="265"/>
      <c r="X2" s="235" t="s">
        <v>154</v>
      </c>
      <c r="Y2" s="236"/>
      <c r="Z2" s="236"/>
      <c r="AA2" s="237"/>
    </row>
    <row r="4" spans="1:32" ht="15" customHeight="1" x14ac:dyDescent="0.3">
      <c r="A4" s="131"/>
      <c r="B4" s="131"/>
      <c r="C4" s="131"/>
      <c r="D4" s="131"/>
      <c r="E4" s="131"/>
      <c r="F4" s="132" t="s">
        <v>117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58" t="s">
        <v>186</v>
      </c>
      <c r="X4" s="158"/>
      <c r="Y4" s="158"/>
      <c r="Z4" s="158"/>
      <c r="AA4" s="158"/>
    </row>
    <row r="5" spans="1:32" ht="15" customHeight="1" x14ac:dyDescent="0.3">
      <c r="A5" s="32"/>
      <c r="B5" s="32"/>
      <c r="C5" s="32"/>
      <c r="D5" s="32"/>
      <c r="E5" s="32"/>
      <c r="F5" s="32"/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5"/>
    </row>
    <row r="6" spans="1:32" ht="15" customHeight="1" x14ac:dyDescent="0.3">
      <c r="A6" s="142" t="s">
        <v>12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32"/>
      <c r="M6" s="32"/>
      <c r="N6" s="234" t="s">
        <v>7</v>
      </c>
      <c r="O6" s="176"/>
      <c r="P6" s="176"/>
      <c r="Q6" s="176"/>
      <c r="R6" s="177"/>
      <c r="S6" s="266" t="s">
        <v>109</v>
      </c>
      <c r="T6" s="267"/>
      <c r="U6" s="268"/>
      <c r="V6" s="32"/>
      <c r="W6" s="281" t="s">
        <v>88</v>
      </c>
      <c r="X6" s="282"/>
      <c r="Y6" s="272">
        <f>IF(Y41="error","error",Y33+Y41)</f>
        <v>36000</v>
      </c>
      <c r="Z6" s="273"/>
      <c r="AA6" s="274"/>
    </row>
    <row r="7" spans="1:32" ht="15" customHeight="1" x14ac:dyDescent="0.3">
      <c r="A7" s="112" t="s">
        <v>2</v>
      </c>
      <c r="B7" s="113"/>
      <c r="C7" s="113"/>
      <c r="D7" s="113"/>
      <c r="E7" s="114"/>
      <c r="F7" s="133" t="s">
        <v>173</v>
      </c>
      <c r="G7" s="134"/>
      <c r="H7" s="134"/>
      <c r="I7" s="134"/>
      <c r="J7" s="134"/>
      <c r="K7" s="135"/>
      <c r="L7" s="32"/>
      <c r="M7" s="32"/>
      <c r="N7" s="142" t="s">
        <v>8</v>
      </c>
      <c r="O7" s="143"/>
      <c r="P7" s="143"/>
      <c r="Q7" s="143"/>
      <c r="R7" s="181"/>
      <c r="S7" s="269"/>
      <c r="T7" s="270"/>
      <c r="U7" s="271"/>
      <c r="V7" s="32"/>
      <c r="W7" s="283"/>
      <c r="X7" s="284"/>
      <c r="Y7" s="275"/>
      <c r="Z7" s="276"/>
      <c r="AA7" s="277"/>
    </row>
    <row r="8" spans="1:32" ht="15" customHeight="1" x14ac:dyDescent="0.3">
      <c r="A8" s="234" t="s">
        <v>3</v>
      </c>
      <c r="B8" s="176"/>
      <c r="C8" s="176"/>
      <c r="D8" s="176"/>
      <c r="E8" s="177"/>
      <c r="F8" s="136" t="s">
        <v>173</v>
      </c>
      <c r="G8" s="137"/>
      <c r="H8" s="137"/>
      <c r="I8" s="137"/>
      <c r="J8" s="137"/>
      <c r="K8" s="138"/>
      <c r="L8" s="32"/>
      <c r="M8" s="32"/>
      <c r="N8" s="234" t="s">
        <v>50</v>
      </c>
      <c r="O8" s="176"/>
      <c r="P8" s="176"/>
      <c r="Q8" s="176"/>
      <c r="R8" s="177"/>
      <c r="S8" s="266" t="s">
        <v>109</v>
      </c>
      <c r="T8" s="267"/>
      <c r="U8" s="268"/>
      <c r="V8" s="32"/>
      <c r="W8" s="283"/>
      <c r="X8" s="284"/>
      <c r="Y8" s="275"/>
      <c r="Z8" s="276"/>
      <c r="AA8" s="277"/>
    </row>
    <row r="9" spans="1:32" ht="15" customHeight="1" x14ac:dyDescent="0.3">
      <c r="A9" s="142"/>
      <c r="B9" s="143"/>
      <c r="C9" s="143"/>
      <c r="D9" s="143"/>
      <c r="E9" s="181"/>
      <c r="F9" s="139"/>
      <c r="G9" s="140"/>
      <c r="H9" s="140"/>
      <c r="I9" s="140"/>
      <c r="J9" s="140"/>
      <c r="K9" s="141"/>
      <c r="L9" s="34"/>
      <c r="M9" s="34"/>
      <c r="N9" s="142"/>
      <c r="O9" s="143"/>
      <c r="P9" s="143"/>
      <c r="Q9" s="143"/>
      <c r="R9" s="181"/>
      <c r="S9" s="269"/>
      <c r="T9" s="270"/>
      <c r="U9" s="271"/>
      <c r="V9" s="32"/>
      <c r="W9" s="285"/>
      <c r="X9" s="286"/>
      <c r="Y9" s="278"/>
      <c r="Z9" s="279"/>
      <c r="AA9" s="280"/>
    </row>
    <row r="10" spans="1:32" ht="15" customHeight="1" x14ac:dyDescent="0.3">
      <c r="A10" s="112" t="s">
        <v>6</v>
      </c>
      <c r="B10" s="113"/>
      <c r="C10" s="113"/>
      <c r="D10" s="113"/>
      <c r="E10" s="114"/>
      <c r="F10" s="144" t="s">
        <v>174</v>
      </c>
      <c r="G10" s="145"/>
      <c r="H10" s="145"/>
      <c r="I10" s="145"/>
      <c r="J10" s="145"/>
      <c r="K10" s="146"/>
      <c r="L10" s="34"/>
      <c r="U10" s="32"/>
    </row>
    <row r="11" spans="1:32" ht="15" customHeight="1" x14ac:dyDescent="0.3">
      <c r="A11" s="175" t="s">
        <v>14</v>
      </c>
      <c r="B11" s="176"/>
      <c r="C11" s="177"/>
      <c r="D11" s="147" t="s">
        <v>5</v>
      </c>
      <c r="E11" s="147"/>
      <c r="F11" s="161" t="s">
        <v>173</v>
      </c>
      <c r="G11" s="162"/>
      <c r="H11" s="162"/>
      <c r="I11" s="162"/>
      <c r="J11" s="162"/>
      <c r="K11" s="163"/>
      <c r="L11" s="32"/>
      <c r="M11" s="34"/>
      <c r="N11" s="121" t="s">
        <v>151</v>
      </c>
      <c r="O11" s="122"/>
      <c r="P11" s="122"/>
      <c r="Q11" s="123"/>
      <c r="R11" s="34"/>
      <c r="S11" s="34"/>
      <c r="T11" s="159" t="s">
        <v>27</v>
      </c>
      <c r="U11" s="206"/>
      <c r="V11" s="206"/>
      <c r="W11" s="206"/>
      <c r="X11" s="206"/>
      <c r="Y11" s="206"/>
      <c r="Z11" s="206"/>
      <c r="AA11" s="160"/>
      <c r="AB11"/>
      <c r="AC11"/>
      <c r="AD11"/>
      <c r="AE11"/>
      <c r="AF11"/>
    </row>
    <row r="12" spans="1:32" ht="15" customHeight="1" x14ac:dyDescent="0.3">
      <c r="A12" s="178"/>
      <c r="B12" s="179"/>
      <c r="C12" s="180"/>
      <c r="D12" s="147" t="s">
        <v>4</v>
      </c>
      <c r="E12" s="147"/>
      <c r="F12" s="161" t="s">
        <v>173</v>
      </c>
      <c r="G12" s="162"/>
      <c r="H12" s="162"/>
      <c r="I12" s="162"/>
      <c r="J12" s="162"/>
      <c r="K12" s="163"/>
      <c r="L12" s="74"/>
      <c r="M12" s="34"/>
      <c r="N12" s="121" t="s">
        <v>152</v>
      </c>
      <c r="O12" s="122"/>
      <c r="P12" s="122"/>
      <c r="Q12" s="123"/>
      <c r="R12" s="34"/>
      <c r="S12" s="34"/>
      <c r="T12" s="71"/>
      <c r="U12" s="72"/>
      <c r="V12" s="72"/>
      <c r="W12" s="72"/>
      <c r="X12" s="72"/>
      <c r="Y12" s="72"/>
      <c r="Z12" s="72"/>
      <c r="AA12" s="73"/>
      <c r="AB12"/>
      <c r="AC12"/>
      <c r="AD12"/>
      <c r="AE12"/>
      <c r="AF12"/>
    </row>
    <row r="13" spans="1:32" ht="15" customHeight="1" x14ac:dyDescent="0.3">
      <c r="A13" s="142"/>
      <c r="B13" s="143"/>
      <c r="C13" s="181"/>
      <c r="D13" s="147" t="s">
        <v>150</v>
      </c>
      <c r="E13" s="147"/>
      <c r="F13" s="216" t="s">
        <v>173</v>
      </c>
      <c r="G13" s="217"/>
      <c r="H13" s="217"/>
      <c r="I13" s="217"/>
      <c r="J13" s="217"/>
      <c r="K13" s="218"/>
      <c r="L13" s="34"/>
      <c r="M13" s="34"/>
      <c r="N13" s="78"/>
      <c r="O13" s="80"/>
      <c r="P13" s="80"/>
      <c r="Q13" s="79"/>
      <c r="R13" s="34"/>
      <c r="S13" s="34"/>
      <c r="T13" s="159" t="s">
        <v>1</v>
      </c>
      <c r="U13" s="206"/>
      <c r="V13" s="206"/>
      <c r="W13" s="160"/>
      <c r="X13" s="159" t="s">
        <v>0</v>
      </c>
      <c r="Y13" s="206"/>
      <c r="Z13" s="206"/>
      <c r="AA13" s="160"/>
      <c r="AB13"/>
      <c r="AC13"/>
      <c r="AD13"/>
      <c r="AE13"/>
      <c r="AF13"/>
    </row>
    <row r="14" spans="1:32" ht="15" customHeight="1" x14ac:dyDescent="0.3">
      <c r="A14" s="175" t="s">
        <v>15</v>
      </c>
      <c r="B14" s="176"/>
      <c r="C14" s="177"/>
      <c r="D14" s="147" t="s">
        <v>5</v>
      </c>
      <c r="E14" s="147"/>
      <c r="F14" s="161" t="s">
        <v>173</v>
      </c>
      <c r="G14" s="162"/>
      <c r="H14" s="162"/>
      <c r="I14" s="162"/>
      <c r="J14" s="162"/>
      <c r="K14" s="163"/>
      <c r="L14" s="34"/>
      <c r="M14" s="32"/>
      <c r="N14" s="124" t="s">
        <v>48</v>
      </c>
      <c r="O14" s="125"/>
      <c r="P14" s="125"/>
      <c r="Q14" s="126"/>
      <c r="R14" s="32"/>
      <c r="S14" s="32"/>
      <c r="T14" s="231" t="s">
        <v>170</v>
      </c>
      <c r="U14" s="232"/>
      <c r="V14" s="232"/>
      <c r="W14" s="233"/>
      <c r="X14" s="182" t="s">
        <v>170</v>
      </c>
      <c r="Y14" s="183"/>
      <c r="Z14" s="183"/>
      <c r="AA14" s="184"/>
      <c r="AB14"/>
      <c r="AC14"/>
      <c r="AD14"/>
      <c r="AE14"/>
      <c r="AF14"/>
    </row>
    <row r="15" spans="1:32" ht="15" customHeight="1" x14ac:dyDescent="0.3">
      <c r="A15" s="178"/>
      <c r="B15" s="179"/>
      <c r="C15" s="180"/>
      <c r="D15" s="147" t="s">
        <v>4</v>
      </c>
      <c r="E15" s="147"/>
      <c r="F15" s="161" t="s">
        <v>173</v>
      </c>
      <c r="G15" s="162"/>
      <c r="H15" s="162"/>
      <c r="I15" s="162"/>
      <c r="J15" s="162"/>
      <c r="K15" s="163"/>
      <c r="L15" s="34"/>
      <c r="M15" s="74"/>
      <c r="N15" s="124" t="s">
        <v>166</v>
      </c>
      <c r="O15" s="125"/>
      <c r="P15" s="125"/>
      <c r="Q15" s="126"/>
      <c r="R15" s="74"/>
      <c r="S15" s="74"/>
      <c r="T15" s="185" t="s">
        <v>3</v>
      </c>
      <c r="U15" s="186"/>
      <c r="V15" s="186"/>
      <c r="W15" s="187"/>
      <c r="X15" s="182" t="s">
        <v>3</v>
      </c>
      <c r="Y15" s="183"/>
      <c r="Z15" s="183"/>
      <c r="AA15" s="184"/>
      <c r="AB15"/>
      <c r="AC15"/>
      <c r="AD15"/>
      <c r="AE15"/>
      <c r="AF15"/>
    </row>
    <row r="16" spans="1:32" ht="15" customHeight="1" x14ac:dyDescent="0.3">
      <c r="A16" s="142"/>
      <c r="B16" s="143"/>
      <c r="C16" s="181"/>
      <c r="D16" s="147" t="s">
        <v>150</v>
      </c>
      <c r="E16" s="147"/>
      <c r="F16" s="216" t="s">
        <v>173</v>
      </c>
      <c r="G16" s="217"/>
      <c r="H16" s="217"/>
      <c r="I16" s="217"/>
      <c r="J16" s="217"/>
      <c r="K16" s="218"/>
      <c r="L16" s="32"/>
      <c r="M16" s="34"/>
      <c r="N16" s="127" t="s">
        <v>185</v>
      </c>
      <c r="O16" s="128"/>
      <c r="P16" s="128"/>
      <c r="Q16" s="129"/>
      <c r="R16" s="34"/>
      <c r="S16" s="34"/>
      <c r="T16" s="185" t="s">
        <v>171</v>
      </c>
      <c r="U16" s="186"/>
      <c r="V16" s="186"/>
      <c r="W16" s="187"/>
      <c r="X16" s="172" t="s">
        <v>171</v>
      </c>
      <c r="Y16" s="173"/>
      <c r="Z16" s="173"/>
      <c r="AA16" s="174"/>
      <c r="AB16"/>
      <c r="AC16"/>
      <c r="AD16"/>
      <c r="AE16"/>
      <c r="AF16"/>
    </row>
    <row r="17" spans="1:32" ht="15" customHeight="1" x14ac:dyDescent="0.3">
      <c r="A17" s="112" t="s">
        <v>156</v>
      </c>
      <c r="B17" s="113"/>
      <c r="C17" s="113"/>
      <c r="D17" s="113"/>
      <c r="E17" s="114"/>
      <c r="F17" s="118" t="s">
        <v>173</v>
      </c>
      <c r="G17" s="119"/>
      <c r="H17" s="119"/>
      <c r="I17" s="119"/>
      <c r="J17" s="119"/>
      <c r="K17" s="120"/>
      <c r="L17" s="34"/>
      <c r="M17" s="34"/>
      <c r="N17" s="124" t="s">
        <v>153</v>
      </c>
      <c r="O17" s="125"/>
      <c r="P17" s="125"/>
      <c r="Q17" s="126"/>
      <c r="R17" s="34"/>
      <c r="S17" s="34"/>
      <c r="T17" s="185" t="s">
        <v>4</v>
      </c>
      <c r="U17" s="186"/>
      <c r="V17" s="186"/>
      <c r="W17" s="187"/>
      <c r="X17" s="182" t="s">
        <v>4</v>
      </c>
      <c r="Y17" s="183"/>
      <c r="Z17" s="183"/>
      <c r="AA17" s="184"/>
      <c r="AB17"/>
      <c r="AC17"/>
      <c r="AD17"/>
      <c r="AE17"/>
      <c r="AF17"/>
    </row>
    <row r="18" spans="1:32" ht="15" customHeight="1" x14ac:dyDescent="0.3">
      <c r="A18" s="112" t="s">
        <v>184</v>
      </c>
      <c r="B18" s="148"/>
      <c r="C18" s="148"/>
      <c r="D18" s="148"/>
      <c r="E18" s="148"/>
      <c r="F18" s="149" t="s">
        <v>109</v>
      </c>
      <c r="G18" s="150"/>
      <c r="H18" s="150"/>
      <c r="I18" s="150"/>
      <c r="J18" s="150"/>
      <c r="K18" s="151"/>
      <c r="L18" s="34"/>
      <c r="M18" s="34"/>
      <c r="N18" s="155"/>
      <c r="O18" s="156"/>
      <c r="P18" s="156"/>
      <c r="Q18" s="157"/>
      <c r="R18" s="34"/>
      <c r="S18" s="34"/>
      <c r="T18" s="152" t="s">
        <v>172</v>
      </c>
      <c r="U18" s="153"/>
      <c r="V18" s="153"/>
      <c r="W18" s="154"/>
      <c r="X18" s="152" t="s">
        <v>172</v>
      </c>
      <c r="Y18" s="153"/>
      <c r="Z18" s="153"/>
      <c r="AA18" s="154"/>
      <c r="AB18"/>
      <c r="AC18"/>
      <c r="AD18"/>
      <c r="AE18"/>
      <c r="AF18"/>
    </row>
    <row r="19" spans="1:32" ht="15" customHeight="1" x14ac:dyDescent="0.3">
      <c r="A19" s="69" t="s">
        <v>32</v>
      </c>
      <c r="B19" s="70"/>
      <c r="C19" s="133" t="s">
        <v>173</v>
      </c>
      <c r="D19" s="134"/>
      <c r="E19" s="134"/>
      <c r="F19" s="134"/>
      <c r="G19" s="134"/>
      <c r="H19" s="134"/>
      <c r="I19" s="134"/>
      <c r="J19" s="134"/>
      <c r="K19" s="135"/>
      <c r="L19" s="34"/>
      <c r="M19" s="34"/>
      <c r="N19" s="130"/>
      <c r="O19" s="130"/>
      <c r="P19" s="130"/>
      <c r="Q19" s="130"/>
      <c r="R19" s="34"/>
      <c r="S19" s="34"/>
      <c r="T19" s="228"/>
      <c r="U19" s="228"/>
      <c r="V19" s="228"/>
      <c r="W19" s="228"/>
      <c r="X19" s="228"/>
      <c r="Y19" s="228"/>
      <c r="Z19" s="228"/>
      <c r="AA19" s="228"/>
      <c r="AB19"/>
      <c r="AC19"/>
      <c r="AD19"/>
      <c r="AE19"/>
      <c r="AF19"/>
    </row>
    <row r="20" spans="1:32" ht="15" customHeight="1" x14ac:dyDescent="0.3">
      <c r="A20" s="112" t="s">
        <v>155</v>
      </c>
      <c r="B20" s="113"/>
      <c r="C20" s="113"/>
      <c r="D20" s="113"/>
      <c r="E20" s="114"/>
      <c r="F20" s="115" t="s">
        <v>175</v>
      </c>
      <c r="G20" s="116"/>
      <c r="H20" s="116"/>
      <c r="I20" s="116"/>
      <c r="J20" s="116"/>
      <c r="K20" s="117"/>
      <c r="L20" s="34"/>
      <c r="M20" s="34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5" customHeight="1" x14ac:dyDescent="0.3">
      <c r="A21" s="112" t="s">
        <v>149</v>
      </c>
      <c r="B21" s="113"/>
      <c r="C21" s="113"/>
      <c r="D21" s="113"/>
      <c r="E21" s="114"/>
      <c r="F21" s="115" t="s">
        <v>175</v>
      </c>
      <c r="G21" s="116"/>
      <c r="H21" s="116"/>
      <c r="I21" s="116"/>
      <c r="J21" s="116"/>
      <c r="K21" s="117"/>
      <c r="L21" s="32"/>
      <c r="M21" s="32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5" customHeight="1" x14ac:dyDescent="0.3">
      <c r="A22" s="32"/>
      <c r="B22" s="32"/>
      <c r="C22" s="32"/>
      <c r="D22" s="32"/>
      <c r="E22" s="32"/>
      <c r="L22" s="32"/>
      <c r="M22" s="32"/>
      <c r="N22" s="32"/>
      <c r="O22" s="32"/>
      <c r="P22" s="32"/>
      <c r="Q22" s="32"/>
      <c r="R22" s="32"/>
      <c r="S22" s="34"/>
    </row>
    <row r="23" spans="1:32" ht="15" customHeight="1" x14ac:dyDescent="0.3">
      <c r="A23" s="112" t="s">
        <v>13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4"/>
    </row>
    <row r="24" spans="1:32" ht="15" customHeight="1" x14ac:dyDescent="0.3">
      <c r="A24" s="159" t="s">
        <v>17</v>
      </c>
      <c r="B24" s="160"/>
      <c r="C24" s="159" t="s">
        <v>9</v>
      </c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160"/>
    </row>
    <row r="25" spans="1:32" ht="15" customHeight="1" x14ac:dyDescent="0.3">
      <c r="A25" s="188" t="s">
        <v>53</v>
      </c>
      <c r="B25" s="189"/>
      <c r="C25" s="189"/>
      <c r="D25" s="190"/>
      <c r="E25" s="197" t="str">
        <f>VLOOKUP(A25,SHINSEI_SAGYOU,2,FALSE)</f>
        <v>・選択されたOSにて新PrivateCloud上に仮想サーバを払い出します。
・指定された内容でバックアップの設定を行います（バックアップは必須です）。
・(Windows OSのみ) Windows　Updateにてセキュリティ対策を最新化します。
・(Windows OSのみ) ウイルス対策ソフトウェアをセットアップします（社内標準のMcAfee・TRAPS）。
・申請側承認を取得いただき、承認者をCCに指定して申請してください。</v>
      </c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9"/>
    </row>
    <row r="26" spans="1:32" ht="15" customHeight="1" x14ac:dyDescent="0.3">
      <c r="A26" s="191"/>
      <c r="B26" s="192"/>
      <c r="C26" s="192"/>
      <c r="D26" s="193"/>
      <c r="E26" s="200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2"/>
    </row>
    <row r="27" spans="1:32" ht="15" customHeight="1" x14ac:dyDescent="0.3">
      <c r="A27" s="191"/>
      <c r="B27" s="192"/>
      <c r="C27" s="192"/>
      <c r="D27" s="193"/>
      <c r="E27" s="200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2"/>
    </row>
    <row r="28" spans="1:32" ht="15" customHeight="1" x14ac:dyDescent="0.3">
      <c r="A28" s="191"/>
      <c r="B28" s="192"/>
      <c r="C28" s="192"/>
      <c r="D28" s="193"/>
      <c r="E28" s="200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2"/>
    </row>
    <row r="29" spans="1:32" ht="15" customHeight="1" x14ac:dyDescent="0.3">
      <c r="A29" s="194"/>
      <c r="B29" s="195"/>
      <c r="C29" s="195"/>
      <c r="D29" s="196"/>
      <c r="E29" s="203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5"/>
    </row>
    <row r="30" spans="1:32" ht="15" customHeight="1" x14ac:dyDescent="0.3">
      <c r="A30" s="32"/>
      <c r="B30" s="32"/>
      <c r="C30" s="32"/>
      <c r="D30" s="32"/>
      <c r="E30" s="32"/>
      <c r="L30" s="32"/>
      <c r="M30" s="32"/>
      <c r="N30" s="32"/>
      <c r="O30" s="32"/>
      <c r="P30" s="32"/>
      <c r="Q30" s="32"/>
      <c r="R30" s="32"/>
      <c r="S30" s="34"/>
    </row>
    <row r="31" spans="1:32" ht="15" customHeight="1" x14ac:dyDescent="0.3">
      <c r="A31" s="112" t="s">
        <v>16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4"/>
    </row>
    <row r="32" spans="1:32" ht="15" customHeight="1" x14ac:dyDescent="0.3">
      <c r="A32" s="159" t="s">
        <v>17</v>
      </c>
      <c r="B32" s="160"/>
      <c r="C32" s="159" t="s">
        <v>18</v>
      </c>
      <c r="D32" s="206"/>
      <c r="E32" s="206"/>
      <c r="F32" s="206"/>
      <c r="G32" s="206"/>
      <c r="H32" s="206"/>
      <c r="I32" s="206"/>
      <c r="J32" s="206"/>
      <c r="K32" s="206"/>
      <c r="L32" s="206"/>
      <c r="M32" s="160"/>
      <c r="N32" s="159" t="s">
        <v>19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160"/>
      <c r="Y32" s="160" t="s">
        <v>24</v>
      </c>
      <c r="Z32" s="262"/>
      <c r="AA32" s="262"/>
    </row>
    <row r="33" spans="1:28" ht="15" customHeight="1" x14ac:dyDescent="0.3">
      <c r="A33" s="164" t="s">
        <v>41</v>
      </c>
      <c r="B33" s="165"/>
      <c r="C33" s="227" t="s">
        <v>40</v>
      </c>
      <c r="D33" s="171"/>
      <c r="E33" s="287" t="s">
        <v>110</v>
      </c>
      <c r="F33" s="288"/>
      <c r="G33" s="288"/>
      <c r="H33" s="288"/>
      <c r="I33" s="288"/>
      <c r="J33" s="288"/>
      <c r="K33" s="288"/>
      <c r="L33" s="288"/>
      <c r="M33" s="289"/>
      <c r="N33" s="40" t="s">
        <v>61</v>
      </c>
      <c r="O33" s="41"/>
      <c r="P33" s="292"/>
      <c r="Q33" s="293"/>
      <c r="R33" s="293"/>
      <c r="S33" s="293"/>
      <c r="T33" s="293"/>
      <c r="U33" s="293"/>
      <c r="V33" s="293"/>
      <c r="W33" s="293"/>
      <c r="X33" s="42" t="s">
        <v>62</v>
      </c>
      <c r="Y33" s="207">
        <f>'(非表示)Data2'!C4+'(非表示)Data2'!C9+'(非表示)Calc1'!F5</f>
        <v>36000</v>
      </c>
      <c r="Z33" s="208"/>
      <c r="AA33" s="209"/>
    </row>
    <row r="34" spans="1:28" ht="15" customHeight="1" x14ac:dyDescent="0.3">
      <c r="A34" s="166"/>
      <c r="B34" s="167"/>
      <c r="C34" s="227" t="s">
        <v>20</v>
      </c>
      <c r="D34" s="171"/>
      <c r="E34" s="227">
        <v>1</v>
      </c>
      <c r="F34" s="170"/>
      <c r="G34" s="170" t="s">
        <v>22</v>
      </c>
      <c r="H34" s="170"/>
      <c r="I34" s="170"/>
      <c r="J34" s="170"/>
      <c r="K34" s="170"/>
      <c r="L34" s="170"/>
      <c r="M34" s="171"/>
      <c r="N34" s="253" t="s">
        <v>116</v>
      </c>
      <c r="O34" s="254"/>
      <c r="P34" s="254"/>
      <c r="Q34" s="254"/>
      <c r="R34" s="254"/>
      <c r="S34" s="254"/>
      <c r="T34" s="254"/>
      <c r="U34" s="254"/>
      <c r="V34" s="254"/>
      <c r="W34" s="254"/>
      <c r="X34" s="255"/>
      <c r="Y34" s="210"/>
      <c r="Z34" s="211"/>
      <c r="AA34" s="212"/>
    </row>
    <row r="35" spans="1:28" ht="15" customHeight="1" x14ac:dyDescent="0.3">
      <c r="A35" s="166"/>
      <c r="B35" s="167"/>
      <c r="C35" s="229" t="s">
        <v>72</v>
      </c>
      <c r="D35" s="229"/>
      <c r="E35" s="227">
        <v>4</v>
      </c>
      <c r="F35" s="170"/>
      <c r="G35" s="170" t="s">
        <v>21</v>
      </c>
      <c r="H35" s="170"/>
      <c r="I35" s="170"/>
      <c r="J35" s="170"/>
      <c r="K35" s="170"/>
      <c r="L35" s="170"/>
      <c r="M35" s="171"/>
      <c r="N35" s="256"/>
      <c r="O35" s="257"/>
      <c r="P35" s="257"/>
      <c r="Q35" s="257"/>
      <c r="R35" s="257"/>
      <c r="S35" s="257"/>
      <c r="T35" s="257"/>
      <c r="U35" s="257"/>
      <c r="V35" s="257"/>
      <c r="W35" s="257"/>
      <c r="X35" s="258"/>
      <c r="Y35" s="210"/>
      <c r="Z35" s="211"/>
      <c r="AA35" s="212"/>
    </row>
    <row r="36" spans="1:28" ht="15" customHeight="1" x14ac:dyDescent="0.3">
      <c r="A36" s="166"/>
      <c r="B36" s="167"/>
      <c r="C36" s="229" t="s">
        <v>160</v>
      </c>
      <c r="D36" s="229"/>
      <c r="E36" s="223">
        <v>100</v>
      </c>
      <c r="F36" s="230"/>
      <c r="G36" s="170" t="s">
        <v>21</v>
      </c>
      <c r="H36" s="170"/>
      <c r="I36" s="170"/>
      <c r="J36" s="170"/>
      <c r="K36" s="170"/>
      <c r="L36" s="170"/>
      <c r="M36" s="171"/>
      <c r="N36" s="256"/>
      <c r="O36" s="257"/>
      <c r="P36" s="257"/>
      <c r="Q36" s="257"/>
      <c r="R36" s="257"/>
      <c r="S36" s="257"/>
      <c r="T36" s="257"/>
      <c r="U36" s="257"/>
      <c r="V36" s="257"/>
      <c r="W36" s="257"/>
      <c r="X36" s="258"/>
      <c r="Y36" s="210"/>
      <c r="Z36" s="211"/>
      <c r="AA36" s="212"/>
    </row>
    <row r="37" spans="1:28" ht="15" customHeight="1" x14ac:dyDescent="0.3">
      <c r="A37" s="166"/>
      <c r="B37" s="167"/>
      <c r="C37" s="219" t="s">
        <v>79</v>
      </c>
      <c r="D37" s="252"/>
      <c r="E37" s="223" t="s">
        <v>49</v>
      </c>
      <c r="F37" s="224"/>
      <c r="G37" s="36">
        <v>3</v>
      </c>
      <c r="H37" s="36" t="s">
        <v>85</v>
      </c>
      <c r="I37" s="36"/>
      <c r="J37" s="43"/>
      <c r="K37" s="43"/>
      <c r="L37" s="43"/>
      <c r="M37" s="44"/>
      <c r="N37" s="259"/>
      <c r="O37" s="260"/>
      <c r="P37" s="260"/>
      <c r="Q37" s="260"/>
      <c r="R37" s="260"/>
      <c r="S37" s="260"/>
      <c r="T37" s="260"/>
      <c r="U37" s="260"/>
      <c r="V37" s="260"/>
      <c r="W37" s="260"/>
      <c r="X37" s="261"/>
      <c r="Y37" s="210"/>
      <c r="Z37" s="211"/>
      <c r="AA37" s="212"/>
    </row>
    <row r="38" spans="1:28" ht="15" customHeight="1" x14ac:dyDescent="0.3">
      <c r="A38" s="166"/>
      <c r="B38" s="167"/>
      <c r="C38" s="229" t="s">
        <v>38</v>
      </c>
      <c r="D38" s="229"/>
      <c r="E38" s="188" t="s">
        <v>110</v>
      </c>
      <c r="F38" s="189"/>
      <c r="G38" s="189"/>
      <c r="H38" s="189"/>
      <c r="I38" s="189"/>
      <c r="J38" s="189"/>
      <c r="K38" s="189"/>
      <c r="L38" s="189"/>
      <c r="M38" s="190"/>
      <c r="N38" s="295" t="s">
        <v>86</v>
      </c>
      <c r="O38" s="296"/>
      <c r="P38" s="296"/>
      <c r="Q38" s="296"/>
      <c r="R38" s="296"/>
      <c r="S38" s="296"/>
      <c r="T38" s="296"/>
      <c r="U38" s="296"/>
      <c r="V38" s="296"/>
      <c r="W38" s="296"/>
      <c r="X38" s="297"/>
      <c r="Y38" s="210"/>
      <c r="Z38" s="211"/>
      <c r="AA38" s="212"/>
    </row>
    <row r="39" spans="1:28" ht="15" customHeight="1" x14ac:dyDescent="0.3">
      <c r="A39" s="166"/>
      <c r="B39" s="167"/>
      <c r="C39" s="229"/>
      <c r="D39" s="229"/>
      <c r="E39" s="194"/>
      <c r="F39" s="195"/>
      <c r="G39" s="195"/>
      <c r="H39" s="195"/>
      <c r="I39" s="195"/>
      <c r="J39" s="195"/>
      <c r="K39" s="195"/>
      <c r="L39" s="195"/>
      <c r="M39" s="196"/>
      <c r="N39" s="45" t="s">
        <v>29</v>
      </c>
      <c r="O39" s="298"/>
      <c r="P39" s="298"/>
      <c r="Q39" s="298"/>
      <c r="R39" s="298"/>
      <c r="S39" s="298"/>
      <c r="T39" s="298"/>
      <c r="U39" s="298"/>
      <c r="V39" s="298"/>
      <c r="W39" s="298"/>
      <c r="X39" s="46" t="s">
        <v>30</v>
      </c>
      <c r="Y39" s="210"/>
      <c r="Z39" s="211"/>
      <c r="AA39" s="212"/>
      <c r="AB39" s="47"/>
    </row>
    <row r="40" spans="1:28" ht="15" customHeight="1" x14ac:dyDescent="0.3">
      <c r="A40" s="168"/>
      <c r="B40" s="169"/>
      <c r="C40" s="229" t="s">
        <v>26</v>
      </c>
      <c r="D40" s="229"/>
      <c r="E40" s="36" t="s">
        <v>42</v>
      </c>
      <c r="F40" s="294"/>
      <c r="G40" s="294"/>
      <c r="H40" s="294"/>
      <c r="I40" s="294"/>
      <c r="J40" s="294"/>
      <c r="K40" s="294"/>
      <c r="L40" s="294"/>
      <c r="M40" s="37" t="s">
        <v>30</v>
      </c>
      <c r="N40" s="227" t="s">
        <v>87</v>
      </c>
      <c r="O40" s="170"/>
      <c r="P40" s="170"/>
      <c r="Q40" s="170"/>
      <c r="R40" s="170"/>
      <c r="S40" s="170"/>
      <c r="T40" s="170"/>
      <c r="U40" s="170"/>
      <c r="V40" s="170"/>
      <c r="W40" s="170"/>
      <c r="X40" s="171"/>
      <c r="Y40" s="213"/>
      <c r="Z40" s="214"/>
      <c r="AA40" s="215"/>
    </row>
    <row r="41" spans="1:28" ht="15" customHeight="1" x14ac:dyDescent="0.3">
      <c r="A41" s="164" t="s">
        <v>59</v>
      </c>
      <c r="B41" s="238"/>
      <c r="C41" s="227" t="s">
        <v>63</v>
      </c>
      <c r="D41" s="171"/>
      <c r="E41" s="290"/>
      <c r="F41" s="291"/>
      <c r="G41" s="43" t="s">
        <v>64</v>
      </c>
      <c r="H41" s="43"/>
      <c r="I41" s="48" t="s">
        <v>23</v>
      </c>
      <c r="J41" s="170">
        <f>E34+E41</f>
        <v>1</v>
      </c>
      <c r="K41" s="170"/>
      <c r="L41" s="49" t="s">
        <v>64</v>
      </c>
      <c r="M41" s="44"/>
      <c r="N41" s="243" t="s">
        <v>165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5"/>
      <c r="Y41" s="207">
        <f>IF(J44="error","error",'(非表示)Calc1'!C9)</f>
        <v>0</v>
      </c>
      <c r="Z41" s="315"/>
      <c r="AA41" s="252"/>
    </row>
    <row r="42" spans="1:28" ht="15" customHeight="1" x14ac:dyDescent="0.3">
      <c r="A42" s="239"/>
      <c r="B42" s="240"/>
      <c r="C42" s="227" t="s">
        <v>72</v>
      </c>
      <c r="D42" s="171"/>
      <c r="E42" s="290"/>
      <c r="F42" s="291"/>
      <c r="G42" s="43" t="s">
        <v>60</v>
      </c>
      <c r="H42" s="43"/>
      <c r="I42" s="48" t="s">
        <v>23</v>
      </c>
      <c r="J42" s="170">
        <f>E35+E42</f>
        <v>4</v>
      </c>
      <c r="K42" s="170"/>
      <c r="L42" s="49" t="s">
        <v>60</v>
      </c>
      <c r="M42" s="44"/>
      <c r="N42" s="246"/>
      <c r="O42" s="247"/>
      <c r="P42" s="247"/>
      <c r="Q42" s="247"/>
      <c r="R42" s="247"/>
      <c r="S42" s="247"/>
      <c r="T42" s="247"/>
      <c r="U42" s="247"/>
      <c r="V42" s="247"/>
      <c r="W42" s="247"/>
      <c r="X42" s="248"/>
      <c r="Y42" s="316"/>
      <c r="Z42" s="317"/>
      <c r="AA42" s="318"/>
    </row>
    <row r="43" spans="1:28" ht="77.25" customHeight="1" x14ac:dyDescent="0.3">
      <c r="A43" s="239"/>
      <c r="B43" s="240"/>
      <c r="C43" s="299" t="s">
        <v>161</v>
      </c>
      <c r="D43" s="300"/>
      <c r="E43" s="303">
        <v>0</v>
      </c>
      <c r="F43" s="304"/>
      <c r="G43" s="306" t="s">
        <v>60</v>
      </c>
      <c r="H43" s="308"/>
      <c r="I43" s="310" t="s">
        <v>164</v>
      </c>
      <c r="J43" s="311"/>
      <c r="K43" s="311"/>
      <c r="L43" s="311"/>
      <c r="M43" s="312"/>
      <c r="N43" s="246"/>
      <c r="O43" s="247"/>
      <c r="P43" s="247"/>
      <c r="Q43" s="247"/>
      <c r="R43" s="247"/>
      <c r="S43" s="247"/>
      <c r="T43" s="247"/>
      <c r="U43" s="247"/>
      <c r="V43" s="247"/>
      <c r="W43" s="247"/>
      <c r="X43" s="248"/>
      <c r="Y43" s="316"/>
      <c r="Z43" s="317"/>
      <c r="AA43" s="318"/>
    </row>
    <row r="44" spans="1:28" ht="13.5" x14ac:dyDescent="0.3">
      <c r="A44" s="241"/>
      <c r="B44" s="242"/>
      <c r="C44" s="301"/>
      <c r="D44" s="302"/>
      <c r="E44" s="305"/>
      <c r="F44" s="298"/>
      <c r="G44" s="307"/>
      <c r="H44" s="309"/>
      <c r="I44" s="99" t="s">
        <v>23</v>
      </c>
      <c r="J44" s="100">
        <f>IF(SUM(E36,E43)&gt;9999,"error",SUM(E36,E43))</f>
        <v>100</v>
      </c>
      <c r="K44" s="49"/>
      <c r="L44" s="95" t="s">
        <v>21</v>
      </c>
      <c r="M44" s="102"/>
      <c r="N44" s="249"/>
      <c r="O44" s="250"/>
      <c r="P44" s="250"/>
      <c r="Q44" s="250"/>
      <c r="R44" s="250"/>
      <c r="S44" s="250"/>
      <c r="T44" s="250"/>
      <c r="U44" s="250"/>
      <c r="V44" s="250"/>
      <c r="W44" s="250"/>
      <c r="X44" s="251"/>
      <c r="Y44" s="316"/>
      <c r="Z44" s="317"/>
      <c r="AA44" s="318"/>
    </row>
    <row r="45" spans="1:28" ht="15" customHeight="1" x14ac:dyDescent="0.3">
      <c r="A45" s="166" t="s">
        <v>162</v>
      </c>
      <c r="B45" s="167"/>
      <c r="C45" s="219" t="s">
        <v>79</v>
      </c>
      <c r="D45" s="220"/>
      <c r="E45" s="223" t="s">
        <v>49</v>
      </c>
      <c r="F45" s="224"/>
      <c r="G45" s="17"/>
      <c r="H45" s="43" t="s">
        <v>91</v>
      </c>
      <c r="I45" s="43"/>
      <c r="J45" s="51" t="s">
        <v>92</v>
      </c>
      <c r="K45" s="36">
        <f>G37+G45</f>
        <v>3</v>
      </c>
      <c r="L45" s="52" t="s">
        <v>93</v>
      </c>
      <c r="M45" s="44"/>
      <c r="N45" s="96"/>
      <c r="O45" s="97"/>
      <c r="P45" s="97"/>
      <c r="Q45" s="97"/>
      <c r="R45" s="97"/>
      <c r="S45" s="97"/>
      <c r="T45" s="97"/>
      <c r="U45" s="97"/>
      <c r="V45" s="97"/>
      <c r="W45" s="97"/>
      <c r="X45" s="98"/>
      <c r="Y45" s="316"/>
      <c r="Z45" s="317"/>
      <c r="AA45" s="318"/>
    </row>
    <row r="46" spans="1:28" ht="15" customHeight="1" x14ac:dyDescent="0.3">
      <c r="A46" s="166"/>
      <c r="B46" s="167"/>
      <c r="C46" s="221"/>
      <c r="D46" s="222"/>
      <c r="E46" s="223" t="s">
        <v>81</v>
      </c>
      <c r="F46" s="230"/>
      <c r="G46" s="230"/>
      <c r="H46" s="230"/>
      <c r="I46" s="294" t="s">
        <v>98</v>
      </c>
      <c r="J46" s="294"/>
      <c r="K46" s="294"/>
      <c r="L46" s="43"/>
      <c r="M46" s="44"/>
      <c r="N46" s="53"/>
      <c r="O46" s="54"/>
      <c r="P46" s="54"/>
      <c r="Q46" s="54"/>
      <c r="R46" s="54"/>
      <c r="S46" s="54"/>
      <c r="T46" s="54"/>
      <c r="U46" s="54"/>
      <c r="V46" s="54"/>
      <c r="W46" s="54"/>
      <c r="X46" s="55"/>
      <c r="Y46" s="316"/>
      <c r="Z46" s="317"/>
      <c r="AA46" s="318"/>
    </row>
    <row r="47" spans="1:28" ht="15" customHeight="1" x14ac:dyDescent="0.3">
      <c r="A47" s="168"/>
      <c r="B47" s="169"/>
      <c r="C47" s="170" t="s">
        <v>43</v>
      </c>
      <c r="D47" s="171"/>
      <c r="E47" s="227" t="s">
        <v>101</v>
      </c>
      <c r="F47" s="170"/>
      <c r="G47" s="170"/>
      <c r="H47" s="170"/>
      <c r="I47" s="294" t="s">
        <v>98</v>
      </c>
      <c r="J47" s="294"/>
      <c r="K47" s="294"/>
      <c r="L47" s="43"/>
      <c r="M47" s="44"/>
      <c r="N47" s="221" t="s">
        <v>100</v>
      </c>
      <c r="O47" s="319"/>
      <c r="P47" s="319"/>
      <c r="Q47" s="319"/>
      <c r="R47" s="319"/>
      <c r="S47" s="319"/>
      <c r="T47" s="319"/>
      <c r="U47" s="319"/>
      <c r="V47" s="319"/>
      <c r="W47" s="319"/>
      <c r="X47" s="222"/>
      <c r="Y47" s="221"/>
      <c r="Z47" s="319"/>
      <c r="AA47" s="222"/>
    </row>
    <row r="48" spans="1:28" ht="15" customHeight="1" x14ac:dyDescent="0.3">
      <c r="A48" s="225" t="s">
        <v>31</v>
      </c>
      <c r="B48" s="226"/>
      <c r="C48" s="56" t="s">
        <v>94</v>
      </c>
      <c r="D48" s="36" t="s">
        <v>95</v>
      </c>
      <c r="E48" s="43" t="s">
        <v>193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4"/>
    </row>
    <row r="49" spans="1:28" ht="15" customHeight="1" x14ac:dyDescent="0.3">
      <c r="A49" s="57"/>
      <c r="B49" s="5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8" ht="15" customHeight="1" x14ac:dyDescent="0.3">
      <c r="A50" s="38" t="s">
        <v>25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58"/>
    </row>
    <row r="51" spans="1:28" ht="15" customHeight="1" x14ac:dyDescent="0.3">
      <c r="A51" s="159" t="s">
        <v>17</v>
      </c>
      <c r="B51" s="160"/>
      <c r="C51" s="159" t="s">
        <v>9</v>
      </c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160"/>
    </row>
    <row r="52" spans="1:28" ht="15" customHeight="1" x14ac:dyDescent="0.3">
      <c r="A52" s="320" t="s">
        <v>47</v>
      </c>
      <c r="B52" s="321"/>
      <c r="C52" s="326" t="s">
        <v>65</v>
      </c>
      <c r="D52" s="315"/>
      <c r="E52" s="315"/>
      <c r="F52" s="315"/>
      <c r="G52" s="315"/>
      <c r="H52" s="313" t="s">
        <v>97</v>
      </c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313"/>
      <c r="AA52" s="314"/>
    </row>
    <row r="53" spans="1:28" ht="15" customHeight="1" x14ac:dyDescent="0.3">
      <c r="A53" s="322"/>
      <c r="B53" s="323"/>
      <c r="C53" s="329"/>
      <c r="D53" s="327"/>
      <c r="E53" s="327"/>
      <c r="F53" s="327"/>
      <c r="G53" s="327"/>
      <c r="H53" s="330" t="s">
        <v>96</v>
      </c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331"/>
    </row>
    <row r="54" spans="1:28" ht="15" customHeight="1" x14ac:dyDescent="0.3">
      <c r="A54" s="322"/>
      <c r="B54" s="323"/>
      <c r="C54" s="295" t="s">
        <v>66</v>
      </c>
      <c r="D54" s="327"/>
      <c r="E54" s="327"/>
      <c r="F54" s="327"/>
      <c r="G54" s="327"/>
      <c r="H54" s="296" t="s">
        <v>119</v>
      </c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7"/>
    </row>
    <row r="55" spans="1:28" ht="15" customHeight="1" x14ac:dyDescent="0.3">
      <c r="A55" s="322"/>
      <c r="B55" s="323"/>
      <c r="C55" s="59"/>
      <c r="D55" s="60"/>
      <c r="E55" s="60"/>
      <c r="F55" s="60"/>
      <c r="G55" s="60"/>
      <c r="H55" s="32" t="s">
        <v>118</v>
      </c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1"/>
      <c r="AB55" s="62"/>
    </row>
    <row r="56" spans="1:28" ht="15" customHeight="1" x14ac:dyDescent="0.3">
      <c r="A56" s="322"/>
      <c r="B56" s="323"/>
      <c r="C56" s="295" t="s">
        <v>67</v>
      </c>
      <c r="D56" s="327"/>
      <c r="E56" s="327"/>
      <c r="F56" s="327"/>
      <c r="G56" s="327"/>
      <c r="H56" s="296" t="s">
        <v>68</v>
      </c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7"/>
    </row>
    <row r="57" spans="1:28" ht="15" customHeight="1" x14ac:dyDescent="0.3">
      <c r="A57" s="322"/>
      <c r="B57" s="323"/>
      <c r="C57" s="332" t="s">
        <v>114</v>
      </c>
      <c r="D57" s="327"/>
      <c r="E57" s="327"/>
      <c r="F57" s="327"/>
      <c r="G57" s="327"/>
      <c r="H57" s="63" t="s">
        <v>158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</row>
    <row r="58" spans="1:28" ht="15" customHeight="1" x14ac:dyDescent="0.3">
      <c r="A58" s="324"/>
      <c r="B58" s="325"/>
      <c r="C58" s="328" t="s">
        <v>115</v>
      </c>
      <c r="D58" s="319"/>
      <c r="E58" s="319"/>
      <c r="F58" s="319"/>
      <c r="G58" s="319"/>
      <c r="H58" s="65" t="s">
        <v>159</v>
      </c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6"/>
    </row>
    <row r="59" spans="1:28" ht="15" customHeight="1" x14ac:dyDescent="0.3">
      <c r="A59" s="67"/>
      <c r="B59" s="68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8" ht="15" customHeight="1" x14ac:dyDescent="0.3">
      <c r="A60" s="112" t="s">
        <v>28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4"/>
    </row>
    <row r="61" spans="1:28" ht="15" customHeight="1" x14ac:dyDescent="0.3">
      <c r="A61" s="18"/>
      <c r="B61" s="19" t="s">
        <v>176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1"/>
    </row>
    <row r="62" spans="1:28" ht="15" customHeight="1" x14ac:dyDescent="0.3">
      <c r="A62" s="22"/>
      <c r="B62" s="101" t="s">
        <v>177</v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23"/>
    </row>
    <row r="63" spans="1:28" ht="15" customHeight="1" x14ac:dyDescent="0.3">
      <c r="A63" s="22"/>
      <c r="B63" s="101" t="s">
        <v>178</v>
      </c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23"/>
    </row>
    <row r="64" spans="1:28" ht="15" customHeight="1" x14ac:dyDescent="0.3">
      <c r="A64" s="22"/>
      <c r="B64" s="101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23"/>
    </row>
    <row r="65" spans="1:27" ht="15" customHeight="1" x14ac:dyDescent="0.3">
      <c r="A65" s="22"/>
      <c r="B65" s="101" t="s">
        <v>179</v>
      </c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23"/>
    </row>
    <row r="66" spans="1:27" ht="15" customHeight="1" x14ac:dyDescent="0.3">
      <c r="A66" s="22"/>
      <c r="B66" s="101" t="s">
        <v>180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23"/>
    </row>
    <row r="67" spans="1:27" ht="15" customHeight="1" x14ac:dyDescent="0.3">
      <c r="A67" s="22"/>
      <c r="B67" s="101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23"/>
    </row>
    <row r="68" spans="1:27" ht="15" customHeight="1" x14ac:dyDescent="0.3">
      <c r="A68" s="24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8"/>
    </row>
    <row r="70" spans="1:27" ht="15" customHeight="1" x14ac:dyDescent="0.3">
      <c r="A70" s="75" t="s">
        <v>157</v>
      </c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7"/>
    </row>
    <row r="71" spans="1:27" ht="15" customHeight="1" x14ac:dyDescent="0.3">
      <c r="A71" s="81"/>
      <c r="B71" s="82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4"/>
    </row>
    <row r="72" spans="1:27" ht="15" customHeight="1" x14ac:dyDescent="0.3">
      <c r="A72" s="85"/>
      <c r="B72" s="86" t="s">
        <v>167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3" spans="1:27" ht="15" customHeight="1" x14ac:dyDescent="0.3">
      <c r="A73" s="85"/>
      <c r="B73" s="86" t="s">
        <v>168</v>
      </c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9"/>
    </row>
    <row r="74" spans="1:27" ht="15" customHeight="1" x14ac:dyDescent="0.3">
      <c r="A74" s="85"/>
      <c r="B74" s="86" t="s">
        <v>169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9"/>
    </row>
    <row r="75" spans="1:27" ht="15" customHeight="1" x14ac:dyDescent="0.3">
      <c r="A75" s="85"/>
      <c r="B75" s="86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9"/>
    </row>
    <row r="76" spans="1:27" ht="15" customHeight="1" x14ac:dyDescent="0.3">
      <c r="A76" s="85"/>
      <c r="B76" s="86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9"/>
    </row>
    <row r="77" spans="1:27" ht="15" customHeight="1" x14ac:dyDescent="0.3">
      <c r="A77" s="85"/>
      <c r="B77" s="86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9"/>
    </row>
    <row r="78" spans="1:27" ht="15" customHeight="1" x14ac:dyDescent="0.3">
      <c r="A78" s="90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4"/>
    </row>
  </sheetData>
  <dataConsolidate/>
  <mergeCells count="138">
    <mergeCell ref="A51:B51"/>
    <mergeCell ref="C51:AA51"/>
    <mergeCell ref="A52:B58"/>
    <mergeCell ref="C52:G52"/>
    <mergeCell ref="C56:G56"/>
    <mergeCell ref="A45:B47"/>
    <mergeCell ref="C58:G58"/>
    <mergeCell ref="C53:G53"/>
    <mergeCell ref="C54:G54"/>
    <mergeCell ref="H53:AA53"/>
    <mergeCell ref="N47:X47"/>
    <mergeCell ref="E47:H47"/>
    <mergeCell ref="I47:K47"/>
    <mergeCell ref="I46:K46"/>
    <mergeCell ref="C57:G57"/>
    <mergeCell ref="C43:D44"/>
    <mergeCell ref="E43:F44"/>
    <mergeCell ref="G43:G44"/>
    <mergeCell ref="H43:H44"/>
    <mergeCell ref="I43:M43"/>
    <mergeCell ref="H56:AA56"/>
    <mergeCell ref="H54:AA54"/>
    <mergeCell ref="H52:AA52"/>
    <mergeCell ref="Y41:AA47"/>
    <mergeCell ref="E42:F42"/>
    <mergeCell ref="J42:K42"/>
    <mergeCell ref="C47:D47"/>
    <mergeCell ref="C33:D33"/>
    <mergeCell ref="E33:M33"/>
    <mergeCell ref="N40:X40"/>
    <mergeCell ref="E41:F41"/>
    <mergeCell ref="N32:X32"/>
    <mergeCell ref="E35:F35"/>
    <mergeCell ref="G34:M34"/>
    <mergeCell ref="P33:W33"/>
    <mergeCell ref="C40:D40"/>
    <mergeCell ref="E38:M39"/>
    <mergeCell ref="F40:L40"/>
    <mergeCell ref="N38:X38"/>
    <mergeCell ref="O39:W39"/>
    <mergeCell ref="C34:D34"/>
    <mergeCell ref="C35:D35"/>
    <mergeCell ref="A8:E9"/>
    <mergeCell ref="X2:AA2"/>
    <mergeCell ref="A41:B44"/>
    <mergeCell ref="N41:X44"/>
    <mergeCell ref="C38:D39"/>
    <mergeCell ref="C37:D37"/>
    <mergeCell ref="E37:F37"/>
    <mergeCell ref="A10:E10"/>
    <mergeCell ref="T11:AA11"/>
    <mergeCell ref="N6:R6"/>
    <mergeCell ref="N7:R7"/>
    <mergeCell ref="N34:X37"/>
    <mergeCell ref="Y32:AA32"/>
    <mergeCell ref="T16:W16"/>
    <mergeCell ref="T17:W17"/>
    <mergeCell ref="F11:K11"/>
    <mergeCell ref="S2:V2"/>
    <mergeCell ref="F13:K13"/>
    <mergeCell ref="C32:M32"/>
    <mergeCell ref="N8:R9"/>
    <mergeCell ref="S6:U7"/>
    <mergeCell ref="S8:U9"/>
    <mergeCell ref="Y6:AA9"/>
    <mergeCell ref="W6:X9"/>
    <mergeCell ref="A60:AA60"/>
    <mergeCell ref="D16:E16"/>
    <mergeCell ref="A17:E17"/>
    <mergeCell ref="F16:K16"/>
    <mergeCell ref="C45:D46"/>
    <mergeCell ref="E45:F45"/>
    <mergeCell ref="A48:B48"/>
    <mergeCell ref="C41:D41"/>
    <mergeCell ref="X19:AA19"/>
    <mergeCell ref="T19:W19"/>
    <mergeCell ref="A14:C16"/>
    <mergeCell ref="D14:E14"/>
    <mergeCell ref="C36:D36"/>
    <mergeCell ref="E46:H46"/>
    <mergeCell ref="J41:K41"/>
    <mergeCell ref="C42:D42"/>
    <mergeCell ref="E36:F36"/>
    <mergeCell ref="G36:M36"/>
    <mergeCell ref="X14:AA14"/>
    <mergeCell ref="T14:W14"/>
    <mergeCell ref="X17:AA17"/>
    <mergeCell ref="E34:F34"/>
    <mergeCell ref="A23:AA23"/>
    <mergeCell ref="A31:AA31"/>
    <mergeCell ref="A32:B32"/>
    <mergeCell ref="F14:K14"/>
    <mergeCell ref="A33:B40"/>
    <mergeCell ref="G35:M35"/>
    <mergeCell ref="A24:B24"/>
    <mergeCell ref="D13:E13"/>
    <mergeCell ref="X16:AA16"/>
    <mergeCell ref="A11:C13"/>
    <mergeCell ref="X15:AA15"/>
    <mergeCell ref="T15:W15"/>
    <mergeCell ref="A25:D29"/>
    <mergeCell ref="E25:AA29"/>
    <mergeCell ref="C19:K19"/>
    <mergeCell ref="A21:E21"/>
    <mergeCell ref="F21:K21"/>
    <mergeCell ref="D12:E12"/>
    <mergeCell ref="D15:E15"/>
    <mergeCell ref="F12:K12"/>
    <mergeCell ref="F15:K15"/>
    <mergeCell ref="X18:AA18"/>
    <mergeCell ref="C24:AA24"/>
    <mergeCell ref="X13:AA13"/>
    <mergeCell ref="T13:W13"/>
    <mergeCell ref="Y33:AA40"/>
    <mergeCell ref="N2:Q2"/>
    <mergeCell ref="A20:E20"/>
    <mergeCell ref="F20:K20"/>
    <mergeCell ref="F17:K17"/>
    <mergeCell ref="N11:Q11"/>
    <mergeCell ref="N12:Q12"/>
    <mergeCell ref="N14:Q14"/>
    <mergeCell ref="N15:Q15"/>
    <mergeCell ref="N16:Q16"/>
    <mergeCell ref="N17:Q17"/>
    <mergeCell ref="N19:Q19"/>
    <mergeCell ref="A4:E4"/>
    <mergeCell ref="F4:V4"/>
    <mergeCell ref="F7:K7"/>
    <mergeCell ref="F8:K9"/>
    <mergeCell ref="A6:K6"/>
    <mergeCell ref="F10:K10"/>
    <mergeCell ref="D11:E11"/>
    <mergeCell ref="A18:E18"/>
    <mergeCell ref="F18:K18"/>
    <mergeCell ref="T18:W18"/>
    <mergeCell ref="N18:Q18"/>
    <mergeCell ref="W4:AA4"/>
    <mergeCell ref="A7:E7"/>
  </mergeCells>
  <phoneticPr fontId="2"/>
  <conditionalFormatting sqref="J44:K44">
    <cfRule type="containsText" dxfId="2" priority="5" operator="containsText" text="error">
      <formula>NOT(ISERROR(SEARCH("error",J44)))</formula>
    </cfRule>
  </conditionalFormatting>
  <conditionalFormatting sqref="Y41">
    <cfRule type="containsText" dxfId="1" priority="4" operator="containsText" text="error">
      <formula>NOT(ISERROR(SEARCH("error",Y41)))</formula>
    </cfRule>
  </conditionalFormatting>
  <conditionalFormatting sqref="Y6:AA9">
    <cfRule type="containsText" dxfId="0" priority="3" operator="containsText" text="error">
      <formula>NOT(ISERROR(SEARCH("error",Y6)))</formula>
    </cfRule>
  </conditionalFormatting>
  <dataValidations count="1">
    <dataValidation type="list" allowBlank="1" showInputMessage="1" showErrorMessage="1" sqref="E43:F44" xr:uid="{BAEAA903-A9D3-4D85-96FD-0FC0883E2650}">
      <formula1>"0,50,100,150,200,250,300,350,400,450,500,550,600,650,700,750,800,850,900,950,1000,1050,1100,1150,1200,1250,1300,1350,1400,1450,1500,1550,1600,1650,1700,1750,1800,1850,1900,1950,2000,2100,2200,2300,2400,2500,2600,2700,2800,2900"</formula1>
    </dataValidation>
  </dataValidations>
  <printOptions horizontalCentered="1"/>
  <pageMargins left="0.39370078740157483" right="0.23622047244094491" top="0.35433070866141736" bottom="0.74803149606299213" header="0.31496062992125984" footer="0.31496062992125984"/>
  <pageSetup paperSize="9" scale="67" fitToWidth="0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'(非表示)Selection Items'!$B$3:$B$4</xm:f>
          </x14:formula1>
          <xm:sqref>S6:U7</xm:sqref>
        </x14:dataValidation>
        <x14:dataValidation type="list" allowBlank="1" showInputMessage="1" showErrorMessage="1" xr:uid="{00000000-0002-0000-0000-000002000000}">
          <x14:formula1>
            <xm:f>'(非表示)Selection Items'!$C$3:$C$6</xm:f>
          </x14:formula1>
          <xm:sqref>S8:U9</xm:sqref>
        </x14:dataValidation>
        <x14:dataValidation type="list" allowBlank="1" showInputMessage="1" showErrorMessage="1" xr:uid="{00000000-0002-0000-0000-000004000000}">
          <x14:formula1>
            <xm:f>'(非表示)Data2'!$N$6:$N$7</xm:f>
          </x14:formula1>
          <xm:sqref>G45</xm:sqref>
        </x14:dataValidation>
        <x14:dataValidation type="list" allowBlank="1" showInputMessage="1" showErrorMessage="1" xr:uid="{00000000-0002-0000-0000-000005000000}">
          <x14:formula1>
            <xm:f>'(非表示)Data2'!$Q$6:$Q$7</xm:f>
          </x14:formula1>
          <xm:sqref>I46</xm:sqref>
        </x14:dataValidation>
        <x14:dataValidation type="list" allowBlank="1" showInputMessage="1" showErrorMessage="1" xr:uid="{00000000-0002-0000-0000-00000A000000}">
          <x14:formula1>
            <xm:f>'(非表示)Selection Items'!$F$3:$F$6</xm:f>
          </x14:formula1>
          <xm:sqref>E38:M39</xm:sqref>
        </x14:dataValidation>
        <x14:dataValidation type="list" allowBlank="1" showInputMessage="1" showErrorMessage="1" xr:uid="{00000000-0002-0000-0000-000009000000}">
          <x14:formula1>
            <xm:f>'(非表示)Data1'!$B$3:$B$6</xm:f>
          </x14:formula1>
          <xm:sqref>A25</xm:sqref>
        </x14:dataValidation>
        <x14:dataValidation type="list" allowBlank="1" showInputMessage="1" showErrorMessage="1" xr:uid="{00000000-0002-0000-0000-00000C000000}">
          <x14:formula1>
            <xm:f>'(非表示)Selection Items'!$E$3:$E$10</xm:f>
          </x14:formula1>
          <xm:sqref>E33:M33</xm:sqref>
        </x14:dataValidation>
        <x14:dataValidation type="list" allowBlank="1" showInputMessage="1" showErrorMessage="1" xr:uid="{00000000-0002-0000-0000-000006000000}">
          <x14:formula1>
            <xm:f>'(非表示)Data2'!$H$6:$H$12</xm:f>
          </x14:formula1>
          <xm:sqref>E42:F42</xm:sqref>
        </x14:dataValidation>
        <x14:dataValidation type="list" allowBlank="1" showInputMessage="1" showErrorMessage="1" xr:uid="{00403F49-DF3B-4563-A93E-3FC3E278FDDE}">
          <x14:formula1>
            <xm:f>'(非表示)Selection Items'!$D$3:$D$9</xm:f>
          </x14:formula1>
          <xm:sqref>F18:K18</xm:sqref>
        </x14:dataValidation>
        <x14:dataValidation type="list" allowBlank="1" showInputMessage="1" showErrorMessage="1" xr:uid="{00000000-0002-0000-0000-000007000000}">
          <x14:formula1>
            <xm:f>'(非表示)Data2'!$E$6:$E$14</xm:f>
          </x14:formula1>
          <xm:sqref>E41:F41</xm:sqref>
        </x14:dataValidation>
        <x14:dataValidation type="list" showInputMessage="1" showErrorMessage="1" xr:uid="{00000000-0002-0000-0000-000001000000}">
          <x14:formula1>
            <xm:f>'(非表示)Data2'!$T$4:$T$13</xm:f>
          </x14:formula1>
          <xm:sqref>I47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C000"/>
  </sheetPr>
  <dimension ref="B2:I14"/>
  <sheetViews>
    <sheetView workbookViewId="0">
      <selection activeCell="E33" sqref="E33:M33"/>
    </sheetView>
  </sheetViews>
  <sheetFormatPr defaultColWidth="9" defaultRowHeight="12.5" x14ac:dyDescent="0.3"/>
  <cols>
    <col min="1" max="1" width="4" style="2" customWidth="1"/>
    <col min="2" max="2" width="19.36328125" style="2" customWidth="1"/>
    <col min="3" max="3" width="10.36328125" style="2" customWidth="1"/>
    <col min="4" max="4" width="4.6328125" style="2" customWidth="1"/>
    <col min="5" max="5" width="16.6328125" style="2" bestFit="1" customWidth="1"/>
    <col min="6" max="6" width="7.81640625" style="2" bestFit="1" customWidth="1"/>
    <col min="7" max="7" width="4.6328125" style="2" customWidth="1"/>
    <col min="8" max="8" width="13" style="2" bestFit="1" customWidth="1"/>
    <col min="9" max="9" width="8.81640625" style="2" bestFit="1" customWidth="1"/>
    <col min="10" max="16384" width="9" style="2"/>
  </cols>
  <sheetData>
    <row r="2" spans="2:9" x14ac:dyDescent="0.3">
      <c r="B2" s="1" t="s">
        <v>71</v>
      </c>
      <c r="E2" s="1" t="s">
        <v>136</v>
      </c>
      <c r="H2" s="1" t="s">
        <v>143</v>
      </c>
    </row>
    <row r="3" spans="2:9" x14ac:dyDescent="0.3">
      <c r="B3" s="3" t="s">
        <v>70</v>
      </c>
      <c r="C3" s="4">
        <f>IF('Application Sheet'!E41="",0,VLOOKUP('Application Sheet'!E41,CPU_KAKAKU,2,FALSE))</f>
        <v>0</v>
      </c>
      <c r="E3" s="3" t="s">
        <v>140</v>
      </c>
      <c r="F3" s="4">
        <f>VLOOKUP('Application Sheet'!E33,'(非表示)Data2'!W4:Y15,2,FALSE)</f>
        <v>0</v>
      </c>
      <c r="H3" s="3" t="s">
        <v>144</v>
      </c>
      <c r="I3" s="4">
        <f>IF('Application Sheet'!I47="",0,VLOOKUP('Application Sheet'!I47,Oracle_KAKAKU,2,FALSE))</f>
        <v>0</v>
      </c>
    </row>
    <row r="4" spans="2:9" x14ac:dyDescent="0.3">
      <c r="B4" s="3" t="s">
        <v>73</v>
      </c>
      <c r="C4" s="4">
        <f>IF('Application Sheet'!E42="",0,VLOOKUP('Application Sheet'!E42,Memory_KAKAKU,2,FALSE))</f>
        <v>0</v>
      </c>
      <c r="E4" s="3" t="s">
        <v>141</v>
      </c>
      <c r="F4" s="30">
        <f>VLOOKUP('Application Sheet'!E33,'(非表示)Data2'!W4:Y15,3,FALSE)</f>
        <v>9999</v>
      </c>
      <c r="H4" s="3" t="s">
        <v>145</v>
      </c>
      <c r="I4" s="30">
        <f>'Application Sheet'!J41</f>
        <v>1</v>
      </c>
    </row>
    <row r="5" spans="2:9" x14ac:dyDescent="0.3">
      <c r="B5" s="3" t="s">
        <v>163</v>
      </c>
      <c r="C5" s="4">
        <f>IF('Application Sheet'!J44="",0,VLOOKUP('Application Sheet'!J44,HDD_KAKAKU,2,FALSE))</f>
        <v>0</v>
      </c>
      <c r="E5" s="5" t="s">
        <v>23</v>
      </c>
      <c r="F5" s="4">
        <f>ROUNDUP('Application Sheet'!J41/'(非表示)Calc1'!F4,0)*F3</f>
        <v>0</v>
      </c>
      <c r="H5" s="5" t="s">
        <v>23</v>
      </c>
      <c r="I5" s="4">
        <f>I3</f>
        <v>0</v>
      </c>
    </row>
    <row r="6" spans="2:9" x14ac:dyDescent="0.3">
      <c r="B6" s="3" t="s">
        <v>80</v>
      </c>
      <c r="C6" s="4">
        <f>IF('Application Sheet'!G45="",0,VLOOKUP('Application Sheet'!G45,BK_HOJIKIKAN_KAKAKU,2,FALSE))</f>
        <v>0</v>
      </c>
    </row>
    <row r="7" spans="2:9" x14ac:dyDescent="0.3">
      <c r="B7" s="3" t="s">
        <v>81</v>
      </c>
      <c r="C7" s="4">
        <f>IF('Application Sheet'!I46="",0,VLOOKUP('Application Sheet'!I46,ENKAKUCHI_BK_KAKAKU,2,FALSE))</f>
        <v>0</v>
      </c>
    </row>
    <row r="8" spans="2:9" x14ac:dyDescent="0.3">
      <c r="B8" s="3" t="s">
        <v>43</v>
      </c>
      <c r="C8" s="4">
        <f>I5</f>
        <v>0</v>
      </c>
    </row>
    <row r="9" spans="2:9" x14ac:dyDescent="0.3">
      <c r="B9" s="5" t="s">
        <v>74</v>
      </c>
      <c r="C9" s="4">
        <f>SUM(C3:C8)</f>
        <v>0</v>
      </c>
    </row>
    <row r="10" spans="2:9" ht="14" x14ac:dyDescent="0.3">
      <c r="B10"/>
      <c r="C10"/>
    </row>
    <row r="12" spans="2:9" ht="14" x14ac:dyDescent="0.3">
      <c r="E12"/>
      <c r="F12"/>
    </row>
    <row r="14" spans="2:9" ht="14" x14ac:dyDescent="0.3">
      <c r="G14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F0"/>
  </sheetPr>
  <dimension ref="B2:H14"/>
  <sheetViews>
    <sheetView workbookViewId="0">
      <selection activeCell="E33" sqref="E33:M33"/>
    </sheetView>
  </sheetViews>
  <sheetFormatPr defaultColWidth="9" defaultRowHeight="12.5" x14ac:dyDescent="0.3"/>
  <cols>
    <col min="1" max="1" width="2.81640625" style="2" customWidth="1"/>
    <col min="2" max="4" width="10.36328125" style="2" bestFit="1" customWidth="1"/>
    <col min="5" max="5" width="34.6328125" style="2" bestFit="1" customWidth="1"/>
    <col min="6" max="6" width="28.90625" style="2" bestFit="1" customWidth="1"/>
    <col min="7" max="7" width="10.36328125" style="2" bestFit="1" customWidth="1"/>
    <col min="8" max="8" width="20.81640625" style="2" bestFit="1" customWidth="1"/>
    <col min="9" max="16384" width="9" style="2"/>
  </cols>
  <sheetData>
    <row r="2" spans="2:8" x14ac:dyDescent="0.3">
      <c r="B2" s="11" t="s">
        <v>10</v>
      </c>
      <c r="C2" s="11" t="s">
        <v>11</v>
      </c>
      <c r="D2" s="11" t="s">
        <v>34</v>
      </c>
      <c r="E2" s="11" t="s">
        <v>40</v>
      </c>
      <c r="F2" s="11" t="s">
        <v>39</v>
      </c>
      <c r="G2" s="11" t="s">
        <v>54</v>
      </c>
      <c r="H2" s="11" t="s">
        <v>106</v>
      </c>
    </row>
    <row r="3" spans="2:8" x14ac:dyDescent="0.3">
      <c r="B3" s="2" t="s">
        <v>109</v>
      </c>
      <c r="C3" s="2" t="s">
        <v>109</v>
      </c>
      <c r="D3" s="2" t="s">
        <v>109</v>
      </c>
      <c r="E3" s="2" t="s">
        <v>110</v>
      </c>
      <c r="F3" s="2" t="s">
        <v>110</v>
      </c>
      <c r="G3" s="2" t="s">
        <v>109</v>
      </c>
      <c r="H3" s="8" t="s">
        <v>98</v>
      </c>
    </row>
    <row r="4" spans="2:8" x14ac:dyDescent="0.3">
      <c r="B4" s="2" t="s">
        <v>33</v>
      </c>
      <c r="C4" s="2" t="s">
        <v>56</v>
      </c>
      <c r="D4" s="2" t="s">
        <v>37</v>
      </c>
      <c r="E4" s="2" t="s">
        <v>194</v>
      </c>
      <c r="F4" s="14" t="s">
        <v>46</v>
      </c>
      <c r="G4" s="2" t="s">
        <v>55</v>
      </c>
      <c r="H4" s="8" t="s">
        <v>99</v>
      </c>
    </row>
    <row r="5" spans="2:8" x14ac:dyDescent="0.3">
      <c r="C5" s="2" t="s">
        <v>55</v>
      </c>
      <c r="D5" s="2" t="s">
        <v>102</v>
      </c>
      <c r="E5" s="2" t="s">
        <v>124</v>
      </c>
      <c r="F5" s="2" t="s">
        <v>45</v>
      </c>
      <c r="G5" s="14" t="s">
        <v>56</v>
      </c>
    </row>
    <row r="6" spans="2:8" x14ac:dyDescent="0.3">
      <c r="C6" s="2" t="s">
        <v>51</v>
      </c>
      <c r="D6" s="2" t="s">
        <v>36</v>
      </c>
      <c r="E6" s="2" t="s">
        <v>132</v>
      </c>
      <c r="F6" s="2" t="s">
        <v>44</v>
      </c>
    </row>
    <row r="7" spans="2:8" x14ac:dyDescent="0.3">
      <c r="D7" s="2" t="s">
        <v>103</v>
      </c>
      <c r="E7" s="2" t="s">
        <v>133</v>
      </c>
    </row>
    <row r="8" spans="2:8" x14ac:dyDescent="0.3">
      <c r="D8" s="2" t="s">
        <v>104</v>
      </c>
      <c r="E8" s="2" t="s">
        <v>130</v>
      </c>
    </row>
    <row r="9" spans="2:8" x14ac:dyDescent="0.3">
      <c r="D9" s="2" t="s">
        <v>35</v>
      </c>
      <c r="E9" s="2" t="s">
        <v>131</v>
      </c>
    </row>
    <row r="10" spans="2:8" x14ac:dyDescent="0.3">
      <c r="E10" s="2" t="s">
        <v>125</v>
      </c>
    </row>
    <row r="11" spans="2:8" x14ac:dyDescent="0.3">
      <c r="E11" s="2" t="s">
        <v>126</v>
      </c>
    </row>
    <row r="12" spans="2:8" x14ac:dyDescent="0.3">
      <c r="E12" s="2" t="s">
        <v>127</v>
      </c>
    </row>
    <row r="13" spans="2:8" x14ac:dyDescent="0.3">
      <c r="E13" s="2" t="s">
        <v>128</v>
      </c>
    </row>
    <row r="14" spans="2:8" x14ac:dyDescent="0.3">
      <c r="E14" s="2" t="s">
        <v>129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F0"/>
  </sheetPr>
  <dimension ref="B2:C6"/>
  <sheetViews>
    <sheetView workbookViewId="0">
      <selection activeCell="E33" sqref="E33:M33"/>
    </sheetView>
  </sheetViews>
  <sheetFormatPr defaultColWidth="9" defaultRowHeight="12.5" x14ac:dyDescent="0.3"/>
  <cols>
    <col min="1" max="1" width="3" style="2" customWidth="1"/>
    <col min="2" max="2" width="11.81640625" style="2" bestFit="1" customWidth="1"/>
    <col min="3" max="3" width="77.08984375" style="2" bestFit="1" customWidth="1"/>
    <col min="4" max="16384" width="9" style="2"/>
  </cols>
  <sheetData>
    <row r="2" spans="2:3" x14ac:dyDescent="0.3">
      <c r="B2" s="11" t="s">
        <v>52</v>
      </c>
      <c r="C2" s="11" t="s">
        <v>9</v>
      </c>
    </row>
    <row r="3" spans="2:3" ht="62.5" x14ac:dyDescent="0.3">
      <c r="B3" s="12" t="s">
        <v>53</v>
      </c>
      <c r="C3" s="13" t="s">
        <v>134</v>
      </c>
    </row>
    <row r="4" spans="2:3" ht="50" x14ac:dyDescent="0.3">
      <c r="B4" s="12" t="s">
        <v>122</v>
      </c>
      <c r="C4" s="13" t="s">
        <v>123</v>
      </c>
    </row>
    <row r="5" spans="2:3" ht="37.5" x14ac:dyDescent="0.3">
      <c r="B5" s="12" t="s">
        <v>57</v>
      </c>
      <c r="C5" s="13" t="s">
        <v>120</v>
      </c>
    </row>
    <row r="6" spans="2:3" ht="50" x14ac:dyDescent="0.3">
      <c r="B6" s="12" t="s">
        <v>58</v>
      </c>
      <c r="C6" s="13" t="s">
        <v>121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F0"/>
  </sheetPr>
  <dimension ref="B2:AH59"/>
  <sheetViews>
    <sheetView topLeftCell="T1" zoomScaleNormal="100" workbookViewId="0">
      <selection activeCell="E33" sqref="E33:M33"/>
    </sheetView>
  </sheetViews>
  <sheetFormatPr defaultColWidth="9" defaultRowHeight="12.5" x14ac:dyDescent="0.3"/>
  <cols>
    <col min="1" max="1" width="3.36328125" style="2" customWidth="1"/>
    <col min="2" max="2" width="15.08984375" style="2" bestFit="1" customWidth="1"/>
    <col min="3" max="3" width="9.36328125" style="2" bestFit="1" customWidth="1"/>
    <col min="4" max="4" width="3.6328125" style="2" customWidth="1"/>
    <col min="5" max="6" width="11.6328125" style="2" customWidth="1"/>
    <col min="7" max="7" width="3.6328125" style="2" customWidth="1"/>
    <col min="8" max="8" width="14.36328125" style="2" customWidth="1"/>
    <col min="9" max="9" width="11.6328125" style="2" customWidth="1"/>
    <col min="10" max="10" width="3.6328125" style="2" customWidth="1"/>
    <col min="11" max="12" width="11.6328125" style="2" customWidth="1"/>
    <col min="13" max="13" width="3.6328125" style="2" customWidth="1"/>
    <col min="14" max="14" width="18.6328125" style="2" bestFit="1" customWidth="1"/>
    <col min="15" max="15" width="11.6328125" style="2" customWidth="1"/>
    <col min="16" max="16" width="3.6328125" style="2" customWidth="1"/>
    <col min="17" max="17" width="16.81640625" style="2" bestFit="1" customWidth="1"/>
    <col min="18" max="18" width="11.6328125" style="2" customWidth="1"/>
    <col min="19" max="19" width="3.6328125" style="2" customWidth="1"/>
    <col min="20" max="20" width="16.6328125" style="2" customWidth="1"/>
    <col min="21" max="21" width="11.6328125" style="2" customWidth="1"/>
    <col min="22" max="22" width="3.6328125" style="2" customWidth="1"/>
    <col min="23" max="23" width="33.90625" style="2" customWidth="1"/>
    <col min="24" max="24" width="8.6328125" style="2" bestFit="1" customWidth="1"/>
    <col min="25" max="25" width="6.36328125" style="2" customWidth="1"/>
    <col min="26" max="26" width="3.6328125" style="2" customWidth="1"/>
    <col min="27" max="28" width="11.6328125" style="2" customWidth="1"/>
    <col min="29" max="29" width="3.6328125" style="2" customWidth="1"/>
    <col min="30" max="30" width="16.6328125" style="2" customWidth="1"/>
    <col min="31" max="31" width="13" style="2" bestFit="1" customWidth="1"/>
    <col min="32" max="32" width="3.6328125" style="2" customWidth="1"/>
    <col min="33" max="33" width="36.81640625" style="2" bestFit="1" customWidth="1"/>
    <col min="34" max="34" width="11.6328125" style="2" customWidth="1"/>
    <col min="35" max="35" width="3.6328125" style="2" customWidth="1"/>
    <col min="36" max="16384" width="9" style="2"/>
  </cols>
  <sheetData>
    <row r="2" spans="2:34" x14ac:dyDescent="0.3">
      <c r="B2" s="1" t="s">
        <v>146</v>
      </c>
      <c r="E2" s="1" t="s">
        <v>78</v>
      </c>
      <c r="H2" s="1" t="s">
        <v>72</v>
      </c>
      <c r="K2" s="1" t="s">
        <v>84</v>
      </c>
      <c r="N2" s="1" t="s">
        <v>80</v>
      </c>
      <c r="Q2" s="1" t="s">
        <v>81</v>
      </c>
      <c r="T2" s="1" t="s">
        <v>43</v>
      </c>
      <c r="AA2" s="1" t="s">
        <v>105</v>
      </c>
      <c r="AD2" s="1" t="s">
        <v>106</v>
      </c>
      <c r="AG2" s="1" t="s">
        <v>113</v>
      </c>
    </row>
    <row r="3" spans="2:34" x14ac:dyDescent="0.3">
      <c r="B3" s="7" t="s">
        <v>142</v>
      </c>
      <c r="C3" s="7" t="s">
        <v>69</v>
      </c>
      <c r="E3" s="6" t="s">
        <v>76</v>
      </c>
      <c r="F3" s="6" t="s">
        <v>75</v>
      </c>
      <c r="H3" s="6" t="s">
        <v>82</v>
      </c>
      <c r="I3" s="6" t="s">
        <v>75</v>
      </c>
      <c r="K3" s="6" t="s">
        <v>82</v>
      </c>
      <c r="L3" s="6" t="s">
        <v>75</v>
      </c>
      <c r="N3" s="6" t="s">
        <v>82</v>
      </c>
      <c r="O3" s="6" t="s">
        <v>90</v>
      </c>
      <c r="Q3" s="6" t="s">
        <v>82</v>
      </c>
      <c r="R3" s="6" t="s">
        <v>75</v>
      </c>
      <c r="T3" s="7" t="s">
        <v>77</v>
      </c>
      <c r="U3" s="7" t="s">
        <v>69</v>
      </c>
      <c r="W3" s="7" t="s">
        <v>77</v>
      </c>
      <c r="X3" s="7" t="s">
        <v>69</v>
      </c>
      <c r="Y3" s="7" t="s">
        <v>139</v>
      </c>
      <c r="AA3" s="6" t="s">
        <v>82</v>
      </c>
      <c r="AB3" s="6" t="s">
        <v>75</v>
      </c>
      <c r="AD3" s="7" t="s">
        <v>111</v>
      </c>
      <c r="AE3" s="7" t="s">
        <v>112</v>
      </c>
      <c r="AG3" s="6" t="s">
        <v>82</v>
      </c>
      <c r="AH3" s="6" t="s">
        <v>75</v>
      </c>
    </row>
    <row r="4" spans="2:34" x14ac:dyDescent="0.3">
      <c r="B4" s="8">
        <v>1</v>
      </c>
      <c r="C4" s="4">
        <v>16000</v>
      </c>
      <c r="E4" s="8">
        <v>1</v>
      </c>
      <c r="F4" s="4">
        <v>5000</v>
      </c>
      <c r="H4" s="8">
        <v>4</v>
      </c>
      <c r="I4" s="4">
        <v>8000</v>
      </c>
      <c r="K4" s="8">
        <v>50</v>
      </c>
      <c r="L4" s="4">
        <v>1000</v>
      </c>
      <c r="N4" s="8">
        <v>100</v>
      </c>
      <c r="O4" s="4">
        <v>500</v>
      </c>
      <c r="Q4" s="8">
        <v>100</v>
      </c>
      <c r="R4" s="4">
        <v>500</v>
      </c>
      <c r="T4" s="8" t="s">
        <v>98</v>
      </c>
      <c r="U4" s="4">
        <v>0</v>
      </c>
      <c r="W4" s="2" t="s">
        <v>110</v>
      </c>
      <c r="X4" s="29">
        <v>0</v>
      </c>
      <c r="Y4" s="2">
        <v>9999</v>
      </c>
      <c r="AA4" s="8">
        <v>100</v>
      </c>
      <c r="AB4" s="4" t="e">
        <f>3000+AE4</f>
        <v>#REF!</v>
      </c>
      <c r="AD4" s="8" t="e">
        <f>#REF!</f>
        <v>#REF!</v>
      </c>
      <c r="AE4" s="16" t="e">
        <f>IF(AD4="利用しない",0,1000)</f>
        <v>#REF!</v>
      </c>
      <c r="AG4" s="8">
        <v>250</v>
      </c>
      <c r="AH4" s="4">
        <v>1500</v>
      </c>
    </row>
    <row r="5" spans="2:34" x14ac:dyDescent="0.3">
      <c r="B5" s="9"/>
      <c r="C5" s="10"/>
      <c r="E5" s="7" t="s">
        <v>77</v>
      </c>
      <c r="F5" s="7" t="s">
        <v>69</v>
      </c>
      <c r="H5" s="7" t="s">
        <v>83</v>
      </c>
      <c r="I5" s="7" t="s">
        <v>69</v>
      </c>
      <c r="K5" s="7" t="s">
        <v>83</v>
      </c>
      <c r="L5" s="7" t="s">
        <v>69</v>
      </c>
      <c r="N5" s="7" t="s">
        <v>89</v>
      </c>
      <c r="O5" s="7" t="s">
        <v>69</v>
      </c>
      <c r="Q5" s="7" t="s">
        <v>77</v>
      </c>
      <c r="R5" s="7" t="s">
        <v>69</v>
      </c>
      <c r="T5" s="105" t="s">
        <v>182</v>
      </c>
      <c r="U5" s="106">
        <v>6500</v>
      </c>
      <c r="W5" s="2" t="s">
        <v>194</v>
      </c>
      <c r="X5" s="29">
        <v>1500</v>
      </c>
      <c r="Y5" s="2">
        <v>16</v>
      </c>
      <c r="AA5" s="7" t="s">
        <v>83</v>
      </c>
      <c r="AB5" s="7" t="s">
        <v>69</v>
      </c>
      <c r="AD5" s="8"/>
      <c r="AE5" s="15"/>
      <c r="AG5" s="7" t="s">
        <v>83</v>
      </c>
      <c r="AH5" s="7" t="s">
        <v>69</v>
      </c>
    </row>
    <row r="6" spans="2:34" x14ac:dyDescent="0.3">
      <c r="E6" s="8"/>
      <c r="F6" s="4">
        <f t="shared" ref="F6:F14" si="0">CPU_TANKA*(E6/CPU_TANI)</f>
        <v>0</v>
      </c>
      <c r="I6" s="4">
        <f t="shared" ref="I6:I11" si="1">Memory_TANKA*(H6/Memory_TANI)</f>
        <v>0</v>
      </c>
      <c r="K6" s="8"/>
      <c r="L6" s="4">
        <f t="shared" ref="L6" si="2">HDD_TANKA*(K6/HDD_TANI)</f>
        <v>0</v>
      </c>
      <c r="N6" s="8"/>
      <c r="O6" s="4">
        <v>0</v>
      </c>
      <c r="Q6" s="8" t="s">
        <v>98</v>
      </c>
      <c r="R6" s="4">
        <v>0</v>
      </c>
      <c r="T6" s="105" t="s">
        <v>181</v>
      </c>
      <c r="U6" s="106">
        <v>13000</v>
      </c>
      <c r="W6" s="2" t="s">
        <v>124</v>
      </c>
      <c r="X6" s="29">
        <v>1500</v>
      </c>
      <c r="Y6" s="2">
        <v>16</v>
      </c>
      <c r="AA6" s="8"/>
      <c r="AB6" s="4" t="e">
        <f t="shared" ref="AB6:AB26" si="3">Replication_HDD_TANKA*(AA6/Replication_HDD_TANI)</f>
        <v>#REF!</v>
      </c>
      <c r="AD6" s="8"/>
      <c r="AE6" s="4"/>
      <c r="AG6" s="8"/>
      <c r="AH6" s="4">
        <f t="shared" ref="AH6:AH14" si="4">NLSAS_HDD_TANKA*(AG6/NLSAS_HDD_TANI)</f>
        <v>0</v>
      </c>
    </row>
    <row r="7" spans="2:34" x14ac:dyDescent="0.3">
      <c r="B7" s="1" t="s">
        <v>147</v>
      </c>
      <c r="E7" s="8">
        <v>1</v>
      </c>
      <c r="F7" s="4">
        <f t="shared" si="0"/>
        <v>5000</v>
      </c>
      <c r="H7" s="8">
        <v>4</v>
      </c>
      <c r="I7" s="4">
        <f t="shared" si="1"/>
        <v>8000</v>
      </c>
      <c r="K7" s="8">
        <v>0</v>
      </c>
      <c r="L7" s="4">
        <f t="shared" ref="L7:L42" si="5">HDD_TANKA*((K7-100)/HDD_TANI)</f>
        <v>-2000</v>
      </c>
      <c r="N7" s="8">
        <v>4</v>
      </c>
      <c r="O7" s="4">
        <f>(HDD_GOUKEIYOURYOU/N4)*O4</f>
        <v>500</v>
      </c>
      <c r="Q7" s="8" t="s">
        <v>99</v>
      </c>
      <c r="R7" s="4">
        <f>(HDD_GOUKEIYOURYOU/Q4)*R4</f>
        <v>500</v>
      </c>
      <c r="T7" s="105" t="s">
        <v>187</v>
      </c>
      <c r="U7" s="106">
        <v>26000</v>
      </c>
      <c r="W7" s="107" t="s">
        <v>132</v>
      </c>
      <c r="X7" s="108">
        <v>12000</v>
      </c>
      <c r="Y7" s="2">
        <v>9999</v>
      </c>
      <c r="AA7" s="8">
        <v>100</v>
      </c>
      <c r="AB7" s="4" t="e">
        <f t="shared" ref="AB7:AB15" si="6">Replication_HDD_TANKA*(AA7/Replication_HDD_TANI)</f>
        <v>#REF!</v>
      </c>
      <c r="AD7" s="8"/>
      <c r="AE7" s="4"/>
      <c r="AG7" s="8">
        <v>250</v>
      </c>
      <c r="AH7" s="4">
        <f t="shared" si="4"/>
        <v>1500</v>
      </c>
    </row>
    <row r="8" spans="2:34" x14ac:dyDescent="0.3">
      <c r="B8" s="7" t="s">
        <v>142</v>
      </c>
      <c r="C8" s="7" t="s">
        <v>69</v>
      </c>
      <c r="E8" s="8">
        <v>3</v>
      </c>
      <c r="F8" s="4">
        <f t="shared" si="0"/>
        <v>15000</v>
      </c>
      <c r="H8" s="8">
        <v>8</v>
      </c>
      <c r="I8" s="4">
        <f t="shared" si="1"/>
        <v>16000</v>
      </c>
      <c r="K8" s="8">
        <v>50</v>
      </c>
      <c r="L8" s="4">
        <f t="shared" si="5"/>
        <v>-1000</v>
      </c>
      <c r="N8" s="9"/>
      <c r="O8" s="10"/>
      <c r="Q8" s="9"/>
      <c r="R8" s="10"/>
      <c r="T8" s="105" t="s">
        <v>189</v>
      </c>
      <c r="U8" s="106">
        <v>39000</v>
      </c>
      <c r="W8" s="107" t="s">
        <v>133</v>
      </c>
      <c r="X8" s="108">
        <v>12000</v>
      </c>
      <c r="Y8" s="2">
        <v>9999</v>
      </c>
      <c r="AA8" s="8">
        <v>200</v>
      </c>
      <c r="AB8" s="4" t="e">
        <f t="shared" si="6"/>
        <v>#REF!</v>
      </c>
      <c r="AG8" s="8">
        <v>500</v>
      </c>
      <c r="AH8" s="4">
        <f t="shared" si="4"/>
        <v>3000</v>
      </c>
    </row>
    <row r="9" spans="2:34" x14ac:dyDescent="0.3">
      <c r="B9" s="8">
        <v>1</v>
      </c>
      <c r="C9" s="4">
        <v>20000</v>
      </c>
      <c r="E9" s="8">
        <v>5</v>
      </c>
      <c r="F9" s="4">
        <f t="shared" si="0"/>
        <v>25000</v>
      </c>
      <c r="H9" s="8">
        <v>12</v>
      </c>
      <c r="I9" s="4">
        <f t="shared" si="1"/>
        <v>24000</v>
      </c>
      <c r="K9" s="8">
        <v>100</v>
      </c>
      <c r="L9" s="4">
        <f t="shared" si="5"/>
        <v>0</v>
      </c>
      <c r="N9" s="8"/>
      <c r="O9" s="4"/>
      <c r="Q9" s="8"/>
      <c r="R9" s="4"/>
      <c r="T9" s="105" t="s">
        <v>190</v>
      </c>
      <c r="U9" s="106">
        <v>52000</v>
      </c>
      <c r="W9" s="2" t="s">
        <v>137</v>
      </c>
      <c r="X9" s="29">
        <v>0</v>
      </c>
      <c r="Y9" s="2">
        <v>9999</v>
      </c>
      <c r="AA9" s="8">
        <v>300</v>
      </c>
      <c r="AB9" s="4" t="e">
        <f t="shared" si="6"/>
        <v>#REF!</v>
      </c>
      <c r="AG9" s="8">
        <v>750</v>
      </c>
      <c r="AH9" s="4">
        <f t="shared" si="4"/>
        <v>4500</v>
      </c>
    </row>
    <row r="10" spans="2:34" x14ac:dyDescent="0.3">
      <c r="B10" s="9"/>
      <c r="C10" s="10"/>
      <c r="E10" s="8">
        <v>7</v>
      </c>
      <c r="F10" s="4">
        <f t="shared" si="0"/>
        <v>35000</v>
      </c>
      <c r="H10" s="8">
        <v>20</v>
      </c>
      <c r="I10" s="4">
        <f t="shared" si="1"/>
        <v>40000</v>
      </c>
      <c r="K10" s="8">
        <v>150</v>
      </c>
      <c r="L10" s="4">
        <f t="shared" si="5"/>
        <v>1000</v>
      </c>
      <c r="T10" s="105" t="s">
        <v>183</v>
      </c>
      <c r="U10" s="106">
        <v>82000</v>
      </c>
      <c r="W10" s="2" t="s">
        <v>138</v>
      </c>
      <c r="X10" s="29">
        <v>0</v>
      </c>
      <c r="Y10" s="2">
        <v>9999</v>
      </c>
      <c r="AA10" s="8">
        <v>400</v>
      </c>
      <c r="AB10" s="4" t="e">
        <f t="shared" si="6"/>
        <v>#REF!</v>
      </c>
      <c r="AG10" s="8">
        <v>1000</v>
      </c>
      <c r="AH10" s="4">
        <f t="shared" si="4"/>
        <v>6000</v>
      </c>
    </row>
    <row r="11" spans="2:34" x14ac:dyDescent="0.3">
      <c r="E11" s="8">
        <v>9</v>
      </c>
      <c r="F11" s="4">
        <f t="shared" si="0"/>
        <v>45000</v>
      </c>
      <c r="H11" s="8">
        <v>28</v>
      </c>
      <c r="I11" s="4">
        <f t="shared" si="1"/>
        <v>56000</v>
      </c>
      <c r="K11" s="8">
        <v>200</v>
      </c>
      <c r="L11" s="4">
        <f t="shared" si="5"/>
        <v>2000</v>
      </c>
      <c r="T11" s="105" t="s">
        <v>188</v>
      </c>
      <c r="U11" s="106">
        <v>164000</v>
      </c>
      <c r="W11" s="2" t="s">
        <v>125</v>
      </c>
      <c r="X11" s="29">
        <v>0</v>
      </c>
      <c r="Y11" s="2">
        <v>9999</v>
      </c>
      <c r="AA11" s="8">
        <v>500</v>
      </c>
      <c r="AB11" s="4" t="e">
        <f t="shared" si="6"/>
        <v>#REF!</v>
      </c>
      <c r="AG11" s="8">
        <v>1250</v>
      </c>
      <c r="AH11" s="4">
        <f t="shared" si="4"/>
        <v>7500</v>
      </c>
    </row>
    <row r="12" spans="2:34" x14ac:dyDescent="0.3">
      <c r="E12" s="8">
        <v>11</v>
      </c>
      <c r="F12" s="4">
        <f t="shared" si="0"/>
        <v>55000</v>
      </c>
      <c r="H12" s="8">
        <v>36</v>
      </c>
      <c r="I12" s="4">
        <f t="shared" ref="I12" si="7">Memory_TANKA*(H12/Memory_TANI)</f>
        <v>72000</v>
      </c>
      <c r="K12" s="8">
        <v>250</v>
      </c>
      <c r="L12" s="4">
        <f t="shared" si="5"/>
        <v>3000</v>
      </c>
      <c r="T12" s="105" t="s">
        <v>191</v>
      </c>
      <c r="U12" s="106">
        <v>330000</v>
      </c>
      <c r="W12" s="2" t="s">
        <v>126</v>
      </c>
      <c r="X12" s="29">
        <v>1500</v>
      </c>
      <c r="Y12" s="2">
        <v>16</v>
      </c>
      <c r="AA12" s="8">
        <v>600</v>
      </c>
      <c r="AB12" s="4" t="e">
        <f t="shared" si="6"/>
        <v>#REF!</v>
      </c>
      <c r="AG12" s="8">
        <v>1500</v>
      </c>
      <c r="AH12" s="4">
        <f t="shared" si="4"/>
        <v>9000</v>
      </c>
    </row>
    <row r="13" spans="2:34" x14ac:dyDescent="0.3">
      <c r="E13" s="8">
        <v>13</v>
      </c>
      <c r="F13" s="4">
        <f t="shared" si="0"/>
        <v>65000</v>
      </c>
      <c r="H13" s="9"/>
      <c r="I13" s="10"/>
      <c r="K13" s="8">
        <v>300</v>
      </c>
      <c r="L13" s="4">
        <f t="shared" si="5"/>
        <v>4000</v>
      </c>
      <c r="T13" s="105" t="s">
        <v>192</v>
      </c>
      <c r="U13" s="106">
        <v>330000</v>
      </c>
      <c r="W13" s="2" t="s">
        <v>127</v>
      </c>
      <c r="X13" s="29">
        <v>1500</v>
      </c>
      <c r="Y13" s="2">
        <v>16</v>
      </c>
      <c r="AA13" s="8">
        <v>700</v>
      </c>
      <c r="AB13" s="4" t="e">
        <f t="shared" si="6"/>
        <v>#REF!</v>
      </c>
      <c r="AG13" s="8">
        <v>1750</v>
      </c>
      <c r="AH13" s="4">
        <f t="shared" si="4"/>
        <v>10500</v>
      </c>
    </row>
    <row r="14" spans="2:34" x14ac:dyDescent="0.3">
      <c r="E14" s="8">
        <v>15</v>
      </c>
      <c r="F14" s="4">
        <f t="shared" si="0"/>
        <v>75000</v>
      </c>
      <c r="K14" s="8">
        <v>350</v>
      </c>
      <c r="L14" s="4">
        <f t="shared" si="5"/>
        <v>5000</v>
      </c>
      <c r="T14" s="8" t="s">
        <v>135</v>
      </c>
      <c r="U14" s="4"/>
      <c r="W14" s="2" t="s">
        <v>128</v>
      </c>
      <c r="X14" s="29">
        <v>1500</v>
      </c>
      <c r="Y14" s="2">
        <v>16</v>
      </c>
      <c r="AA14" s="8">
        <v>800</v>
      </c>
      <c r="AB14" s="4" t="e">
        <f t="shared" si="6"/>
        <v>#REF!</v>
      </c>
      <c r="AG14" s="8">
        <v>2000</v>
      </c>
      <c r="AH14" s="4">
        <f t="shared" si="4"/>
        <v>12000</v>
      </c>
    </row>
    <row r="15" spans="2:34" x14ac:dyDescent="0.3">
      <c r="E15" s="9"/>
      <c r="F15" s="10"/>
      <c r="K15" s="8">
        <v>400</v>
      </c>
      <c r="L15" s="4">
        <f t="shared" si="5"/>
        <v>6000</v>
      </c>
      <c r="T15" s="8"/>
      <c r="U15" s="4"/>
      <c r="W15" s="2" t="s">
        <v>129</v>
      </c>
      <c r="X15" s="29">
        <v>0</v>
      </c>
      <c r="Y15" s="2">
        <v>9999</v>
      </c>
      <c r="AA15" s="8">
        <v>900</v>
      </c>
      <c r="AB15" s="4" t="e">
        <f t="shared" si="6"/>
        <v>#REF!</v>
      </c>
      <c r="AG15" s="9"/>
      <c r="AH15" s="10"/>
    </row>
    <row r="16" spans="2:34" x14ac:dyDescent="0.3">
      <c r="K16" s="8">
        <v>450</v>
      </c>
      <c r="L16" s="4">
        <f t="shared" si="5"/>
        <v>7000</v>
      </c>
      <c r="AA16" s="8">
        <v>1000</v>
      </c>
      <c r="AB16" s="4" t="e">
        <f t="shared" si="3"/>
        <v>#REF!</v>
      </c>
    </row>
    <row r="17" spans="11:28" x14ac:dyDescent="0.3">
      <c r="K17" s="8">
        <v>500</v>
      </c>
      <c r="L17" s="4">
        <f t="shared" si="5"/>
        <v>8000</v>
      </c>
      <c r="AA17" s="8">
        <v>1100</v>
      </c>
      <c r="AB17" s="4" t="e">
        <f t="shared" si="3"/>
        <v>#REF!</v>
      </c>
    </row>
    <row r="18" spans="11:28" x14ac:dyDescent="0.3">
      <c r="K18" s="8">
        <v>550</v>
      </c>
      <c r="L18" s="4">
        <f t="shared" si="5"/>
        <v>9000</v>
      </c>
      <c r="W18" s="2" t="s">
        <v>148</v>
      </c>
      <c r="AA18" s="8">
        <v>1200</v>
      </c>
      <c r="AB18" s="4" t="e">
        <f t="shared" si="3"/>
        <v>#REF!</v>
      </c>
    </row>
    <row r="19" spans="11:28" x14ac:dyDescent="0.3">
      <c r="K19" s="8">
        <v>600</v>
      </c>
      <c r="L19" s="4">
        <f t="shared" si="5"/>
        <v>10000</v>
      </c>
      <c r="AA19" s="8">
        <v>1300</v>
      </c>
      <c r="AB19" s="4" t="e">
        <f t="shared" si="3"/>
        <v>#REF!</v>
      </c>
    </row>
    <row r="20" spans="11:28" x14ac:dyDescent="0.3">
      <c r="K20" s="8">
        <v>650</v>
      </c>
      <c r="L20" s="4">
        <f t="shared" si="5"/>
        <v>11000</v>
      </c>
      <c r="AA20" s="8">
        <v>1400</v>
      </c>
      <c r="AB20" s="4" t="e">
        <f t="shared" si="3"/>
        <v>#REF!</v>
      </c>
    </row>
    <row r="21" spans="11:28" x14ac:dyDescent="0.3">
      <c r="K21" s="8">
        <v>700</v>
      </c>
      <c r="L21" s="4">
        <f t="shared" si="5"/>
        <v>12000</v>
      </c>
      <c r="AA21" s="8">
        <v>1500</v>
      </c>
      <c r="AB21" s="4" t="e">
        <f t="shared" ref="AB21" si="8">Replication_HDD_TANKA*(AA21/Replication_HDD_TANI)</f>
        <v>#REF!</v>
      </c>
    </row>
    <row r="22" spans="11:28" x14ac:dyDescent="0.3">
      <c r="K22" s="8">
        <v>750</v>
      </c>
      <c r="L22" s="4">
        <f t="shared" si="5"/>
        <v>13000</v>
      </c>
      <c r="AA22" s="8">
        <v>1600</v>
      </c>
      <c r="AB22" s="4" t="e">
        <f t="shared" si="3"/>
        <v>#REF!</v>
      </c>
    </row>
    <row r="23" spans="11:28" x14ac:dyDescent="0.3">
      <c r="K23" s="8">
        <v>800</v>
      </c>
      <c r="L23" s="4">
        <f t="shared" si="5"/>
        <v>14000</v>
      </c>
      <c r="AA23" s="8">
        <v>1700</v>
      </c>
      <c r="AB23" s="4" t="e">
        <f t="shared" ref="AB23:AB24" si="9">Replication_HDD_TANKA*(AA23/Replication_HDD_TANI)</f>
        <v>#REF!</v>
      </c>
    </row>
    <row r="24" spans="11:28" x14ac:dyDescent="0.3">
      <c r="K24" s="8">
        <v>850</v>
      </c>
      <c r="L24" s="4">
        <f t="shared" si="5"/>
        <v>15000</v>
      </c>
      <c r="AA24" s="8">
        <v>1800</v>
      </c>
      <c r="AB24" s="4" t="e">
        <f t="shared" si="9"/>
        <v>#REF!</v>
      </c>
    </row>
    <row r="25" spans="11:28" x14ac:dyDescent="0.3">
      <c r="K25" s="8">
        <v>900</v>
      </c>
      <c r="L25" s="4">
        <f t="shared" si="5"/>
        <v>16000</v>
      </c>
      <c r="AA25" s="8">
        <v>1900</v>
      </c>
      <c r="AB25" s="4" t="e">
        <f t="shared" si="3"/>
        <v>#REF!</v>
      </c>
    </row>
    <row r="26" spans="11:28" x14ac:dyDescent="0.3">
      <c r="K26" s="8">
        <v>950</v>
      </c>
      <c r="L26" s="4">
        <f t="shared" si="5"/>
        <v>17000</v>
      </c>
      <c r="AA26" s="8">
        <v>2000</v>
      </c>
      <c r="AB26" s="4" t="e">
        <f t="shared" si="3"/>
        <v>#REF!</v>
      </c>
    </row>
    <row r="27" spans="11:28" x14ac:dyDescent="0.3">
      <c r="K27" s="8">
        <v>1000</v>
      </c>
      <c r="L27" s="4">
        <f t="shared" si="5"/>
        <v>18000</v>
      </c>
      <c r="AA27" s="9"/>
      <c r="AB27" s="10"/>
    </row>
    <row r="28" spans="11:28" x14ac:dyDescent="0.3">
      <c r="K28" s="8">
        <v>1050</v>
      </c>
      <c r="L28" s="4">
        <f t="shared" si="5"/>
        <v>19000</v>
      </c>
    </row>
    <row r="29" spans="11:28" x14ac:dyDescent="0.3">
      <c r="K29" s="8">
        <v>1100</v>
      </c>
      <c r="L29" s="4">
        <f t="shared" si="5"/>
        <v>20000</v>
      </c>
    </row>
    <row r="30" spans="11:28" x14ac:dyDescent="0.3">
      <c r="K30" s="8">
        <v>1150</v>
      </c>
      <c r="L30" s="4">
        <f t="shared" si="5"/>
        <v>21000</v>
      </c>
    </row>
    <row r="31" spans="11:28" x14ac:dyDescent="0.3">
      <c r="K31" s="8">
        <v>1200</v>
      </c>
      <c r="L31" s="4">
        <f t="shared" si="5"/>
        <v>22000</v>
      </c>
    </row>
    <row r="32" spans="11:28" x14ac:dyDescent="0.3">
      <c r="K32" s="8">
        <v>1250</v>
      </c>
      <c r="L32" s="4">
        <f t="shared" si="5"/>
        <v>23000</v>
      </c>
    </row>
    <row r="33" spans="11:12" x14ac:dyDescent="0.3">
      <c r="K33" s="8">
        <v>1300</v>
      </c>
      <c r="L33" s="4">
        <f t="shared" si="5"/>
        <v>24000</v>
      </c>
    </row>
    <row r="34" spans="11:12" x14ac:dyDescent="0.3">
      <c r="K34" s="8">
        <v>1350</v>
      </c>
      <c r="L34" s="4">
        <f t="shared" si="5"/>
        <v>25000</v>
      </c>
    </row>
    <row r="35" spans="11:12" x14ac:dyDescent="0.3">
      <c r="K35" s="8">
        <v>1400</v>
      </c>
      <c r="L35" s="4">
        <f t="shared" si="5"/>
        <v>26000</v>
      </c>
    </row>
    <row r="36" spans="11:12" x14ac:dyDescent="0.3">
      <c r="K36" s="8">
        <v>1450</v>
      </c>
      <c r="L36" s="4">
        <f t="shared" si="5"/>
        <v>27000</v>
      </c>
    </row>
    <row r="37" spans="11:12" x14ac:dyDescent="0.3">
      <c r="K37" s="8">
        <v>1500</v>
      </c>
      <c r="L37" s="4">
        <f t="shared" si="5"/>
        <v>28000</v>
      </c>
    </row>
    <row r="38" spans="11:12" x14ac:dyDescent="0.3">
      <c r="K38" s="8">
        <v>1550</v>
      </c>
      <c r="L38" s="4">
        <f t="shared" si="5"/>
        <v>29000</v>
      </c>
    </row>
    <row r="39" spans="11:12" x14ac:dyDescent="0.3">
      <c r="K39" s="8">
        <v>1600</v>
      </c>
      <c r="L39" s="4">
        <f t="shared" si="5"/>
        <v>30000</v>
      </c>
    </row>
    <row r="40" spans="11:12" x14ac:dyDescent="0.3">
      <c r="K40" s="8">
        <v>1650</v>
      </c>
      <c r="L40" s="4">
        <f t="shared" si="5"/>
        <v>31000</v>
      </c>
    </row>
    <row r="41" spans="11:12" x14ac:dyDescent="0.3">
      <c r="K41" s="8">
        <v>1700</v>
      </c>
      <c r="L41" s="4">
        <f t="shared" si="5"/>
        <v>32000</v>
      </c>
    </row>
    <row r="42" spans="11:12" x14ac:dyDescent="0.3">
      <c r="K42" s="8">
        <v>1750</v>
      </c>
      <c r="L42" s="4">
        <f t="shared" si="5"/>
        <v>33000</v>
      </c>
    </row>
    <row r="43" spans="11:12" x14ac:dyDescent="0.3">
      <c r="K43" s="8">
        <v>1800</v>
      </c>
      <c r="L43" s="4">
        <f t="shared" ref="L43:L58" si="10">HDD_TANKA*((K43-100)/HDD_TANI)</f>
        <v>34000</v>
      </c>
    </row>
    <row r="44" spans="11:12" x14ac:dyDescent="0.3">
      <c r="K44" s="8">
        <v>1850</v>
      </c>
      <c r="L44" s="4">
        <f t="shared" si="10"/>
        <v>35000</v>
      </c>
    </row>
    <row r="45" spans="11:12" x14ac:dyDescent="0.3">
      <c r="K45" s="8">
        <v>1900</v>
      </c>
      <c r="L45" s="4">
        <f t="shared" si="10"/>
        <v>36000</v>
      </c>
    </row>
    <row r="46" spans="11:12" x14ac:dyDescent="0.3">
      <c r="K46" s="8">
        <v>1950</v>
      </c>
      <c r="L46" s="4">
        <f t="shared" si="10"/>
        <v>37000</v>
      </c>
    </row>
    <row r="47" spans="11:12" x14ac:dyDescent="0.3">
      <c r="K47" s="8">
        <v>2000</v>
      </c>
      <c r="L47" s="4">
        <f t="shared" si="10"/>
        <v>38000</v>
      </c>
    </row>
    <row r="48" spans="11:12" x14ac:dyDescent="0.3">
      <c r="K48" s="8">
        <v>2100</v>
      </c>
      <c r="L48" s="4">
        <f t="shared" si="10"/>
        <v>40000</v>
      </c>
    </row>
    <row r="49" spans="11:12" x14ac:dyDescent="0.3">
      <c r="K49" s="8">
        <v>2200</v>
      </c>
      <c r="L49" s="4">
        <f t="shared" si="10"/>
        <v>42000</v>
      </c>
    </row>
    <row r="50" spans="11:12" x14ac:dyDescent="0.3">
      <c r="K50" s="8">
        <v>2300</v>
      </c>
      <c r="L50" s="4">
        <f t="shared" si="10"/>
        <v>44000</v>
      </c>
    </row>
    <row r="51" spans="11:12" x14ac:dyDescent="0.3">
      <c r="K51" s="8">
        <v>2400</v>
      </c>
      <c r="L51" s="4">
        <f t="shared" si="10"/>
        <v>46000</v>
      </c>
    </row>
    <row r="52" spans="11:12" x14ac:dyDescent="0.3">
      <c r="K52" s="8">
        <v>2500</v>
      </c>
      <c r="L52" s="4">
        <f t="shared" si="10"/>
        <v>48000</v>
      </c>
    </row>
    <row r="53" spans="11:12" x14ac:dyDescent="0.3">
      <c r="K53" s="8">
        <v>2600</v>
      </c>
      <c r="L53" s="4">
        <f t="shared" si="10"/>
        <v>50000</v>
      </c>
    </row>
    <row r="54" spans="11:12" x14ac:dyDescent="0.3">
      <c r="K54" s="8">
        <v>2700</v>
      </c>
      <c r="L54" s="4">
        <f t="shared" si="10"/>
        <v>52000</v>
      </c>
    </row>
    <row r="55" spans="11:12" x14ac:dyDescent="0.3">
      <c r="K55" s="8">
        <v>2800</v>
      </c>
      <c r="L55" s="4">
        <f t="shared" si="10"/>
        <v>54000</v>
      </c>
    </row>
    <row r="56" spans="11:12" x14ac:dyDescent="0.3">
      <c r="K56" s="8">
        <v>2900</v>
      </c>
      <c r="L56" s="4">
        <f t="shared" si="10"/>
        <v>56000</v>
      </c>
    </row>
    <row r="57" spans="11:12" x14ac:dyDescent="0.3">
      <c r="K57" s="8">
        <v>3000</v>
      </c>
      <c r="L57" s="4">
        <f t="shared" si="10"/>
        <v>58000</v>
      </c>
    </row>
    <row r="58" spans="11:12" x14ac:dyDescent="0.3">
      <c r="K58" s="8">
        <v>3100</v>
      </c>
      <c r="L58" s="4">
        <f t="shared" si="10"/>
        <v>60000</v>
      </c>
    </row>
    <row r="59" spans="11:12" x14ac:dyDescent="0.3">
      <c r="K59" s="9"/>
      <c r="L59" s="10"/>
    </row>
  </sheetData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D1BAD8B5A2EC64BA2FB3E5AD2770383" ma:contentTypeVersion="18" ma:contentTypeDescription="新しいドキュメントを作成します。" ma:contentTypeScope="" ma:versionID="2b65e87fdab971df7e899635d7a10e64">
  <xsd:schema xmlns:xsd="http://www.w3.org/2001/XMLSchema" xmlns:xs="http://www.w3.org/2001/XMLSchema" xmlns:p="http://schemas.microsoft.com/office/2006/metadata/properties" xmlns:ns2="5d3ab432-5c1f-43d1-a637-398afde08bc6" xmlns:ns3="9023fd47-9490-478f-9083-08d27660ece3" targetNamespace="http://schemas.microsoft.com/office/2006/metadata/properties" ma:root="true" ma:fieldsID="f22dbf3d1b3d0482f6984e7f947a64be" ns2:_="" ns3:_="">
    <xsd:import namespace="5d3ab432-5c1f-43d1-a637-398afde08bc6"/>
    <xsd:import namespace="9023fd47-9490-478f-9083-08d27660e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ab432-5c1f-43d1-a637-398afde08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1544ce0e-bc4d-44dc-a621-d15e15badb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3fd47-9490-478f-9083-08d27660ece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0a842ef-b4b0-43bf-bcf8-d47e58821933}" ma:internalName="TaxCatchAll" ma:showField="CatchAllData" ma:web="9023fd47-9490-478f-9083-08d27660ec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3ab432-5c1f-43d1-a637-398afde08bc6">
      <Terms xmlns="http://schemas.microsoft.com/office/infopath/2007/PartnerControls"/>
    </lcf76f155ced4ddcb4097134ff3c332f>
    <TaxCatchAll xmlns="9023fd47-9490-478f-9083-08d27660ece3" xsi:nil="true"/>
  </documentManagement>
</p:properties>
</file>

<file path=customXml/itemProps1.xml><?xml version="1.0" encoding="utf-8"?>
<ds:datastoreItem xmlns:ds="http://schemas.openxmlformats.org/officeDocument/2006/customXml" ds:itemID="{230EB7A4-0200-4119-B773-DB707163C8DB}"/>
</file>

<file path=customXml/itemProps2.xml><?xml version="1.0" encoding="utf-8"?>
<ds:datastoreItem xmlns:ds="http://schemas.openxmlformats.org/officeDocument/2006/customXml" ds:itemID="{E4E0A616-DE00-4175-AA03-D4F88BCFF9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4467C3-FF19-4F58-B829-D4ED9E164B1B}">
  <ds:schemaRefs>
    <ds:schemaRef ds:uri="http://purl.org/dc/elements/1.1/"/>
    <ds:schemaRef ds:uri="d77588c5-9039-4060-9e68-a8b39b587324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332b6b-377d-4b36-867c-124e190f2790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22</vt:i4>
      </vt:variant>
    </vt:vector>
  </HeadingPairs>
  <TitlesOfParts>
    <vt:vector size="27" baseType="lpstr">
      <vt:lpstr>Application Sheet</vt:lpstr>
      <vt:lpstr>(非表示)Calc1</vt:lpstr>
      <vt:lpstr>(非表示)Selection Items</vt:lpstr>
      <vt:lpstr>(非表示)Data1</vt:lpstr>
      <vt:lpstr>(非表示)Data2</vt:lpstr>
      <vt:lpstr>BK_HOJIKIKAN_KAKAKU</vt:lpstr>
      <vt:lpstr>CPU_KAKAKU</vt:lpstr>
      <vt:lpstr>CPU_TANI</vt:lpstr>
      <vt:lpstr>CPU_TANKA</vt:lpstr>
      <vt:lpstr>ENKAKUCHI_BK_KAKAKU</vt:lpstr>
      <vt:lpstr>HDD_GOUKEIYOURYOU</vt:lpstr>
      <vt:lpstr>HDD_KAKAKU</vt:lpstr>
      <vt:lpstr>HDD_TANI</vt:lpstr>
      <vt:lpstr>HDD_TANKA</vt:lpstr>
      <vt:lpstr>LocalCopy</vt:lpstr>
      <vt:lpstr>Memory_KAKAKU</vt:lpstr>
      <vt:lpstr>Memory_TANI</vt:lpstr>
      <vt:lpstr>Memory_TANKA</vt:lpstr>
      <vt:lpstr>NLSAS_HDD_KAKAKU</vt:lpstr>
      <vt:lpstr>NLSAS_HDD_TANI</vt:lpstr>
      <vt:lpstr>NLSAS_HDD_TANKA</vt:lpstr>
      <vt:lpstr>Oracle_KAKAKU</vt:lpstr>
      <vt:lpstr>'Application Sheet'!Print_Area</vt:lpstr>
      <vt:lpstr>Replication_HDD_KAKAKU</vt:lpstr>
      <vt:lpstr>Replication_HDD_TANI</vt:lpstr>
      <vt:lpstr>Replication_HDD_TANKA</vt:lpstr>
      <vt:lpstr>SHINSEI_SAGYOU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0x0101006D1BAD8B5A2EC64BA2FB3E5AD2770383</vt:lpwstr>
  </property>
  <property fmtid="{D5CDD505-2E9C-101B-9397-08002B2CF9AE}" pid="3" name="MSIP_Label_69b5a962-1a7a-4bf8-819d-07a170110954_Enabled">
    <vt:lpwstr>true</vt:lpwstr>
  </property>
  <property fmtid="{D5CDD505-2E9C-101B-9397-08002B2CF9AE}" pid="4" name="MSIP_Label_69b5a962-1a7a-4bf8-819d-07a170110954_SetDate">
    <vt:lpwstr>2022-06-27T01:02:31Z</vt:lpwstr>
  </property>
  <property fmtid="{D5CDD505-2E9C-101B-9397-08002B2CF9AE}" pid="5" name="MSIP_Label_69b5a962-1a7a-4bf8-819d-07a170110954_Method">
    <vt:lpwstr>Standard</vt:lpwstr>
  </property>
  <property fmtid="{D5CDD505-2E9C-101B-9397-08002B2CF9AE}" pid="6" name="MSIP_Label_69b5a962-1a7a-4bf8-819d-07a170110954_Name">
    <vt:lpwstr>InternalUse</vt:lpwstr>
  </property>
  <property fmtid="{D5CDD505-2E9C-101B-9397-08002B2CF9AE}" pid="7" name="MSIP_Label_69b5a962-1a7a-4bf8-819d-07a170110954_SiteId">
    <vt:lpwstr>0da2a83b-13d9-4a35-965f-ec53a220ed9d</vt:lpwstr>
  </property>
  <property fmtid="{D5CDD505-2E9C-101B-9397-08002B2CF9AE}" pid="8" name="MSIP_Label_69b5a962-1a7a-4bf8-819d-07a170110954_ActionId">
    <vt:lpwstr>f9e475d8-ca59-475c-be60-00482b362bd2</vt:lpwstr>
  </property>
  <property fmtid="{D5CDD505-2E9C-101B-9397-08002B2CF9AE}" pid="9" name="MSIP_Label_69b5a962-1a7a-4bf8-819d-07a170110954_ContentBits">
    <vt:lpwstr>2</vt:lpwstr>
  </property>
  <property fmtid="{D5CDD505-2E9C-101B-9397-08002B2CF9AE}" pid="10" name="MediaServiceImageTags">
    <vt:lpwstr/>
  </property>
  <property fmtid="{D5CDD505-2E9C-101B-9397-08002B2CF9AE}" pid="11" name="MSIP_Label_ef683064-e914-40cc-b246-2b5927a3a354_Enabled">
    <vt:lpwstr>true</vt:lpwstr>
  </property>
  <property fmtid="{D5CDD505-2E9C-101B-9397-08002B2CF9AE}" pid="12" name="MSIP_Label_ef683064-e914-40cc-b246-2b5927a3a354_SetDate">
    <vt:lpwstr>2023-10-30T06:00:48Z</vt:lpwstr>
  </property>
  <property fmtid="{D5CDD505-2E9C-101B-9397-08002B2CF9AE}" pid="13" name="MSIP_Label_ef683064-e914-40cc-b246-2b5927a3a354_Method">
    <vt:lpwstr>Privileged</vt:lpwstr>
  </property>
  <property fmtid="{D5CDD505-2E9C-101B-9397-08002B2CF9AE}" pid="14" name="MSIP_Label_ef683064-e914-40cc-b246-2b5927a3a354_Name">
    <vt:lpwstr>ef683064-e914-40cc-b246-2b5927a3a354</vt:lpwstr>
  </property>
  <property fmtid="{D5CDD505-2E9C-101B-9397-08002B2CF9AE}" pid="15" name="MSIP_Label_ef683064-e914-40cc-b246-2b5927a3a354_SiteId">
    <vt:lpwstr>a629ef32-67ba-47a6-8eb3-ec43935644fc</vt:lpwstr>
  </property>
  <property fmtid="{D5CDD505-2E9C-101B-9397-08002B2CF9AE}" pid="16" name="MSIP_Label_ef683064-e914-40cc-b246-2b5927a3a354_ActionId">
    <vt:lpwstr>ba805834-be81-42fd-9762-759e55741166</vt:lpwstr>
  </property>
  <property fmtid="{D5CDD505-2E9C-101B-9397-08002B2CF9AE}" pid="17" name="MSIP_Label_ef683064-e914-40cc-b246-2b5927a3a354_ContentBits">
    <vt:lpwstr>0</vt:lpwstr>
  </property>
</Properties>
</file>