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defaultThemeVersion="166925"/>
  <mc:AlternateContent xmlns:mc="http://schemas.openxmlformats.org/markup-compatibility/2006">
    <mc:Choice Requires="x15">
      <x15ac:absPath xmlns:x15ac="http://schemas.microsoft.com/office/spreadsheetml/2010/11/ac" url="C:\Users\samat\Desktop\ATS_Game\"/>
    </mc:Choice>
  </mc:AlternateContent>
  <xr:revisionPtr revIDLastSave="0" documentId="13_ncr:1_{1A6E33AB-F76A-426D-9A8B-D9AEA36A9BA2}" xr6:coauthVersionLast="45" xr6:coauthVersionMax="45" xr10:uidLastSave="{00000000-0000-0000-0000-000000000000}"/>
  <bookViews>
    <workbookView xWindow="-120" yWindow="-120" windowWidth="29040" windowHeight="16440" activeTab="2" xr2:uid="{A8678AE1-5F3E-43D6-B425-C68936674C0B}"/>
  </bookViews>
  <sheets>
    <sheet name="Objectives" sheetId="4" r:id="rId1"/>
    <sheet name="PCs" sheetId="1" r:id="rId2"/>
    <sheet name="Basic" sheetId="2" r:id="rId3"/>
    <sheet name="S" sheetId="3" r:id="rId4"/>
    <sheet name="Conflict" sheetId="5" r:id="rId5"/>
    <sheet name="Events"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F4" i="3" l="1"/>
  <c r="BF5" i="3"/>
  <c r="BF6" i="3"/>
  <c r="BF7" i="3"/>
  <c r="BF8" i="3"/>
  <c r="BF9" i="3"/>
  <c r="BF10" i="3"/>
  <c r="BF11" i="3"/>
  <c r="BF12" i="3"/>
  <c r="BF14" i="3"/>
  <c r="BF15" i="3"/>
  <c r="BF16" i="3"/>
  <c r="BF17" i="3"/>
  <c r="BF18" i="3"/>
  <c r="BF19" i="3"/>
  <c r="BF20" i="3"/>
  <c r="BF21" i="3"/>
  <c r="BF22" i="3"/>
  <c r="BF23" i="3"/>
  <c r="BF24" i="3"/>
  <c r="BF25" i="3"/>
  <c r="BF3" i="3"/>
  <c r="BI20" i="2"/>
  <c r="BI19" i="2"/>
  <c r="BI18" i="2"/>
  <c r="BI17" i="2"/>
  <c r="BI16" i="2"/>
  <c r="BI15" i="2"/>
  <c r="BI13" i="2"/>
  <c r="BI11" i="2"/>
  <c r="BI10" i="2"/>
  <c r="BI9" i="2"/>
  <c r="BI8" i="2"/>
  <c r="BI7" i="2"/>
  <c r="BI5" i="2"/>
  <c r="BI4" i="2"/>
  <c r="BI3" i="2"/>
  <c r="BD4" i="2"/>
  <c r="BD5" i="2"/>
  <c r="BD7" i="2"/>
  <c r="BF7" i="2" s="1"/>
  <c r="BD8" i="2"/>
  <c r="BD9" i="2"/>
  <c r="BD10" i="2"/>
  <c r="BD11" i="2"/>
  <c r="BF11" i="2" s="1"/>
  <c r="BD13" i="2"/>
  <c r="BD15" i="2"/>
  <c r="BF15" i="2" s="1"/>
  <c r="BD16" i="2"/>
  <c r="BD17" i="2"/>
  <c r="BD18" i="2"/>
  <c r="BD19" i="2"/>
  <c r="BF19" i="2" s="1"/>
  <c r="BD20" i="2"/>
  <c r="BD3" i="2"/>
  <c r="BF3" i="2" s="1"/>
  <c r="BC19" i="3"/>
  <c r="BE19" i="3" s="1"/>
  <c r="BG19" i="3" s="1"/>
  <c r="BF4" i="2"/>
  <c r="BF5" i="2"/>
  <c r="BF8" i="2"/>
  <c r="BF9" i="2"/>
  <c r="BF10" i="2"/>
  <c r="BF13" i="2"/>
  <c r="BF16" i="2"/>
  <c r="BF17" i="2"/>
  <c r="BF18" i="2"/>
  <c r="BF20" i="2"/>
  <c r="BB3" i="2"/>
  <c r="BA4" i="2"/>
  <c r="BA5" i="2"/>
  <c r="BA7" i="2"/>
  <c r="BA8" i="2"/>
  <c r="BA9" i="2"/>
  <c r="BA10" i="2"/>
  <c r="BA11" i="2"/>
  <c r="BC11" i="2" s="1"/>
  <c r="BB11" i="2" s="1"/>
  <c r="BA13" i="2"/>
  <c r="BA15" i="2"/>
  <c r="BC15" i="2" s="1"/>
  <c r="BB15" i="2" s="1"/>
  <c r="BA16" i="2"/>
  <c r="BA17" i="2"/>
  <c r="BC17" i="2" s="1"/>
  <c r="BB17" i="2" s="1"/>
  <c r="BA18" i="2"/>
  <c r="BA19" i="2"/>
  <c r="BC19" i="2" s="1"/>
  <c r="BB19" i="2" s="1"/>
  <c r="BA20" i="2"/>
  <c r="BC20" i="2" s="1"/>
  <c r="BB20" i="2" s="1"/>
  <c r="BA3" i="2"/>
  <c r="BC10" i="2"/>
  <c r="BB10" i="2" s="1"/>
  <c r="BC16" i="2"/>
  <c r="BB16" i="2" s="1"/>
  <c r="BC13" i="2"/>
  <c r="BB13" i="2" s="1"/>
  <c r="BC8" i="2"/>
  <c r="BB8" i="2" s="1"/>
  <c r="BC7" i="2"/>
  <c r="BB7" i="2" s="1"/>
  <c r="BC5" i="2"/>
  <c r="BB5" i="2" s="1"/>
  <c r="BC4" i="2"/>
  <c r="BB4" i="2" s="1"/>
  <c r="BG3" i="3"/>
  <c r="BE4" i="3"/>
  <c r="BE5" i="3"/>
  <c r="BE6" i="3"/>
  <c r="BE7" i="3"/>
  <c r="BE8" i="3"/>
  <c r="BE9" i="3"/>
  <c r="BE10" i="3"/>
  <c r="BE11" i="3"/>
  <c r="BE12" i="3"/>
  <c r="BE14" i="3"/>
  <c r="BE15" i="3"/>
  <c r="BG15" i="3" s="1"/>
  <c r="BE16" i="3"/>
  <c r="BE17" i="3"/>
  <c r="BE18" i="3"/>
  <c r="BE20" i="3"/>
  <c r="BE21" i="3"/>
  <c r="BE22" i="3"/>
  <c r="BE23" i="3"/>
  <c r="BG23" i="3" s="1"/>
  <c r="BE24" i="3"/>
  <c r="BE25" i="3"/>
  <c r="BE3" i="3"/>
  <c r="BG25" i="3"/>
  <c r="BG24" i="3"/>
  <c r="BG22" i="3"/>
  <c r="BG21" i="3"/>
  <c r="BG20" i="3"/>
  <c r="BG18" i="3"/>
  <c r="BG17" i="3"/>
  <c r="BG16" i="3"/>
  <c r="BG14" i="3"/>
  <c r="BG12" i="3"/>
  <c r="BG11" i="3"/>
  <c r="BG10" i="3"/>
  <c r="BG9" i="3"/>
  <c r="BG8" i="3"/>
  <c r="BG7" i="3"/>
  <c r="BG6" i="3"/>
  <c r="BG5" i="3"/>
  <c r="BG4" i="3"/>
  <c r="AW4" i="2"/>
  <c r="AW5" i="2"/>
  <c r="AW7" i="2"/>
  <c r="AW8" i="2"/>
  <c r="AW10" i="2"/>
  <c r="AW11" i="2"/>
  <c r="AW13" i="2"/>
  <c r="AW15" i="2"/>
  <c r="AW16" i="2"/>
  <c r="AW17" i="2"/>
  <c r="AW20" i="2"/>
  <c r="AV4" i="2"/>
  <c r="AV5" i="2"/>
  <c r="AV7" i="2"/>
  <c r="AV8" i="2"/>
  <c r="AV10" i="2"/>
  <c r="AV11" i="2"/>
  <c r="AV13" i="2"/>
  <c r="AV15" i="2"/>
  <c r="AV16" i="2"/>
  <c r="AV17" i="2"/>
  <c r="AV20" i="2"/>
  <c r="AV24" i="3"/>
  <c r="AV23" i="3"/>
  <c r="AV22" i="3"/>
  <c r="AV21" i="3"/>
  <c r="AV17" i="3"/>
  <c r="AV16" i="3"/>
  <c r="AV15" i="3"/>
  <c r="AV14" i="3"/>
  <c r="AV12" i="3"/>
  <c r="AV11" i="3"/>
  <c r="AV10" i="3"/>
  <c r="AV9" i="3"/>
  <c r="AV8" i="3"/>
  <c r="AV7" i="3"/>
  <c r="AV6" i="3"/>
  <c r="AV5" i="3"/>
  <c r="AV3" i="3"/>
  <c r="AU5" i="3"/>
  <c r="AU6" i="3"/>
  <c r="AU7" i="3"/>
  <c r="AU8" i="3"/>
  <c r="AU9" i="3"/>
  <c r="AU10" i="3"/>
  <c r="AU11" i="3"/>
  <c r="AW11" i="3" s="1"/>
  <c r="AU12" i="3"/>
  <c r="AU14" i="3"/>
  <c r="AU15" i="3"/>
  <c r="AU16" i="3"/>
  <c r="AU17" i="3"/>
  <c r="AU21" i="3"/>
  <c r="AW21" i="3" s="1"/>
  <c r="AU22" i="3"/>
  <c r="AU23" i="3"/>
  <c r="AW23" i="3" s="1"/>
  <c r="AU24" i="3"/>
  <c r="AU3" i="3"/>
  <c r="AW3" i="3" s="1"/>
  <c r="AW7" i="3"/>
  <c r="AW15" i="3"/>
  <c r="AW24" i="3"/>
  <c r="AW22" i="3"/>
  <c r="AW17" i="3"/>
  <c r="AW16" i="3"/>
  <c r="AW14" i="3"/>
  <c r="AW12" i="3"/>
  <c r="AW9" i="3"/>
  <c r="AW6" i="3"/>
  <c r="AW5" i="3"/>
  <c r="U25" i="3"/>
  <c r="W25" i="3" s="1"/>
  <c r="X25" i="3" s="1"/>
  <c r="Y25" i="3" s="1"/>
  <c r="AA25" i="3" s="1"/>
  <c r="AC25" i="3" s="1"/>
  <c r="V25" i="3"/>
  <c r="U21" i="3"/>
  <c r="W21" i="3" s="1"/>
  <c r="X21" i="3" s="1"/>
  <c r="Y21" i="3" s="1"/>
  <c r="AA21" i="3" s="1"/>
  <c r="AC21" i="3" s="1"/>
  <c r="V21" i="3"/>
  <c r="U22" i="3"/>
  <c r="W22" i="3" s="1"/>
  <c r="X22" i="3" s="1"/>
  <c r="Y22" i="3" s="1"/>
  <c r="AA22" i="3" s="1"/>
  <c r="AC22" i="3" s="1"/>
  <c r="V22" i="3"/>
  <c r="U23" i="3"/>
  <c r="W23" i="3" s="1"/>
  <c r="X23" i="3" s="1"/>
  <c r="Y23" i="3" s="1"/>
  <c r="AA23" i="3" s="1"/>
  <c r="AC23" i="3" s="1"/>
  <c r="V23" i="3"/>
  <c r="U24" i="3"/>
  <c r="W24" i="3" s="1"/>
  <c r="X24" i="3" s="1"/>
  <c r="V24" i="3"/>
  <c r="V20" i="3"/>
  <c r="U20" i="3"/>
  <c r="V19" i="3"/>
  <c r="U19" i="3"/>
  <c r="W19" i="3" s="1"/>
  <c r="V18" i="3"/>
  <c r="U18" i="3"/>
  <c r="V17" i="3"/>
  <c r="U17" i="3"/>
  <c r="W17" i="3" s="1"/>
  <c r="X17" i="3" s="1"/>
  <c r="V16" i="3"/>
  <c r="U16" i="3"/>
  <c r="V15" i="3"/>
  <c r="U15" i="3"/>
  <c r="V14" i="3"/>
  <c r="U14" i="3"/>
  <c r="W14" i="3" s="1"/>
  <c r="X14" i="3" s="1"/>
  <c r="V13" i="3"/>
  <c r="U13" i="3"/>
  <c r="W13" i="3" s="1"/>
  <c r="X13" i="3" s="1"/>
  <c r="V12" i="3"/>
  <c r="U12" i="3"/>
  <c r="V11" i="3"/>
  <c r="U11" i="3"/>
  <c r="V10" i="3"/>
  <c r="U10" i="3"/>
  <c r="W10" i="3" s="1"/>
  <c r="X10" i="3" s="1"/>
  <c r="V9" i="3"/>
  <c r="U9" i="3"/>
  <c r="W9" i="3" s="1"/>
  <c r="X9" i="3" s="1"/>
  <c r="V8" i="3"/>
  <c r="U8" i="3"/>
  <c r="V7" i="3"/>
  <c r="U7" i="3"/>
  <c r="V6" i="3"/>
  <c r="U6" i="3"/>
  <c r="W6" i="3" s="1"/>
  <c r="X6" i="3" s="1"/>
  <c r="V5" i="3"/>
  <c r="U5" i="3"/>
  <c r="W5" i="3" s="1"/>
  <c r="X5" i="3" s="1"/>
  <c r="V4" i="3"/>
  <c r="U4" i="3"/>
  <c r="V3" i="3"/>
  <c r="U3" i="3"/>
  <c r="W3" i="3" s="1"/>
  <c r="X3" i="3" s="1"/>
  <c r="W4" i="2"/>
  <c r="W5" i="2"/>
  <c r="W6" i="2"/>
  <c r="W7" i="2"/>
  <c r="W8" i="2"/>
  <c r="W9" i="2"/>
  <c r="W10" i="2"/>
  <c r="W11" i="2"/>
  <c r="W12" i="2"/>
  <c r="W13" i="2"/>
  <c r="W14" i="2"/>
  <c r="W15" i="2"/>
  <c r="W16" i="2"/>
  <c r="W17" i="2"/>
  <c r="W18" i="2"/>
  <c r="W19" i="2"/>
  <c r="W20" i="2"/>
  <c r="W3" i="2"/>
  <c r="V5" i="2"/>
  <c r="X5" i="2" s="1"/>
  <c r="Y5" i="2" s="1"/>
  <c r="Z5" i="2" s="1"/>
  <c r="AB5" i="2" s="1"/>
  <c r="V4" i="2"/>
  <c r="X4" i="2" s="1"/>
  <c r="Y4" i="2" s="1"/>
  <c r="V6" i="2"/>
  <c r="V7" i="2"/>
  <c r="X7" i="2" s="1"/>
  <c r="Y7" i="2" s="1"/>
  <c r="V8" i="2"/>
  <c r="X8" i="2" s="1"/>
  <c r="Y8" i="2" s="1"/>
  <c r="V9" i="2"/>
  <c r="X9" i="2" s="1"/>
  <c r="Y9" i="2" s="1"/>
  <c r="V10" i="2"/>
  <c r="X10" i="2" s="1"/>
  <c r="Y10" i="2" s="1"/>
  <c r="V11" i="2"/>
  <c r="X11" i="2" s="1"/>
  <c r="Y11" i="2" s="1"/>
  <c r="Z11" i="2" s="1"/>
  <c r="AB11" i="2" s="1"/>
  <c r="V12" i="2"/>
  <c r="X12" i="2" s="1"/>
  <c r="V13" i="2"/>
  <c r="V14" i="2"/>
  <c r="X14" i="2" s="1"/>
  <c r="V15" i="2"/>
  <c r="X15" i="2" s="1"/>
  <c r="Y15" i="2" s="1"/>
  <c r="V16" i="2"/>
  <c r="X16" i="2" s="1"/>
  <c r="Y16" i="2" s="1"/>
  <c r="V17" i="2"/>
  <c r="V18" i="2"/>
  <c r="X18" i="2" s="1"/>
  <c r="Y18" i="2" s="1"/>
  <c r="V19" i="2"/>
  <c r="X19" i="2" s="1"/>
  <c r="Y19" i="2" s="1"/>
  <c r="V20" i="2"/>
  <c r="X20" i="2" s="1"/>
  <c r="Y20" i="2" s="1"/>
  <c r="V3" i="2"/>
  <c r="X3" i="2" s="1"/>
  <c r="Y3" i="2" s="1"/>
  <c r="Z3" i="2" s="1"/>
  <c r="AB3" i="2" s="1"/>
  <c r="BH17" i="2" l="1"/>
  <c r="BH10" i="2"/>
  <c r="BG10" i="2" s="1"/>
  <c r="P31" i="2" s="1"/>
  <c r="BH5" i="2"/>
  <c r="BG5" i="2" s="1"/>
  <c r="P26" i="2" s="1"/>
  <c r="BH13" i="2"/>
  <c r="BG13" i="2" s="1"/>
  <c r="P34" i="2" s="1"/>
  <c r="BH7" i="2"/>
  <c r="BG7" i="2" s="1"/>
  <c r="P28" i="2" s="1"/>
  <c r="BH11" i="2"/>
  <c r="BG11" i="2" s="1"/>
  <c r="P32" i="2" s="1"/>
  <c r="BH15" i="2"/>
  <c r="BG15" i="2" s="1"/>
  <c r="P36" i="2" s="1"/>
  <c r="BH19" i="2"/>
  <c r="BG19" i="2" s="1"/>
  <c r="P40" i="2" s="1"/>
  <c r="BH4" i="2"/>
  <c r="BG4" i="2" s="1"/>
  <c r="P25" i="2" s="1"/>
  <c r="BH8" i="2"/>
  <c r="BG8" i="2" s="1"/>
  <c r="P29" i="2" s="1"/>
  <c r="BH16" i="2"/>
  <c r="BG16" i="2" s="1"/>
  <c r="P37" i="2" s="1"/>
  <c r="BH20" i="2"/>
  <c r="BG20" i="2" s="1"/>
  <c r="P41" i="2" s="1"/>
  <c r="BM6" i="3"/>
  <c r="O33" i="3" s="1"/>
  <c r="BM10" i="3"/>
  <c r="O37" i="3" s="1"/>
  <c r="BM15" i="3"/>
  <c r="O42" i="3" s="1"/>
  <c r="BM12" i="3"/>
  <c r="O39" i="3" s="1"/>
  <c r="BM16" i="3"/>
  <c r="O43" i="3" s="1"/>
  <c r="BM18" i="3"/>
  <c r="O45" i="3" s="1"/>
  <c r="BM3" i="3"/>
  <c r="O30" i="3" s="1"/>
  <c r="T30" i="3" s="1"/>
  <c r="BM5" i="3"/>
  <c r="O32" i="3" s="1"/>
  <c r="BM9" i="3"/>
  <c r="O36" i="3" s="1"/>
  <c r="BM21" i="3"/>
  <c r="O48" i="3" s="1"/>
  <c r="BM25" i="3"/>
  <c r="O52" i="3" s="1"/>
  <c r="BH6" i="3"/>
  <c r="BJ6" i="3" s="1"/>
  <c r="BL6" i="3" s="1"/>
  <c r="BK6" i="3" s="1"/>
  <c r="BH14" i="3"/>
  <c r="BJ14" i="3" s="1"/>
  <c r="BL14" i="3" s="1"/>
  <c r="BK14" i="3" s="1"/>
  <c r="BH3" i="3"/>
  <c r="BJ3" i="3" s="1"/>
  <c r="BL3" i="3" s="1"/>
  <c r="BK3" i="3" s="1"/>
  <c r="BH7" i="3"/>
  <c r="BJ7" i="3" s="1"/>
  <c r="BL7" i="3" s="1"/>
  <c r="BK7" i="3" s="1"/>
  <c r="BH11" i="3"/>
  <c r="BJ11" i="3" s="1"/>
  <c r="BL11" i="3" s="1"/>
  <c r="BK11" i="3" s="1"/>
  <c r="BH15" i="3"/>
  <c r="BJ15" i="3" s="1"/>
  <c r="BL15" i="3" s="1"/>
  <c r="BK15" i="3" s="1"/>
  <c r="BH19" i="3"/>
  <c r="BJ19" i="3" s="1"/>
  <c r="BL19" i="3" s="1"/>
  <c r="BH23" i="3"/>
  <c r="BJ23" i="3" s="1"/>
  <c r="BL23" i="3" s="1"/>
  <c r="BK23" i="3" s="1"/>
  <c r="BH10" i="3"/>
  <c r="BJ10" i="3" s="1"/>
  <c r="BL10" i="3" s="1"/>
  <c r="BK10" i="3" s="1"/>
  <c r="BH18" i="3"/>
  <c r="BJ18" i="3" s="1"/>
  <c r="BL18" i="3" s="1"/>
  <c r="BK18" i="3" s="1"/>
  <c r="BH4" i="3"/>
  <c r="BJ4" i="3" s="1"/>
  <c r="BL4" i="3" s="1"/>
  <c r="BK4" i="3" s="1"/>
  <c r="BH8" i="3"/>
  <c r="BJ8" i="3" s="1"/>
  <c r="BL8" i="3" s="1"/>
  <c r="BK8" i="3" s="1"/>
  <c r="BH12" i="3"/>
  <c r="BJ12" i="3" s="1"/>
  <c r="BL12" i="3" s="1"/>
  <c r="BK12" i="3" s="1"/>
  <c r="BH16" i="3"/>
  <c r="BJ16" i="3" s="1"/>
  <c r="BL16" i="3" s="1"/>
  <c r="BK16" i="3" s="1"/>
  <c r="BH20" i="3"/>
  <c r="BJ20" i="3" s="1"/>
  <c r="BL20" i="3" s="1"/>
  <c r="BK20" i="3" s="1"/>
  <c r="BH24" i="3"/>
  <c r="BJ24" i="3" s="1"/>
  <c r="BL24" i="3" s="1"/>
  <c r="BK24" i="3" s="1"/>
  <c r="BH22" i="3"/>
  <c r="BJ22" i="3" s="1"/>
  <c r="BL22" i="3" s="1"/>
  <c r="BK22" i="3" s="1"/>
  <c r="BH5" i="3"/>
  <c r="BJ5" i="3" s="1"/>
  <c r="BL5" i="3" s="1"/>
  <c r="BK5" i="3" s="1"/>
  <c r="BH9" i="3"/>
  <c r="BJ9" i="3" s="1"/>
  <c r="BL9" i="3" s="1"/>
  <c r="BK9" i="3" s="1"/>
  <c r="BH17" i="3"/>
  <c r="BJ17" i="3" s="1"/>
  <c r="BL17" i="3" s="1"/>
  <c r="BK17" i="3" s="1"/>
  <c r="BH21" i="3"/>
  <c r="BJ21" i="3" s="1"/>
  <c r="BL21" i="3" s="1"/>
  <c r="BK21" i="3" s="1"/>
  <c r="BH25" i="3"/>
  <c r="BJ25" i="3" s="1"/>
  <c r="BL25" i="3" s="1"/>
  <c r="BK25" i="3" s="1"/>
  <c r="AX6" i="3"/>
  <c r="AX22" i="3"/>
  <c r="AX3" i="3"/>
  <c r="AX7" i="3"/>
  <c r="AX11" i="3"/>
  <c r="AX15" i="3"/>
  <c r="AX23" i="3"/>
  <c r="AX12" i="3"/>
  <c r="AX16" i="3"/>
  <c r="AX24" i="3"/>
  <c r="AX14" i="3"/>
  <c r="AX5" i="3"/>
  <c r="AX9" i="3"/>
  <c r="AX17" i="3"/>
  <c r="AX21" i="3"/>
  <c r="X19" i="3"/>
  <c r="Y19" i="3" s="1"/>
  <c r="AA19" i="3" s="1"/>
  <c r="AC19" i="3" s="1"/>
  <c r="Z20" i="2"/>
  <c r="AB20" i="2" s="1"/>
  <c r="AD20" i="2" s="1"/>
  <c r="AC20" i="2" s="1"/>
  <c r="X17" i="2"/>
  <c r="Y17" i="2" s="1"/>
  <c r="Z17" i="2" s="1"/>
  <c r="AB17" i="2" s="1"/>
  <c r="AD17" i="2" s="1"/>
  <c r="AC17" i="2" s="1"/>
  <c r="Z16" i="2"/>
  <c r="AB16" i="2" s="1"/>
  <c r="Y14" i="2"/>
  <c r="Z14" i="2" s="1"/>
  <c r="AB14" i="2" s="1"/>
  <c r="AD14" i="2" s="1"/>
  <c r="AC14" i="2" s="1"/>
  <c r="Z8" i="2"/>
  <c r="AB8" i="2" s="1"/>
  <c r="X13" i="2"/>
  <c r="Y13" i="2" s="1"/>
  <c r="Z13" i="2" s="1"/>
  <c r="AB13" i="2" s="1"/>
  <c r="AD13" i="2" s="1"/>
  <c r="AC13" i="2" s="1"/>
  <c r="Z9" i="2"/>
  <c r="AB9" i="2" s="1"/>
  <c r="AD9" i="2" s="1"/>
  <c r="X6" i="2"/>
  <c r="Y6" i="2" s="1"/>
  <c r="Z6" i="2" s="1"/>
  <c r="AB6" i="2" s="1"/>
  <c r="AD6" i="2" s="1"/>
  <c r="AC6" i="2" s="1"/>
  <c r="W18" i="3"/>
  <c r="X18" i="3" s="1"/>
  <c r="Y18" i="3" s="1"/>
  <c r="AA18" i="3" s="1"/>
  <c r="AC18" i="3" s="1"/>
  <c r="AB18" i="3" s="1"/>
  <c r="AD18" i="3" s="1"/>
  <c r="AF18" i="3" s="1"/>
  <c r="AH18" i="3" s="1"/>
  <c r="Y17" i="3"/>
  <c r="AA17" i="3" s="1"/>
  <c r="AC17" i="3" s="1"/>
  <c r="AB17" i="3" s="1"/>
  <c r="AD17" i="3" s="1"/>
  <c r="AF17" i="3" s="1"/>
  <c r="AH17" i="3" s="1"/>
  <c r="W7" i="3"/>
  <c r="X7" i="3" s="1"/>
  <c r="Y7" i="3" s="1"/>
  <c r="AA7" i="3" s="1"/>
  <c r="AC7" i="3" s="1"/>
  <c r="AB7" i="3" s="1"/>
  <c r="AD7" i="3" s="1"/>
  <c r="AF7" i="3" s="1"/>
  <c r="AH7" i="3" s="1"/>
  <c r="AB25" i="3"/>
  <c r="AD25" i="3" s="1"/>
  <c r="AF25" i="3" s="1"/>
  <c r="AH25" i="3" s="1"/>
  <c r="AB23" i="3"/>
  <c r="AD23" i="3" s="1"/>
  <c r="AF23" i="3" s="1"/>
  <c r="AH23" i="3" s="1"/>
  <c r="AB22" i="3"/>
  <c r="AD22" i="3" s="1"/>
  <c r="AF22" i="3" s="1"/>
  <c r="AH22" i="3" s="1"/>
  <c r="AB21" i="3"/>
  <c r="AD21" i="3" s="1"/>
  <c r="AF21" i="3" s="1"/>
  <c r="AH21" i="3" s="1"/>
  <c r="Y24" i="3"/>
  <c r="AA24" i="3" s="1"/>
  <c r="AC24" i="3" s="1"/>
  <c r="Y3" i="3"/>
  <c r="AA3" i="3" s="1"/>
  <c r="AC3" i="3" s="1"/>
  <c r="Y6" i="3"/>
  <c r="AA6" i="3" s="1"/>
  <c r="AC6" i="3" s="1"/>
  <c r="Y9" i="3"/>
  <c r="AA9" i="3" s="1"/>
  <c r="AC9" i="3" s="1"/>
  <c r="Y14" i="3"/>
  <c r="AA14" i="3" s="1"/>
  <c r="AC14" i="3" s="1"/>
  <c r="Y13" i="3"/>
  <c r="AA13" i="3" s="1"/>
  <c r="AC13" i="3" s="1"/>
  <c r="Y5" i="3"/>
  <c r="AA5" i="3" s="1"/>
  <c r="AC5" i="3" s="1"/>
  <c r="W11" i="3"/>
  <c r="X11" i="3" s="1"/>
  <c r="Y11" i="3" s="1"/>
  <c r="AA11" i="3" s="1"/>
  <c r="AC11" i="3" s="1"/>
  <c r="W15" i="3"/>
  <c r="X15" i="3" s="1"/>
  <c r="Y15" i="3" s="1"/>
  <c r="AA15" i="3" s="1"/>
  <c r="AC15" i="3" s="1"/>
  <c r="W4" i="3"/>
  <c r="X4" i="3" s="1"/>
  <c r="Y4" i="3" s="1"/>
  <c r="AA4" i="3" s="1"/>
  <c r="AC4" i="3" s="1"/>
  <c r="W8" i="3"/>
  <c r="X8" i="3" s="1"/>
  <c r="Y8" i="3" s="1"/>
  <c r="AA8" i="3" s="1"/>
  <c r="AC8" i="3" s="1"/>
  <c r="Y10" i="3"/>
  <c r="AA10" i="3" s="1"/>
  <c r="AC10" i="3" s="1"/>
  <c r="W12" i="3"/>
  <c r="X12" i="3" s="1"/>
  <c r="Y12" i="3" s="1"/>
  <c r="AA12" i="3" s="1"/>
  <c r="AC12" i="3" s="1"/>
  <c r="W16" i="3"/>
  <c r="X16" i="3" s="1"/>
  <c r="Y16" i="3" s="1"/>
  <c r="AA16" i="3" s="1"/>
  <c r="AC16" i="3" s="1"/>
  <c r="W20" i="3"/>
  <c r="X20" i="3" s="1"/>
  <c r="Y20" i="3" s="1"/>
  <c r="AA20" i="3" s="1"/>
  <c r="AC20" i="3" s="1"/>
  <c r="Y12" i="2"/>
  <c r="Z12" i="2" s="1"/>
  <c r="AB12" i="2" s="1"/>
  <c r="AD12" i="2" s="1"/>
  <c r="AC12" i="2" s="1"/>
  <c r="Z19" i="2"/>
  <c r="AB19" i="2" s="1"/>
  <c r="AD19" i="2" s="1"/>
  <c r="AC19" i="2" s="1"/>
  <c r="Z15" i="2"/>
  <c r="AB15" i="2" s="1"/>
  <c r="Z7" i="2"/>
  <c r="AB7" i="2" s="1"/>
  <c r="AD7" i="2" s="1"/>
  <c r="AC7" i="2" s="1"/>
  <c r="Z18" i="2"/>
  <c r="AB18" i="2" s="1"/>
  <c r="AD18" i="2" s="1"/>
  <c r="AC18" i="2" s="1"/>
  <c r="Z10" i="2"/>
  <c r="AB10" i="2" s="1"/>
  <c r="AD10" i="2" s="1"/>
  <c r="AC10" i="2" s="1"/>
  <c r="Z4" i="2"/>
  <c r="AB4" i="2" s="1"/>
  <c r="AD15" i="2"/>
  <c r="AC15" i="2" s="1"/>
  <c r="AD11" i="2"/>
  <c r="AC11" i="2" s="1"/>
  <c r="AD5" i="2"/>
  <c r="AC5" i="2" s="1"/>
  <c r="AD3" i="2"/>
  <c r="AC3" i="2" s="1"/>
  <c r="AD8" i="2"/>
  <c r="AC8" i="2" s="1"/>
  <c r="AD16" i="2"/>
  <c r="AC16" i="2" s="1"/>
  <c r="A30" i="3"/>
  <c r="B30" i="3"/>
  <c r="C30" i="3"/>
  <c r="D30" i="3"/>
  <c r="E30" i="3"/>
  <c r="F30" i="3"/>
  <c r="G30" i="3"/>
  <c r="H30" i="3"/>
  <c r="I30" i="3"/>
  <c r="J30" i="3"/>
  <c r="K30" i="3"/>
  <c r="L30" i="3"/>
  <c r="M30" i="3"/>
  <c r="N30" i="3"/>
  <c r="A31" i="3"/>
  <c r="B31" i="3"/>
  <c r="C31" i="3"/>
  <c r="D31" i="3"/>
  <c r="E31" i="3"/>
  <c r="F31" i="3"/>
  <c r="G31" i="3"/>
  <c r="H31" i="3"/>
  <c r="I31" i="3"/>
  <c r="J31" i="3"/>
  <c r="K31" i="3"/>
  <c r="L31" i="3"/>
  <c r="M31" i="3"/>
  <c r="N31" i="3"/>
  <c r="A32" i="3"/>
  <c r="B32" i="3"/>
  <c r="C32" i="3"/>
  <c r="D32" i="3"/>
  <c r="E32" i="3"/>
  <c r="F32" i="3"/>
  <c r="G32" i="3"/>
  <c r="H32" i="3"/>
  <c r="I32" i="3"/>
  <c r="J32" i="3"/>
  <c r="K32" i="3"/>
  <c r="L32" i="3"/>
  <c r="M32" i="3"/>
  <c r="N32" i="3"/>
  <c r="A33" i="3"/>
  <c r="B33" i="3"/>
  <c r="C33" i="3"/>
  <c r="D33" i="3"/>
  <c r="E33" i="3"/>
  <c r="F33" i="3"/>
  <c r="G33" i="3"/>
  <c r="H33" i="3"/>
  <c r="I33" i="3"/>
  <c r="J33" i="3"/>
  <c r="K33" i="3"/>
  <c r="L33" i="3"/>
  <c r="M33" i="3"/>
  <c r="N33" i="3"/>
  <c r="A34" i="3"/>
  <c r="A51" i="3"/>
  <c r="B51" i="3"/>
  <c r="C51" i="3"/>
  <c r="D51" i="3"/>
  <c r="E51" i="3"/>
  <c r="F51" i="3"/>
  <c r="G51" i="3"/>
  <c r="H51" i="3"/>
  <c r="I51" i="3"/>
  <c r="J51" i="3"/>
  <c r="K51" i="3"/>
  <c r="L51" i="3"/>
  <c r="M51" i="3"/>
  <c r="N51" i="3"/>
  <c r="A52" i="3"/>
  <c r="B52" i="3"/>
  <c r="C52" i="3"/>
  <c r="D52" i="3"/>
  <c r="E52" i="3"/>
  <c r="F52" i="3"/>
  <c r="G52" i="3"/>
  <c r="H52" i="3"/>
  <c r="I52" i="3"/>
  <c r="J52" i="3"/>
  <c r="K52" i="3"/>
  <c r="L52" i="3"/>
  <c r="M52" i="3"/>
  <c r="N52" i="3"/>
  <c r="A35" i="3"/>
  <c r="B35" i="3"/>
  <c r="C35" i="3"/>
  <c r="D35" i="3"/>
  <c r="E35" i="3"/>
  <c r="F35" i="3"/>
  <c r="G35" i="3"/>
  <c r="H35" i="3"/>
  <c r="I35" i="3"/>
  <c r="J35" i="3"/>
  <c r="K35" i="3"/>
  <c r="L35" i="3"/>
  <c r="M35" i="3"/>
  <c r="N35" i="3"/>
  <c r="A36" i="3"/>
  <c r="B36" i="3"/>
  <c r="C36" i="3"/>
  <c r="D36" i="3"/>
  <c r="E36" i="3"/>
  <c r="F36" i="3"/>
  <c r="G36" i="3"/>
  <c r="H36" i="3"/>
  <c r="I36" i="3"/>
  <c r="J36" i="3"/>
  <c r="K36" i="3"/>
  <c r="L36" i="3"/>
  <c r="M36" i="3"/>
  <c r="N36" i="3"/>
  <c r="A37" i="3"/>
  <c r="B37" i="3"/>
  <c r="C37" i="3"/>
  <c r="D37" i="3"/>
  <c r="E37" i="3"/>
  <c r="F37" i="3"/>
  <c r="G37" i="3"/>
  <c r="H37" i="3"/>
  <c r="I37" i="3"/>
  <c r="J37" i="3"/>
  <c r="K37" i="3"/>
  <c r="L37" i="3"/>
  <c r="M37" i="3"/>
  <c r="N37" i="3"/>
  <c r="A38" i="3"/>
  <c r="B38" i="3"/>
  <c r="C38" i="3"/>
  <c r="D38" i="3"/>
  <c r="E38" i="3"/>
  <c r="F38" i="3"/>
  <c r="G38" i="3"/>
  <c r="H38" i="3"/>
  <c r="I38" i="3"/>
  <c r="J38" i="3"/>
  <c r="K38" i="3"/>
  <c r="L38" i="3"/>
  <c r="M38" i="3"/>
  <c r="N38" i="3"/>
  <c r="A39" i="3"/>
  <c r="B39" i="3"/>
  <c r="C39" i="3"/>
  <c r="D39" i="3"/>
  <c r="E39" i="3"/>
  <c r="F39" i="3"/>
  <c r="G39" i="3"/>
  <c r="H39" i="3"/>
  <c r="I39" i="3"/>
  <c r="J39" i="3"/>
  <c r="K39" i="3"/>
  <c r="L39" i="3"/>
  <c r="M39" i="3"/>
  <c r="N39" i="3"/>
  <c r="A40" i="3"/>
  <c r="B40" i="3"/>
  <c r="C40" i="3"/>
  <c r="D40" i="3"/>
  <c r="E40" i="3"/>
  <c r="F40" i="3"/>
  <c r="G40" i="3"/>
  <c r="H40" i="3"/>
  <c r="I40" i="3"/>
  <c r="J40" i="3"/>
  <c r="K40" i="3"/>
  <c r="L40" i="3"/>
  <c r="M40" i="3"/>
  <c r="N40" i="3"/>
  <c r="A41" i="3"/>
  <c r="B41" i="3"/>
  <c r="C41" i="3"/>
  <c r="D41" i="3"/>
  <c r="E41" i="3"/>
  <c r="F41" i="3"/>
  <c r="G41" i="3"/>
  <c r="H41" i="3"/>
  <c r="I41" i="3"/>
  <c r="J41" i="3"/>
  <c r="K41" i="3"/>
  <c r="L41" i="3"/>
  <c r="M41" i="3"/>
  <c r="N41" i="3"/>
  <c r="A42" i="3"/>
  <c r="B42" i="3"/>
  <c r="C42" i="3"/>
  <c r="D42" i="3"/>
  <c r="E42" i="3"/>
  <c r="F42" i="3"/>
  <c r="G42" i="3"/>
  <c r="H42" i="3"/>
  <c r="I42" i="3"/>
  <c r="J42" i="3"/>
  <c r="K42" i="3"/>
  <c r="L42" i="3"/>
  <c r="M42" i="3"/>
  <c r="N42" i="3"/>
  <c r="A43" i="3"/>
  <c r="B43" i="3"/>
  <c r="C43" i="3"/>
  <c r="D43" i="3"/>
  <c r="E43" i="3"/>
  <c r="F43" i="3"/>
  <c r="G43" i="3"/>
  <c r="H43" i="3"/>
  <c r="I43" i="3"/>
  <c r="J43" i="3"/>
  <c r="K43" i="3"/>
  <c r="L43" i="3"/>
  <c r="M43" i="3"/>
  <c r="N43" i="3"/>
  <c r="A44" i="3"/>
  <c r="B44" i="3"/>
  <c r="C44" i="3"/>
  <c r="D44" i="3"/>
  <c r="E44" i="3"/>
  <c r="F44" i="3"/>
  <c r="G44" i="3"/>
  <c r="H44" i="3"/>
  <c r="I44" i="3"/>
  <c r="J44" i="3"/>
  <c r="K44" i="3"/>
  <c r="L44" i="3"/>
  <c r="M44" i="3"/>
  <c r="N44" i="3"/>
  <c r="A45" i="3"/>
  <c r="B45" i="3"/>
  <c r="C45" i="3"/>
  <c r="D45" i="3"/>
  <c r="E45" i="3"/>
  <c r="F45" i="3"/>
  <c r="G45" i="3"/>
  <c r="H45" i="3"/>
  <c r="I45" i="3"/>
  <c r="J45" i="3"/>
  <c r="K45" i="3"/>
  <c r="L45" i="3"/>
  <c r="M45" i="3"/>
  <c r="N45" i="3"/>
  <c r="A46" i="3"/>
  <c r="B46" i="3"/>
  <c r="C46" i="3"/>
  <c r="D46" i="3"/>
  <c r="E46" i="3"/>
  <c r="F46" i="3"/>
  <c r="G46" i="3"/>
  <c r="H46" i="3"/>
  <c r="I46" i="3"/>
  <c r="J46" i="3"/>
  <c r="K46" i="3"/>
  <c r="L46" i="3"/>
  <c r="M46" i="3"/>
  <c r="N46" i="3"/>
  <c r="A47" i="3"/>
  <c r="B47" i="3"/>
  <c r="C47" i="3"/>
  <c r="D47" i="3"/>
  <c r="E47" i="3"/>
  <c r="F47" i="3"/>
  <c r="G47" i="3"/>
  <c r="H47" i="3"/>
  <c r="I47" i="3"/>
  <c r="J47" i="3"/>
  <c r="K47" i="3"/>
  <c r="L47" i="3"/>
  <c r="M47" i="3"/>
  <c r="N47" i="3"/>
  <c r="A48" i="3"/>
  <c r="B48" i="3"/>
  <c r="C48" i="3"/>
  <c r="D48" i="3"/>
  <c r="E48" i="3"/>
  <c r="F48" i="3"/>
  <c r="G48" i="3"/>
  <c r="H48" i="3"/>
  <c r="I48" i="3"/>
  <c r="J48" i="3"/>
  <c r="K48" i="3"/>
  <c r="L48" i="3"/>
  <c r="M48" i="3"/>
  <c r="N48" i="3"/>
  <c r="A49" i="3"/>
  <c r="B49" i="3"/>
  <c r="C49" i="3"/>
  <c r="D49" i="3"/>
  <c r="E49" i="3"/>
  <c r="F49" i="3"/>
  <c r="G49" i="3"/>
  <c r="H49" i="3"/>
  <c r="I49" i="3"/>
  <c r="J49" i="3"/>
  <c r="K49" i="3"/>
  <c r="L49" i="3"/>
  <c r="M49" i="3"/>
  <c r="N49" i="3"/>
  <c r="A50" i="3"/>
  <c r="B50" i="3"/>
  <c r="C50" i="3"/>
  <c r="D50" i="3"/>
  <c r="E50" i="3"/>
  <c r="F50" i="3"/>
  <c r="G50" i="3"/>
  <c r="H50" i="3"/>
  <c r="I50" i="3"/>
  <c r="J50" i="3"/>
  <c r="K50" i="3"/>
  <c r="L50" i="3"/>
  <c r="M50" i="3"/>
  <c r="N50" i="3"/>
  <c r="G34" i="3"/>
  <c r="N34" i="3"/>
  <c r="M34" i="3"/>
  <c r="L34" i="3"/>
  <c r="K34" i="3"/>
  <c r="J34" i="3"/>
  <c r="I34" i="3"/>
  <c r="H34" i="3"/>
  <c r="F34" i="3"/>
  <c r="B34" i="3"/>
  <c r="C34" i="3"/>
  <c r="D34" i="3"/>
  <c r="E34" i="3"/>
  <c r="F24" i="2"/>
  <c r="F25" i="2"/>
  <c r="F26" i="2"/>
  <c r="F27" i="2"/>
  <c r="F28" i="2"/>
  <c r="F29" i="2"/>
  <c r="F30" i="2"/>
  <c r="F31" i="2"/>
  <c r="F32" i="2"/>
  <c r="F33" i="2"/>
  <c r="F34" i="2"/>
  <c r="F35" i="2"/>
  <c r="F36" i="2"/>
  <c r="F37" i="2"/>
  <c r="F38" i="2"/>
  <c r="F39" i="2"/>
  <c r="F40" i="2"/>
  <c r="F41" i="2"/>
  <c r="G25" i="2"/>
  <c r="G26" i="2"/>
  <c r="G27" i="2"/>
  <c r="G28" i="2"/>
  <c r="G29" i="2"/>
  <c r="G30" i="2"/>
  <c r="G31" i="2"/>
  <c r="G32" i="2"/>
  <c r="G33" i="2"/>
  <c r="G34" i="2"/>
  <c r="G35" i="2"/>
  <c r="G36" i="2"/>
  <c r="G37" i="2"/>
  <c r="G38" i="2"/>
  <c r="G39" i="2"/>
  <c r="G40" i="2"/>
  <c r="G41" i="2"/>
  <c r="G24" i="2"/>
  <c r="L24" i="2"/>
  <c r="L25" i="2"/>
  <c r="L26" i="2"/>
  <c r="L27" i="2"/>
  <c r="L28" i="2"/>
  <c r="L29" i="2"/>
  <c r="L30" i="2"/>
  <c r="L31" i="2"/>
  <c r="L32" i="2"/>
  <c r="L33" i="2"/>
  <c r="L34" i="2"/>
  <c r="L35" i="2"/>
  <c r="L36" i="2"/>
  <c r="L37" i="2"/>
  <c r="L38" i="2"/>
  <c r="L39" i="2"/>
  <c r="L40" i="2"/>
  <c r="L41" i="2"/>
  <c r="K41" i="2"/>
  <c r="K40" i="2"/>
  <c r="K39" i="2"/>
  <c r="K38" i="2"/>
  <c r="K37" i="2"/>
  <c r="K36" i="2"/>
  <c r="K35" i="2"/>
  <c r="K34" i="2"/>
  <c r="K33" i="2"/>
  <c r="K32" i="2"/>
  <c r="K31" i="2"/>
  <c r="K30" i="2"/>
  <c r="K29" i="2"/>
  <c r="K28" i="2"/>
  <c r="K27" i="2"/>
  <c r="K26" i="2"/>
  <c r="K25" i="2"/>
  <c r="K24" i="2"/>
  <c r="J41" i="2"/>
  <c r="J40" i="2"/>
  <c r="J39" i="2"/>
  <c r="J38" i="2"/>
  <c r="J37" i="2"/>
  <c r="J36" i="2"/>
  <c r="J35" i="2"/>
  <c r="J34" i="2"/>
  <c r="J33" i="2"/>
  <c r="J32" i="2"/>
  <c r="J31" i="2"/>
  <c r="J30" i="2"/>
  <c r="J29" i="2"/>
  <c r="J28" i="2"/>
  <c r="J27" i="2"/>
  <c r="J26" i="2"/>
  <c r="J25" i="2"/>
  <c r="J24" i="2"/>
  <c r="I25" i="2"/>
  <c r="I26" i="2"/>
  <c r="I27" i="2"/>
  <c r="I28" i="2"/>
  <c r="I29" i="2"/>
  <c r="I30" i="2"/>
  <c r="I31" i="2"/>
  <c r="I32" i="2"/>
  <c r="I33" i="2"/>
  <c r="I34" i="2"/>
  <c r="I35" i="2"/>
  <c r="I36" i="2"/>
  <c r="I37" i="2"/>
  <c r="I38" i="2"/>
  <c r="I39" i="2"/>
  <c r="I40" i="2"/>
  <c r="I41" i="2"/>
  <c r="I24"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H39" i="2"/>
  <c r="M39" i="2"/>
  <c r="N39" i="2"/>
  <c r="O39" i="2"/>
  <c r="H40" i="2"/>
  <c r="M40" i="2"/>
  <c r="N40" i="2"/>
  <c r="O40" i="2"/>
  <c r="H41" i="2"/>
  <c r="M41" i="2"/>
  <c r="N41" i="2"/>
  <c r="O41" i="2"/>
  <c r="H25" i="2"/>
  <c r="M25" i="2"/>
  <c r="N25" i="2"/>
  <c r="O25" i="2"/>
  <c r="H26" i="2"/>
  <c r="M26" i="2"/>
  <c r="N26" i="2"/>
  <c r="O26" i="2"/>
  <c r="H27" i="2"/>
  <c r="M27" i="2"/>
  <c r="N27" i="2"/>
  <c r="O27" i="2"/>
  <c r="H28" i="2"/>
  <c r="M28" i="2"/>
  <c r="N28" i="2"/>
  <c r="O28" i="2"/>
  <c r="H29" i="2"/>
  <c r="M29" i="2"/>
  <c r="N29" i="2"/>
  <c r="O29" i="2"/>
  <c r="H30" i="2"/>
  <c r="M30" i="2"/>
  <c r="N30" i="2"/>
  <c r="O30" i="2"/>
  <c r="H31" i="2"/>
  <c r="M31" i="2"/>
  <c r="N31" i="2"/>
  <c r="O31" i="2"/>
  <c r="H32" i="2"/>
  <c r="M32" i="2"/>
  <c r="N32" i="2"/>
  <c r="O32" i="2"/>
  <c r="H33" i="2"/>
  <c r="M33" i="2"/>
  <c r="N33" i="2"/>
  <c r="O33" i="2"/>
  <c r="H34" i="2"/>
  <c r="M34" i="2"/>
  <c r="N34" i="2"/>
  <c r="O34" i="2"/>
  <c r="H35" i="2"/>
  <c r="M35" i="2"/>
  <c r="N35" i="2"/>
  <c r="O35" i="2"/>
  <c r="H36" i="2"/>
  <c r="M36" i="2"/>
  <c r="N36" i="2"/>
  <c r="O36" i="2"/>
  <c r="H37" i="2"/>
  <c r="M37" i="2"/>
  <c r="N37" i="2"/>
  <c r="O37" i="2"/>
  <c r="H38" i="2"/>
  <c r="M38" i="2"/>
  <c r="N38" i="2"/>
  <c r="O38" i="2"/>
  <c r="H24" i="2"/>
  <c r="O24" i="2"/>
  <c r="N24" i="2"/>
  <c r="M24" i="2"/>
  <c r="BM17" i="3" l="1"/>
  <c r="O44" i="3" s="1"/>
  <c r="BM23" i="3"/>
  <c r="O50" i="3" s="1"/>
  <c r="BM24" i="3"/>
  <c r="O51" i="3" s="1"/>
  <c r="BM8" i="3"/>
  <c r="O35" i="3" s="1"/>
  <c r="BM22" i="3"/>
  <c r="O49" i="3" s="1"/>
  <c r="BK19" i="3"/>
  <c r="BM19" i="3" s="1"/>
  <c r="O46" i="3" s="1"/>
  <c r="BM7" i="3"/>
  <c r="O34" i="3" s="1"/>
  <c r="BM11" i="3"/>
  <c r="O38" i="3" s="1"/>
  <c r="BM20" i="3"/>
  <c r="O47" i="3" s="1"/>
  <c r="BM4" i="3"/>
  <c r="O31" i="3" s="1"/>
  <c r="BM14" i="3"/>
  <c r="O41" i="3" s="1"/>
  <c r="BG17" i="2"/>
  <c r="P38" i="2" s="1"/>
  <c r="AZ3" i="3"/>
  <c r="BB3" i="3" s="1"/>
  <c r="AZ21" i="3"/>
  <c r="BB21" i="3" s="1"/>
  <c r="AZ5" i="3"/>
  <c r="BB5" i="3" s="1"/>
  <c r="AZ16" i="3"/>
  <c r="BB16" i="3" s="1"/>
  <c r="AZ15" i="3"/>
  <c r="BB15" i="3" s="1"/>
  <c r="AZ22" i="3"/>
  <c r="BB22" i="3" s="1"/>
  <c r="AZ23" i="3"/>
  <c r="BB23" i="3" s="1"/>
  <c r="AZ17" i="3"/>
  <c r="BB17" i="3" s="1"/>
  <c r="AZ14" i="3"/>
  <c r="BB14" i="3" s="1"/>
  <c r="AZ12" i="3"/>
  <c r="BB12" i="3" s="1"/>
  <c r="AZ11" i="3"/>
  <c r="BB11" i="3" s="1"/>
  <c r="AZ9" i="3"/>
  <c r="BB9" i="3" s="1"/>
  <c r="AZ24" i="3"/>
  <c r="BB24" i="3" s="1"/>
  <c r="AZ7" i="3"/>
  <c r="BB7" i="3" s="1"/>
  <c r="AZ6" i="3"/>
  <c r="BB6" i="3" s="1"/>
  <c r="AC9" i="2"/>
  <c r="AE9" i="2" s="1"/>
  <c r="AG9" i="2" s="1"/>
  <c r="AI9" i="2" s="1"/>
  <c r="AH9" i="2" s="1"/>
  <c r="AG25" i="3"/>
  <c r="AI25" i="3" s="1"/>
  <c r="AK25" i="3" s="1"/>
  <c r="AM25" i="3" s="1"/>
  <c r="AG21" i="3"/>
  <c r="AI21" i="3" s="1"/>
  <c r="AK21" i="3" s="1"/>
  <c r="AM21" i="3" s="1"/>
  <c r="AG22" i="3"/>
  <c r="AI22" i="3" s="1"/>
  <c r="AK22" i="3" s="1"/>
  <c r="AM22" i="3" s="1"/>
  <c r="AG23" i="3"/>
  <c r="AI23" i="3" s="1"/>
  <c r="AK23" i="3" s="1"/>
  <c r="AM23" i="3" s="1"/>
  <c r="AB24" i="3"/>
  <c r="AD24" i="3" s="1"/>
  <c r="AF24" i="3" s="1"/>
  <c r="AH24" i="3" s="1"/>
  <c r="AB16" i="3"/>
  <c r="AD16" i="3" s="1"/>
  <c r="AF16" i="3" s="1"/>
  <c r="AH16" i="3" s="1"/>
  <c r="AB12" i="3"/>
  <c r="AD12" i="3" s="1"/>
  <c r="AF12" i="3" s="1"/>
  <c r="AH12" i="3" s="1"/>
  <c r="AB15" i="3"/>
  <c r="AD15" i="3" s="1"/>
  <c r="AF15" i="3" s="1"/>
  <c r="AH15" i="3" s="1"/>
  <c r="AB11" i="3"/>
  <c r="AD11" i="3" s="1"/>
  <c r="AF11" i="3" s="1"/>
  <c r="AH11" i="3" s="1"/>
  <c r="AG17" i="3"/>
  <c r="AI17" i="3" s="1"/>
  <c r="AK17" i="3" s="1"/>
  <c r="AM17" i="3" s="1"/>
  <c r="AB20" i="3"/>
  <c r="AD20" i="3" s="1"/>
  <c r="AF20" i="3" s="1"/>
  <c r="AH20" i="3" s="1"/>
  <c r="AB8" i="3"/>
  <c r="AD8" i="3" s="1"/>
  <c r="AF8" i="3" s="1"/>
  <c r="AH8" i="3" s="1"/>
  <c r="AG7" i="3"/>
  <c r="AI7" i="3" s="1"/>
  <c r="AK7" i="3" s="1"/>
  <c r="AM7" i="3" s="1"/>
  <c r="AB4" i="3"/>
  <c r="AD4" i="3" s="1"/>
  <c r="AF4" i="3" s="1"/>
  <c r="AH4" i="3" s="1"/>
  <c r="AG18" i="3"/>
  <c r="AI18" i="3" s="1"/>
  <c r="AK18" i="3" s="1"/>
  <c r="AM18" i="3" s="1"/>
  <c r="AB5" i="3"/>
  <c r="AD5" i="3" s="1"/>
  <c r="AF5" i="3" s="1"/>
  <c r="AH5" i="3" s="1"/>
  <c r="AB6" i="3"/>
  <c r="AD6" i="3" s="1"/>
  <c r="AF6" i="3" s="1"/>
  <c r="AH6" i="3" s="1"/>
  <c r="AB19" i="3"/>
  <c r="AD19" i="3" s="1"/>
  <c r="AF19" i="3" s="1"/>
  <c r="AH19" i="3" s="1"/>
  <c r="AB14" i="3"/>
  <c r="AD14" i="3" s="1"/>
  <c r="AF14" i="3" s="1"/>
  <c r="AH14" i="3" s="1"/>
  <c r="AB3" i="3"/>
  <c r="AD3" i="3" s="1"/>
  <c r="AF3" i="3" s="1"/>
  <c r="AH3" i="3" s="1"/>
  <c r="AB10" i="3"/>
  <c r="AD10" i="3" s="1"/>
  <c r="AF10" i="3" s="1"/>
  <c r="AH10" i="3" s="1"/>
  <c r="AB13" i="3"/>
  <c r="AD13" i="3" s="1"/>
  <c r="AF13" i="3" s="1"/>
  <c r="AH13" i="3" s="1"/>
  <c r="AB9" i="3"/>
  <c r="AD9" i="3" s="1"/>
  <c r="AF9" i="3" s="1"/>
  <c r="AH9" i="3" s="1"/>
  <c r="AE5" i="2"/>
  <c r="AE6" i="2"/>
  <c r="AE10" i="2"/>
  <c r="AE17" i="2"/>
  <c r="AE19" i="2"/>
  <c r="AE16" i="2"/>
  <c r="AE11" i="2"/>
  <c r="AE12" i="2"/>
  <c r="AE14" i="2"/>
  <c r="AE13" i="2"/>
  <c r="AE15" i="2"/>
  <c r="AE20" i="2"/>
  <c r="AE18" i="2"/>
  <c r="AE3" i="2"/>
  <c r="AD4" i="2"/>
  <c r="AC4" i="2" s="1"/>
  <c r="BA5" i="3" l="1"/>
  <c r="BC5" i="3" s="1"/>
  <c r="BA7" i="3"/>
  <c r="BC7" i="3" s="1"/>
  <c r="BA12" i="3"/>
  <c r="BC12" i="3" s="1"/>
  <c r="BA22" i="3"/>
  <c r="BC22" i="3" s="1"/>
  <c r="BA21" i="3"/>
  <c r="BC21" i="3" s="1"/>
  <c r="BA6" i="3"/>
  <c r="BC6" i="3" s="1"/>
  <c r="BA11" i="3"/>
  <c r="BC11" i="3" s="1"/>
  <c r="BA9" i="3"/>
  <c r="BC9" i="3" s="1"/>
  <c r="BA14" i="3"/>
  <c r="BC14" i="3" s="1"/>
  <c r="BA15" i="3"/>
  <c r="BC15" i="3" s="1"/>
  <c r="T42" i="3" s="1"/>
  <c r="BA3" i="3"/>
  <c r="BC3" i="3" s="1"/>
  <c r="BA23" i="3"/>
  <c r="BC23" i="3" s="1"/>
  <c r="BA24" i="3"/>
  <c r="BC24" i="3" s="1"/>
  <c r="BA17" i="3"/>
  <c r="BC17" i="3" s="1"/>
  <c r="BA16" i="3"/>
  <c r="BC16" i="3" s="1"/>
  <c r="AL25" i="3"/>
  <c r="AN25" i="3" s="1"/>
  <c r="AP25" i="3" s="1"/>
  <c r="AR25" i="3" s="1"/>
  <c r="AL22" i="3"/>
  <c r="AN22" i="3" s="1"/>
  <c r="AP22" i="3" s="1"/>
  <c r="AR22" i="3" s="1"/>
  <c r="AL21" i="3"/>
  <c r="AN21" i="3" s="1"/>
  <c r="AP21" i="3" s="1"/>
  <c r="AR21" i="3" s="1"/>
  <c r="AL23" i="3"/>
  <c r="AN23" i="3" s="1"/>
  <c r="AP23" i="3" s="1"/>
  <c r="AR23" i="3" s="1"/>
  <c r="AG24" i="3"/>
  <c r="AI24" i="3"/>
  <c r="AK24" i="3" s="1"/>
  <c r="AM24" i="3" s="1"/>
  <c r="AG8" i="3"/>
  <c r="AI8" i="3" s="1"/>
  <c r="AK8" i="3" s="1"/>
  <c r="AM8" i="3" s="1"/>
  <c r="AG11" i="3"/>
  <c r="AI11" i="3" s="1"/>
  <c r="AK11" i="3" s="1"/>
  <c r="AM11" i="3" s="1"/>
  <c r="AG20" i="3"/>
  <c r="AI20" i="3" s="1"/>
  <c r="AK20" i="3" s="1"/>
  <c r="AM20" i="3" s="1"/>
  <c r="AG15" i="3"/>
  <c r="AI15" i="3" s="1"/>
  <c r="AK15" i="3" s="1"/>
  <c r="AM15" i="3" s="1"/>
  <c r="AG4" i="3"/>
  <c r="AI4" i="3" s="1"/>
  <c r="AK4" i="3" s="1"/>
  <c r="AM4" i="3" s="1"/>
  <c r="AG12" i="3"/>
  <c r="AI12" i="3" s="1"/>
  <c r="AK12" i="3" s="1"/>
  <c r="AM12" i="3" s="1"/>
  <c r="AG3" i="3"/>
  <c r="AI3" i="3" s="1"/>
  <c r="AK3" i="3" s="1"/>
  <c r="AM3" i="3" s="1"/>
  <c r="AG19" i="3"/>
  <c r="AI19" i="3" s="1"/>
  <c r="AK19" i="3" s="1"/>
  <c r="AM19" i="3" s="1"/>
  <c r="AL7" i="3"/>
  <c r="AN7" i="3" s="1"/>
  <c r="AP7" i="3" s="1"/>
  <c r="AR7" i="3" s="1"/>
  <c r="AG16" i="3"/>
  <c r="AI16" i="3" s="1"/>
  <c r="AK16" i="3" s="1"/>
  <c r="AM16" i="3" s="1"/>
  <c r="AL18" i="3"/>
  <c r="AN18" i="3"/>
  <c r="AP18" i="3" s="1"/>
  <c r="AR18" i="3" s="1"/>
  <c r="AG10" i="3"/>
  <c r="AI10" i="3" s="1"/>
  <c r="AK10" i="3" s="1"/>
  <c r="AM10" i="3" s="1"/>
  <c r="AG14" i="3"/>
  <c r="AI14" i="3" s="1"/>
  <c r="AK14" i="3" s="1"/>
  <c r="AM14" i="3" s="1"/>
  <c r="AG6" i="3"/>
  <c r="AI6" i="3" s="1"/>
  <c r="AK6" i="3" s="1"/>
  <c r="AM6" i="3" s="1"/>
  <c r="AG13" i="3"/>
  <c r="AI13" i="3"/>
  <c r="AK13" i="3" s="1"/>
  <c r="AM13" i="3" s="1"/>
  <c r="AL17" i="3"/>
  <c r="AN17" i="3" s="1"/>
  <c r="AP17" i="3" s="1"/>
  <c r="AR17" i="3" s="1"/>
  <c r="AG9" i="3"/>
  <c r="AI9" i="3" s="1"/>
  <c r="AK9" i="3" s="1"/>
  <c r="AM9" i="3" s="1"/>
  <c r="AG5" i="3"/>
  <c r="AI5" i="3" s="1"/>
  <c r="AK5" i="3" s="1"/>
  <c r="AM5" i="3" s="1"/>
  <c r="AG20" i="2"/>
  <c r="AI20" i="2" s="1"/>
  <c r="AH20" i="2" s="1"/>
  <c r="AG17" i="2"/>
  <c r="AI17" i="2" s="1"/>
  <c r="AH17" i="2" s="1"/>
  <c r="AG11" i="2"/>
  <c r="AI11" i="2" s="1"/>
  <c r="AH11" i="2" s="1"/>
  <c r="AG10" i="2"/>
  <c r="AI10" i="2" s="1"/>
  <c r="AH10" i="2" s="1"/>
  <c r="AG13" i="2"/>
  <c r="AI13" i="2" s="1"/>
  <c r="AH13" i="2" s="1"/>
  <c r="AG16" i="2"/>
  <c r="AI16" i="2" s="1"/>
  <c r="AH16" i="2" s="1"/>
  <c r="AG6" i="2"/>
  <c r="AI6" i="2" s="1"/>
  <c r="AH6" i="2" s="1"/>
  <c r="AG15" i="2"/>
  <c r="AI15" i="2" s="1"/>
  <c r="AH15" i="2" s="1"/>
  <c r="AG18" i="2"/>
  <c r="AI18" i="2" s="1"/>
  <c r="AH18" i="2" s="1"/>
  <c r="AG19" i="2"/>
  <c r="AI19" i="2" s="1"/>
  <c r="AH19" i="2" s="1"/>
  <c r="AG5" i="2"/>
  <c r="AI5" i="2" s="1"/>
  <c r="AH5" i="2" s="1"/>
  <c r="AG3" i="2"/>
  <c r="AI3" i="2" s="1"/>
  <c r="AH3" i="2" s="1"/>
  <c r="AG12" i="2"/>
  <c r="AI12" i="2" s="1"/>
  <c r="AH12" i="2" s="1"/>
  <c r="AJ9" i="2"/>
  <c r="AL9" i="2" s="1"/>
  <c r="AN9" i="2" s="1"/>
  <c r="AG14" i="2"/>
  <c r="AI14" i="2" s="1"/>
  <c r="AH14" i="2" s="1"/>
  <c r="AE4" i="2"/>
  <c r="AE7" i="2"/>
  <c r="AE8" i="2"/>
  <c r="AM9" i="2" l="1"/>
  <c r="AO9" i="2" s="1"/>
  <c r="AQ9" i="2" s="1"/>
  <c r="AS9" i="2" s="1"/>
  <c r="AQ25" i="3"/>
  <c r="AS25" i="3" s="1"/>
  <c r="AQ21" i="3"/>
  <c r="AS21" i="3" s="1"/>
  <c r="T48" i="3" s="1"/>
  <c r="AQ22" i="3"/>
  <c r="AS22" i="3" s="1"/>
  <c r="T49" i="3" s="1"/>
  <c r="AQ23" i="3"/>
  <c r="AS23" i="3" s="1"/>
  <c r="T50" i="3" s="1"/>
  <c r="AL24" i="3"/>
  <c r="AN24" i="3"/>
  <c r="AP24" i="3" s="1"/>
  <c r="AR24" i="3" s="1"/>
  <c r="AL19" i="3"/>
  <c r="AN19" i="3" s="1"/>
  <c r="AP19" i="3" s="1"/>
  <c r="AR19" i="3" s="1"/>
  <c r="AL15" i="3"/>
  <c r="AN15" i="3" s="1"/>
  <c r="AP15" i="3" s="1"/>
  <c r="AR15" i="3" s="1"/>
  <c r="AQ7" i="3"/>
  <c r="AS7" i="3" s="1"/>
  <c r="T34" i="3" s="1"/>
  <c r="AL3" i="3"/>
  <c r="AN3" i="3" s="1"/>
  <c r="AP3" i="3" s="1"/>
  <c r="AR3" i="3" s="1"/>
  <c r="AL20" i="3"/>
  <c r="AN20" i="3" s="1"/>
  <c r="AP20" i="3" s="1"/>
  <c r="AR20" i="3" s="1"/>
  <c r="AL16" i="3"/>
  <c r="AN16" i="3" s="1"/>
  <c r="AP16" i="3" s="1"/>
  <c r="AR16" i="3" s="1"/>
  <c r="AL12" i="3"/>
  <c r="AN12" i="3" s="1"/>
  <c r="AP12" i="3" s="1"/>
  <c r="AR12" i="3" s="1"/>
  <c r="AL11" i="3"/>
  <c r="AN11" i="3" s="1"/>
  <c r="AP11" i="3" s="1"/>
  <c r="AR11" i="3" s="1"/>
  <c r="AL4" i="3"/>
  <c r="AN4" i="3" s="1"/>
  <c r="AP4" i="3" s="1"/>
  <c r="AR4" i="3" s="1"/>
  <c r="AL8" i="3"/>
  <c r="AN8" i="3" s="1"/>
  <c r="AP8" i="3" s="1"/>
  <c r="AR8" i="3" s="1"/>
  <c r="AL5" i="3"/>
  <c r="AN5" i="3" s="1"/>
  <c r="AP5" i="3" s="1"/>
  <c r="AR5" i="3" s="1"/>
  <c r="AL10" i="3"/>
  <c r="AN10" i="3" s="1"/>
  <c r="AP10" i="3" s="1"/>
  <c r="AR10" i="3" s="1"/>
  <c r="AQ17" i="3"/>
  <c r="AS17" i="3" s="1"/>
  <c r="T44" i="3" s="1"/>
  <c r="AL6" i="3"/>
  <c r="AN6" i="3" s="1"/>
  <c r="AP6" i="3" s="1"/>
  <c r="AR6" i="3" s="1"/>
  <c r="AL9" i="3"/>
  <c r="AN9" i="3" s="1"/>
  <c r="AP9" i="3" s="1"/>
  <c r="AR9" i="3" s="1"/>
  <c r="AQ18" i="3"/>
  <c r="AS18" i="3" s="1"/>
  <c r="AL13" i="3"/>
  <c r="AN13" i="3" s="1"/>
  <c r="AP13" i="3" s="1"/>
  <c r="AR13" i="3" s="1"/>
  <c r="AL14" i="3"/>
  <c r="AN14" i="3" s="1"/>
  <c r="AP14" i="3" s="1"/>
  <c r="AR14" i="3" s="1"/>
  <c r="AJ15" i="2"/>
  <c r="AL15" i="2" s="1"/>
  <c r="AN15" i="2" s="1"/>
  <c r="AJ10" i="2"/>
  <c r="AL10" i="2" s="1"/>
  <c r="AN10" i="2" s="1"/>
  <c r="AJ6" i="2"/>
  <c r="AL6" i="2" s="1"/>
  <c r="AN6" i="2" s="1"/>
  <c r="AJ17" i="2"/>
  <c r="AL17" i="2" s="1"/>
  <c r="AN17" i="2" s="1"/>
  <c r="AJ5" i="2"/>
  <c r="AL5" i="2" s="1"/>
  <c r="AN5" i="2" s="1"/>
  <c r="AJ11" i="2"/>
  <c r="AL11" i="2" s="1"/>
  <c r="AN11" i="2" s="1"/>
  <c r="AJ19" i="2"/>
  <c r="AL19" i="2" s="1"/>
  <c r="AN19" i="2" s="1"/>
  <c r="AJ16" i="2"/>
  <c r="AL16" i="2" s="1"/>
  <c r="AN16" i="2" s="1"/>
  <c r="AJ18" i="2"/>
  <c r="AL18" i="2" s="1"/>
  <c r="AN18" i="2" s="1"/>
  <c r="AJ13" i="2"/>
  <c r="AL13" i="2" s="1"/>
  <c r="AN13" i="2" s="1"/>
  <c r="AJ20" i="2"/>
  <c r="AL20" i="2" s="1"/>
  <c r="AN20" i="2" s="1"/>
  <c r="AG7" i="2"/>
  <c r="AI7" i="2" s="1"/>
  <c r="AH7" i="2" s="1"/>
  <c r="AG4" i="2"/>
  <c r="AI4" i="2" s="1"/>
  <c r="AH4" i="2" s="1"/>
  <c r="AJ3" i="2"/>
  <c r="AL3" i="2" s="1"/>
  <c r="AN3" i="2" s="1"/>
  <c r="AJ12" i="2"/>
  <c r="AL12" i="2" s="1"/>
  <c r="AN12" i="2" s="1"/>
  <c r="AG8" i="2"/>
  <c r="AI8" i="2" s="1"/>
  <c r="AH8" i="2" s="1"/>
  <c r="AJ14" i="2"/>
  <c r="AL14" i="2" s="1"/>
  <c r="AN14" i="2" s="1"/>
  <c r="AU25" i="3" l="1"/>
  <c r="AW25" i="3" s="1"/>
  <c r="AU18" i="3"/>
  <c r="AW18" i="3" s="1"/>
  <c r="AM20" i="2"/>
  <c r="AO20" i="2" s="1"/>
  <c r="AQ20" i="2" s="1"/>
  <c r="AS20" i="2" s="1"/>
  <c r="AM19" i="2"/>
  <c r="AO19" i="2" s="1"/>
  <c r="AQ19" i="2" s="1"/>
  <c r="AS19" i="2" s="1"/>
  <c r="AM18" i="2"/>
  <c r="AO18" i="2" s="1"/>
  <c r="AQ18" i="2" s="1"/>
  <c r="AS18" i="2" s="1"/>
  <c r="AM17" i="2"/>
  <c r="AO17" i="2" s="1"/>
  <c r="AQ17" i="2" s="1"/>
  <c r="AS17" i="2" s="1"/>
  <c r="AM16" i="2"/>
  <c r="AO16" i="2" s="1"/>
  <c r="AQ16" i="2" s="1"/>
  <c r="AS16" i="2" s="1"/>
  <c r="AM15" i="2"/>
  <c r="AO15" i="2" s="1"/>
  <c r="AQ15" i="2" s="1"/>
  <c r="AS15" i="2" s="1"/>
  <c r="AM14" i="2"/>
  <c r="AO14" i="2" s="1"/>
  <c r="AQ14" i="2" s="1"/>
  <c r="AS14" i="2" s="1"/>
  <c r="AM11" i="2"/>
  <c r="AO11" i="2" s="1"/>
  <c r="AQ11" i="2" s="1"/>
  <c r="AS11" i="2" s="1"/>
  <c r="AM10" i="2"/>
  <c r="AO10" i="2" s="1"/>
  <c r="AQ10" i="2" s="1"/>
  <c r="AS10" i="2" s="1"/>
  <c r="AM5" i="2"/>
  <c r="AO5" i="2" s="1"/>
  <c r="AQ5" i="2" s="1"/>
  <c r="AS5" i="2" s="1"/>
  <c r="AM13" i="2"/>
  <c r="AO13" i="2" s="1"/>
  <c r="AQ13" i="2" s="1"/>
  <c r="AS13" i="2" s="1"/>
  <c r="AR9" i="2"/>
  <c r="AT9" i="2" s="1"/>
  <c r="AV9" i="2" s="1"/>
  <c r="AM3" i="2"/>
  <c r="AO3" i="2" s="1"/>
  <c r="AQ3" i="2" s="1"/>
  <c r="AS3" i="2" s="1"/>
  <c r="AR3" i="2" s="1"/>
  <c r="AM6" i="2"/>
  <c r="AO6" i="2" s="1"/>
  <c r="AQ6" i="2" s="1"/>
  <c r="AS6" i="2" s="1"/>
  <c r="AQ24" i="3"/>
  <c r="AS24" i="3" s="1"/>
  <c r="T51" i="3" s="1"/>
  <c r="AQ20" i="3"/>
  <c r="AS20" i="3" s="1"/>
  <c r="AQ3" i="3"/>
  <c r="AS3" i="3" s="1"/>
  <c r="AQ11" i="3"/>
  <c r="AS11" i="3" s="1"/>
  <c r="T38" i="3" s="1"/>
  <c r="AQ12" i="3"/>
  <c r="AS12" i="3" s="1"/>
  <c r="T39" i="3" s="1"/>
  <c r="AQ8" i="3"/>
  <c r="AS8" i="3" s="1"/>
  <c r="AQ16" i="3"/>
  <c r="AS16" i="3" s="1"/>
  <c r="T43" i="3" s="1"/>
  <c r="AQ15" i="3"/>
  <c r="AS15" i="3" s="1"/>
  <c r="AQ4" i="3"/>
  <c r="AS4" i="3" s="1"/>
  <c r="AQ19" i="3"/>
  <c r="AS19" i="3" s="1"/>
  <c r="AU19" i="3" s="1"/>
  <c r="AQ13" i="3"/>
  <c r="AS13" i="3" s="1"/>
  <c r="AQ10" i="3"/>
  <c r="AS10" i="3" s="1"/>
  <c r="AQ14" i="3"/>
  <c r="AS14" i="3" s="1"/>
  <c r="T41" i="3" s="1"/>
  <c r="AQ6" i="3"/>
  <c r="AS6" i="3" s="1"/>
  <c r="T33" i="3" s="1"/>
  <c r="AQ5" i="3"/>
  <c r="AS5" i="3" s="1"/>
  <c r="T32" i="3" s="1"/>
  <c r="AQ9" i="3"/>
  <c r="AS9" i="3" s="1"/>
  <c r="T36" i="3" s="1"/>
  <c r="AM12" i="2"/>
  <c r="AO12" i="2" s="1"/>
  <c r="AQ12" i="2" s="1"/>
  <c r="AS12" i="2" s="1"/>
  <c r="AJ7" i="2"/>
  <c r="AL7" i="2" s="1"/>
  <c r="AN7" i="2" s="1"/>
  <c r="AJ4" i="2"/>
  <c r="AL4" i="2" s="1"/>
  <c r="AN4" i="2" s="1"/>
  <c r="AJ8" i="2"/>
  <c r="AL8" i="2" s="1"/>
  <c r="AN8" i="2" s="1"/>
  <c r="AU13" i="3" l="1"/>
  <c r="AW13" i="3" s="1"/>
  <c r="AU4" i="3"/>
  <c r="AW4" i="3" s="1"/>
  <c r="AV25" i="3"/>
  <c r="AX25" i="3" s="1"/>
  <c r="AZ25" i="3" s="1"/>
  <c r="BB25" i="3" s="1"/>
  <c r="BA25" i="3" s="1"/>
  <c r="BC25" i="3" s="1"/>
  <c r="T52" i="3" s="1"/>
  <c r="AU20" i="3"/>
  <c r="AW20" i="3" s="1"/>
  <c r="AV18" i="3"/>
  <c r="AX18" i="3" s="1"/>
  <c r="AZ18" i="3" s="1"/>
  <c r="BB18" i="3" s="1"/>
  <c r="BA18" i="3" s="1"/>
  <c r="BC18" i="3" s="1"/>
  <c r="T45" i="3" s="1"/>
  <c r="AW19" i="3"/>
  <c r="AV19" i="3" s="1"/>
  <c r="AW10" i="3"/>
  <c r="AW8" i="3"/>
  <c r="AR20" i="2"/>
  <c r="AT20" i="2" s="1"/>
  <c r="AR19" i="2"/>
  <c r="AT19" i="2" s="1"/>
  <c r="AV19" i="2" s="1"/>
  <c r="AR18" i="2"/>
  <c r="AT18" i="2" s="1"/>
  <c r="AV18" i="2" s="1"/>
  <c r="AR17" i="2"/>
  <c r="AT17" i="2" s="1"/>
  <c r="AR16" i="2"/>
  <c r="AT16" i="2" s="1"/>
  <c r="AR15" i="2"/>
  <c r="AT15" i="2" s="1"/>
  <c r="AR14" i="2"/>
  <c r="AT14" i="2" s="1"/>
  <c r="AV14" i="2" s="1"/>
  <c r="AR11" i="2"/>
  <c r="AT11" i="2" s="1"/>
  <c r="AR10" i="2"/>
  <c r="AT10" i="2" s="1"/>
  <c r="AM8" i="2"/>
  <c r="AO8" i="2" s="1"/>
  <c r="AQ8" i="2" s="1"/>
  <c r="AS8" i="2" s="1"/>
  <c r="AR5" i="2"/>
  <c r="AT5" i="2" s="1"/>
  <c r="AM4" i="2"/>
  <c r="AO4" i="2" s="1"/>
  <c r="AQ4" i="2" s="1"/>
  <c r="AS4" i="2" s="1"/>
  <c r="AR13" i="2"/>
  <c r="AT13" i="2" s="1"/>
  <c r="AX9" i="2"/>
  <c r="AW9" i="2" s="1"/>
  <c r="AT3" i="2"/>
  <c r="AV3" i="2" s="1"/>
  <c r="AR6" i="2"/>
  <c r="AT6" i="2" s="1"/>
  <c r="AV6" i="2" s="1"/>
  <c r="AM7" i="2"/>
  <c r="AO7" i="2" s="1"/>
  <c r="AQ7" i="2" s="1"/>
  <c r="AS7" i="2" s="1"/>
  <c r="AR12" i="2"/>
  <c r="AT12" i="2" s="1"/>
  <c r="AV12" i="2" s="1"/>
  <c r="AV13" i="3" l="1"/>
  <c r="AX13" i="3" s="1"/>
  <c r="AZ13" i="3" s="1"/>
  <c r="BB13" i="3" s="1"/>
  <c r="BA13" i="3" s="1"/>
  <c r="BC13" i="3" s="1"/>
  <c r="BE13" i="3" s="1"/>
  <c r="BG13" i="3" s="1"/>
  <c r="AV4" i="3"/>
  <c r="AX4" i="3"/>
  <c r="AZ4" i="3" s="1"/>
  <c r="BB4" i="3" s="1"/>
  <c r="BA4" i="3" s="1"/>
  <c r="BC4" i="3" s="1"/>
  <c r="T31" i="3" s="1"/>
  <c r="AV20" i="3"/>
  <c r="AX20" i="3" s="1"/>
  <c r="AZ20" i="3" s="1"/>
  <c r="BB20" i="3" s="1"/>
  <c r="BA20" i="3" s="1"/>
  <c r="BC20" i="3" s="1"/>
  <c r="T47" i="3" s="1"/>
  <c r="AX19" i="3"/>
  <c r="AX10" i="3"/>
  <c r="AX8" i="3"/>
  <c r="T41" i="2"/>
  <c r="AX20" i="2"/>
  <c r="T40" i="2"/>
  <c r="AX19" i="2"/>
  <c r="AW19" i="2" s="1"/>
  <c r="AX18" i="2"/>
  <c r="AW18" i="2" s="1"/>
  <c r="T38" i="2"/>
  <c r="AX17" i="2"/>
  <c r="T37" i="2"/>
  <c r="AX16" i="2"/>
  <c r="T36" i="2"/>
  <c r="AX15" i="2"/>
  <c r="AX14" i="2"/>
  <c r="AW14" i="2" s="1"/>
  <c r="T32" i="2"/>
  <c r="AX11" i="2"/>
  <c r="T31" i="2"/>
  <c r="AX10" i="2"/>
  <c r="AR8" i="2"/>
  <c r="AT8" i="2" s="1"/>
  <c r="T26" i="2"/>
  <c r="AX5" i="2"/>
  <c r="AR4" i="2"/>
  <c r="AT4" i="2" s="1"/>
  <c r="T34" i="2"/>
  <c r="AX13" i="2"/>
  <c r="AX12" i="2"/>
  <c r="AW12" i="2" s="1"/>
  <c r="AY9" i="2"/>
  <c r="BC9" i="2" s="1"/>
  <c r="AX3" i="2"/>
  <c r="AW3" i="2" s="1"/>
  <c r="AX6" i="2"/>
  <c r="AW6" i="2" s="1"/>
  <c r="AR7" i="2"/>
  <c r="AT7" i="2" s="1"/>
  <c r="BF13" i="3" l="1"/>
  <c r="BH13" i="3" s="1"/>
  <c r="BJ13" i="3" s="1"/>
  <c r="BL13" i="3" s="1"/>
  <c r="BB9" i="2"/>
  <c r="BH9" i="2" s="1"/>
  <c r="BG9" i="2" s="1"/>
  <c r="P30" i="2" s="1"/>
  <c r="T30" i="2" s="1"/>
  <c r="AZ8" i="3"/>
  <c r="BB8" i="3" s="1"/>
  <c r="AZ10" i="3"/>
  <c r="BB10" i="3" s="1"/>
  <c r="AZ19" i="3"/>
  <c r="BB19" i="3" s="1"/>
  <c r="AY20" i="2"/>
  <c r="AY19" i="2"/>
  <c r="AY18" i="2"/>
  <c r="BC18" i="2" s="1"/>
  <c r="AY17" i="2"/>
  <c r="AY16" i="2"/>
  <c r="AY15" i="2"/>
  <c r="AY14" i="2"/>
  <c r="BA14" i="2" s="1"/>
  <c r="BC14" i="2" s="1"/>
  <c r="AY11" i="2"/>
  <c r="AY10" i="2"/>
  <c r="T29" i="2"/>
  <c r="AX8" i="2"/>
  <c r="AY5" i="2"/>
  <c r="T25" i="2"/>
  <c r="AX4" i="2"/>
  <c r="AY13" i="2"/>
  <c r="AY12" i="2"/>
  <c r="BA12" i="2" s="1"/>
  <c r="BC12" i="2" s="1"/>
  <c r="AY3" i="2"/>
  <c r="BC3" i="2" s="1"/>
  <c r="BH3" i="2" s="1"/>
  <c r="BG3" i="2" s="1"/>
  <c r="P24" i="2" s="1"/>
  <c r="T24" i="2" s="1"/>
  <c r="AY6" i="2"/>
  <c r="T28" i="2"/>
  <c r="AX7" i="2"/>
  <c r="BB12" i="2" l="1"/>
  <c r="BD12" i="2"/>
  <c r="BF12" i="2" s="1"/>
  <c r="BH12" i="2" s="1"/>
  <c r="BB14" i="2"/>
  <c r="BD14" i="2" s="1"/>
  <c r="BF14" i="2" s="1"/>
  <c r="BH14" i="2" s="1"/>
  <c r="BK13" i="3"/>
  <c r="BM13" i="3" s="1"/>
  <c r="O40" i="3" s="1"/>
  <c r="T40" i="3" s="1"/>
  <c r="BA6" i="2"/>
  <c r="BC6" i="2" s="1"/>
  <c r="BB18" i="2"/>
  <c r="BH18" i="2" s="1"/>
  <c r="BG18" i="2" s="1"/>
  <c r="P39" i="2" s="1"/>
  <c r="T39" i="2" s="1"/>
  <c r="BA19" i="3"/>
  <c r="T46" i="3" s="1"/>
  <c r="BA10" i="3"/>
  <c r="BC10" i="3" s="1"/>
  <c r="T37" i="3" s="1"/>
  <c r="BA8" i="3"/>
  <c r="BC8" i="3" s="1"/>
  <c r="T35" i="3" s="1"/>
  <c r="AY8" i="2"/>
  <c r="AY4" i="2"/>
  <c r="AY7" i="2"/>
  <c r="BG12" i="2" l="1"/>
  <c r="BI12" i="2" s="1"/>
  <c r="BG14" i="2"/>
  <c r="BB6" i="2"/>
  <c r="T54" i="3"/>
  <c r="P33" i="2" l="1"/>
  <c r="T33" i="2" s="1"/>
  <c r="BI14" i="2"/>
  <c r="P35" i="2" s="1"/>
  <c r="T35" i="2" s="1"/>
  <c r="BD6" i="2"/>
  <c r="BF6" i="2" s="1"/>
  <c r="BH6" i="2" s="1"/>
  <c r="BG6" i="2" l="1"/>
  <c r="BI6" i="2" s="1"/>
  <c r="P27" i="2" l="1"/>
  <c r="T27" i="2" s="1"/>
  <c r="T43" i="2" s="1"/>
</calcChain>
</file>

<file path=xl/sharedStrings.xml><?xml version="1.0" encoding="utf-8"?>
<sst xmlns="http://schemas.openxmlformats.org/spreadsheetml/2006/main" count="481" uniqueCount="221">
  <si>
    <t>Zehuti</t>
  </si>
  <si>
    <t>Minireen</t>
  </si>
  <si>
    <t>Vak</t>
  </si>
  <si>
    <t>Sheplas</t>
  </si>
  <si>
    <t>Sissaurians</t>
  </si>
  <si>
    <t>Qualeen</t>
  </si>
  <si>
    <t>Humareen</t>
  </si>
  <si>
    <t>Garrn'Athak'Nok</t>
  </si>
  <si>
    <t>Start Phase Ability</t>
  </si>
  <si>
    <t>During Game Ability</t>
  </si>
  <si>
    <t>Once During Each Year, before any cards are selected, you may look at another player's hand and exchange one of your cards with one of his</t>
  </si>
  <si>
    <t>None</t>
  </si>
  <si>
    <t>End Game Ability</t>
  </si>
  <si>
    <t>At the beginning of the game - Draw 2 extra objectives and choose 1, keeping it hidden from the other players</t>
  </si>
  <si>
    <t>At the end of the game you may reveal the hidden objective card and add it to the rest. You may complete it and claim its reward even if you are tied for it with another player.</t>
  </si>
  <si>
    <t>Your Main Reactor counts as a location of every type</t>
  </si>
  <si>
    <t>At the beginning of each year you get 13 credites instead of 10. You don't get new credits when you discard a card and you can't keep credits from one year to the next.</t>
  </si>
  <si>
    <t>At the end of the gain, gain VP equal to the number of locations of the type that you have the least, plus one. (Max +5)</t>
  </si>
  <si>
    <t>During the game setup. Place all the unused special locations in one pile.</t>
  </si>
  <si>
    <t>Once during each year, before selecting a card you may draw 5 cards from the unused special locations pile and then remove 5 special location cards in your hand from the game.</t>
  </si>
  <si>
    <t>You gain +1 VP for every 2 remaining credits (instead of 3) up to a maximum of +5</t>
  </si>
  <si>
    <t>Once during each year, you may discard the card you selected from your hand and build another location from the discard pile. (You may pay its cost as normal). If you do, remove the resto f the cards in the discard pile from the game.</t>
  </si>
  <si>
    <t>Figher Launch Bay</t>
  </si>
  <si>
    <t>Shield Generator</t>
  </si>
  <si>
    <t>Turret</t>
  </si>
  <si>
    <t>Alien Bazaar</t>
  </si>
  <si>
    <t>Customs</t>
  </si>
  <si>
    <t>Energy Market</t>
  </si>
  <si>
    <t>Garden</t>
  </si>
  <si>
    <t>Holographic Display Area</t>
  </si>
  <si>
    <t>Restaurant</t>
  </si>
  <si>
    <t>Ambassador Quarters</t>
  </si>
  <si>
    <t>Council Room</t>
  </si>
  <si>
    <t>Embassy Offices</t>
  </si>
  <si>
    <t>Command Centre</t>
  </si>
  <si>
    <t>Crew Quarters</t>
  </si>
  <si>
    <t>Docking Bay</t>
  </si>
  <si>
    <t>Medical Facility</t>
  </si>
  <si>
    <t>Security Station</t>
  </si>
  <si>
    <t>Transportation Platform</t>
  </si>
  <si>
    <t>Alliance Fleet Base</t>
  </si>
  <si>
    <t>Heavy Ion Cannon</t>
  </si>
  <si>
    <t>Pilot Training Area</t>
  </si>
  <si>
    <t>War Room</t>
  </si>
  <si>
    <t>Business Offices</t>
  </si>
  <si>
    <t>Galactic Bank</t>
  </si>
  <si>
    <t>Market Place</t>
  </si>
  <si>
    <t>Trade Union Headquarters</t>
  </si>
  <si>
    <t>Galactic Resort</t>
  </si>
  <si>
    <t>Observation Dome</t>
  </si>
  <si>
    <t>Opera House</t>
  </si>
  <si>
    <t>Sports Arena</t>
  </si>
  <si>
    <t>Alien Temple</t>
  </si>
  <si>
    <t>Alliance Headquarters</t>
  </si>
  <si>
    <t>Galactic Research Council</t>
  </si>
  <si>
    <t>School of Alien Culture</t>
  </si>
  <si>
    <t>Backup Reactor</t>
  </si>
  <si>
    <t>Cargo Hold</t>
  </si>
  <si>
    <t>Communications Beacon</t>
  </si>
  <si>
    <t>Life Support Systems</t>
  </si>
  <si>
    <t>Solar Panels</t>
  </si>
  <si>
    <t>R</t>
  </si>
  <si>
    <t>Y</t>
  </si>
  <si>
    <t>P</t>
  </si>
  <si>
    <t>G</t>
  </si>
  <si>
    <t>B</t>
  </si>
  <si>
    <t>cardColour</t>
  </si>
  <si>
    <t>p3</t>
  </si>
  <si>
    <t>p4</t>
  </si>
  <si>
    <t>cardDeck</t>
  </si>
  <si>
    <t>Base</t>
  </si>
  <si>
    <t>cardTitle</t>
  </si>
  <si>
    <t>cardQuantity</t>
  </si>
  <si>
    <t>cardScore</t>
  </si>
  <si>
    <t>im_score</t>
  </si>
  <si>
    <t>cardPowerCost</t>
  </si>
  <si>
    <t>cardCreditCost</t>
  </si>
  <si>
    <t>cardFunction</t>
  </si>
  <si>
    <t>cardMaxPlayable</t>
  </si>
  <si>
    <t>cardDescription</t>
  </si>
  <si>
    <t>cardEndGame</t>
  </si>
  <si>
    <t>cardMaxAdditionalPoints</t>
  </si>
  <si>
    <t>School_of_Alien_Cultures.jpg</t>
  </si>
  <si>
    <t>Opera_House.jpg</t>
  </si>
  <si>
    <t>Sports_Arena.jpg</t>
  </si>
  <si>
    <t>Alien_Temple.jpg</t>
  </si>
  <si>
    <t>Council_Room.jpg</t>
  </si>
  <si>
    <t>Energy_Market.jpg</t>
  </si>
  <si>
    <t>Embassy_Offices.png</t>
  </si>
  <si>
    <t>Command_Centre.png</t>
  </si>
  <si>
    <t>Crew_Quarters.png</t>
  </si>
  <si>
    <t>Transportation_Platform.png</t>
  </si>
  <si>
    <t>Turret.png</t>
  </si>
  <si>
    <t>Customs.png</t>
  </si>
  <si>
    <t>Garden.png</t>
  </si>
  <si>
    <t>Restaurant.png</t>
  </si>
  <si>
    <t>Market_Place.png</t>
  </si>
  <si>
    <t>Galactic_Resort.png</t>
  </si>
  <si>
    <t>Life_Support.jpg</t>
  </si>
  <si>
    <t>Casino.jpg</t>
  </si>
  <si>
    <t>security_station.png</t>
  </si>
  <si>
    <t>Fighter_Launch_Bay.png</t>
  </si>
  <si>
    <t>Shield_Generator.png</t>
  </si>
  <si>
    <t>Alien_Bazaar.jpg</t>
  </si>
  <si>
    <t>ambassador_quarters.png</t>
  </si>
  <si>
    <t>Docking_bay.png</t>
  </si>
  <si>
    <t>medical_facility.png</t>
  </si>
  <si>
    <t>Alliance_Fleet_Base.jpg</t>
  </si>
  <si>
    <t>Heavy_ion_cannon.png</t>
  </si>
  <si>
    <t>pilot_training_area.png</t>
  </si>
  <si>
    <t>solar_panels.png</t>
  </si>
  <si>
    <t>war_room.png</t>
  </si>
  <si>
    <t>alliance_headquarters.png</t>
  </si>
  <si>
    <t>communications_beacon.png</t>
  </si>
  <si>
    <t>galactic_bank.png</t>
  </si>
  <si>
    <t>trade_union_headquarters.png</t>
  </si>
  <si>
    <t>observation_dome.png</t>
  </si>
  <si>
    <t>galactic_research_facility.png</t>
  </si>
  <si>
    <t>Backup_reactor.png</t>
  </si>
  <si>
    <t>Title</t>
  </si>
  <si>
    <t>Description</t>
  </si>
  <si>
    <t>No.</t>
  </si>
  <si>
    <t>Cost</t>
  </si>
  <si>
    <t>First Line of Defense</t>
  </si>
  <si>
    <t>Build the most red locations</t>
  </si>
  <si>
    <t>Points</t>
  </si>
  <si>
    <t>Accelerated Construction</t>
  </si>
  <si>
    <t>Be the first to reach 50 VP (before the end of the 4th year) - In case more than 1 players reach them at the same round, the bonus goes to the one who went higher - in case of a tie no bonus is given.</t>
  </si>
  <si>
    <t>Energy Optimisation</t>
  </si>
  <si>
    <t>Be the first to have 3 Power Reactors that do not contain any power</t>
  </si>
  <si>
    <t>Intergalactic Trade</t>
  </si>
  <si>
    <t>Build the most yellow locations</t>
  </si>
  <si>
    <t>War Preparations</t>
  </si>
  <si>
    <t>Be the first player to build 4 different red locations in your station</t>
  </si>
  <si>
    <t>Peace Among the Stars</t>
  </si>
  <si>
    <t>Build the most green locations</t>
  </si>
  <si>
    <t>Marvels in Space</t>
  </si>
  <si>
    <t>Well organised</t>
  </si>
  <si>
    <t>Build the most locations (without counting Power Reactors)
x = The difference between the number of locations from the next player</t>
  </si>
  <si>
    <t>2X</t>
  </si>
  <si>
    <t>Have the most credits at the end of the game</t>
  </si>
  <si>
    <t>Build the most blue locations</t>
  </si>
  <si>
    <t>Build the most purple locations</t>
  </si>
  <si>
    <t>On Budget</t>
  </si>
  <si>
    <t>Grand Attractions</t>
  </si>
  <si>
    <t>Ambassadors</t>
  </si>
  <si>
    <t>Long Term Planning</t>
  </si>
  <si>
    <t>Strengthening the Alliance</t>
  </si>
  <si>
    <t>Technologically Advanced</t>
  </si>
  <si>
    <t>Promo</t>
  </si>
  <si>
    <t>Fully Operational</t>
  </si>
  <si>
    <t>Multi-Purpose</t>
  </si>
  <si>
    <t>Something for Everyone</t>
  </si>
  <si>
    <t>No Delays</t>
  </si>
  <si>
    <t>Reach for the Stars</t>
  </si>
  <si>
    <t>Ambassadors - Promo</t>
  </si>
  <si>
    <t>Focused</t>
  </si>
  <si>
    <t>Cover All Needs</t>
  </si>
  <si>
    <t>Type</t>
  </si>
  <si>
    <t>Dispute</t>
  </si>
  <si>
    <t>Set</t>
  </si>
  <si>
    <t>Infestation</t>
  </si>
  <si>
    <t>Relocation</t>
  </si>
  <si>
    <t>Taxation</t>
  </si>
  <si>
    <t>- 1x Technological Breakthrough - 1x In Need Of Immediate Results - 1x Budget Constraints - 1x Worker Strikes - 1x Exposed Plans - 1x Trade Routes - 1x Alternative Power Sources - 1x Extended Construction - 1x Establishing Diplomatic Bonds - 1x Alliance Supervision - 1x Centralized Control - 1x Heavy Energy Consumption - 1x Expense Optimization - 1x Financial Aid - 1x Limited Choices - 1x Security Precautions - 1x Specialized Services - 1x Trusted Allies - 1x Changing Plans - 1x Construction Accident</t>
  </si>
  <si>
    <t>- 1x Core Upgrade</t>
  </si>
  <si>
    <t>Build at least 3 locations of each location type (This objective may be completed by more than 1 player)</t>
  </si>
  <si>
    <t>YOP</t>
  </si>
  <si>
    <t>Build the location with the greatest distance from the Main Reactor</t>
  </si>
  <si>
    <t>Choose another player and count the number of green location in each of your Space Stations. If you have more, gain VP equal to the difference. They lose the same amount</t>
  </si>
  <si>
    <t>Max</t>
  </si>
  <si>
    <t>3VP</t>
  </si>
  <si>
    <t>type</t>
  </si>
  <si>
    <t>basic</t>
  </si>
  <si>
    <t>cardImage</t>
  </si>
  <si>
    <t>cardLocationRestriction</t>
  </si>
  <si>
    <t>S</t>
  </si>
  <si>
    <t>Cargo_Hold.png</t>
  </si>
  <si>
    <t>Business_Offices.png</t>
  </si>
  <si>
    <t>When you discard a card, you may gain 4 credits (instead of 3)</t>
  </si>
  <si>
    <t>+1VP for every adjacent location</t>
  </si>
  <si>
    <t>+1VP for every year remaining</t>
  </si>
  <si>
    <t>+1credit for each adjacent Yellow location</t>
  </si>
  <si>
    <t>+2VP for each additional power spent when playing &lt;i&gt;Shield Generator&lt;/i&gt;</t>
  </si>
  <si>
    <t>+1VP for each &lt;i&gt;Turret&lt;/i&gt; on the Station</t>
  </si>
  <si>
    <t>+1credit for each &lt;i&gt;Power Reactor&lt;/i&gt; in the Station (Max +3credit)</t>
  </si>
  <si>
    <t>+1VP for each other station that does not contain a &lt;i&gt;Council Room&lt;/i&gt;</t>
  </si>
  <si>
    <t>+2VP if placed adjacent to another &lt;i&gt;Crew Quarters&lt;/i&gt;</t>
  </si>
  <si>
    <t>+1VP for each location between &lt;i&gt;Docking Bay&lt;/i&gt; and &lt;i&gt;Main Reactor&lt;/i&gt;</t>
  </si>
  <si>
    <t>+2VP if you have more Red locations than Green locations</t>
  </si>
  <si>
    <t>+1VP if placed adjacent to a Red location&lt;br&gt;&lt;span class='midSpacer'&gt;OR&lt;/span&gt;&lt;br&gt;+2VP if placed adjacent to &lt;i&gt;Fighter Launch Bay&lt;/i&gt;</t>
  </si>
  <si>
    <t>+1VP for each Red location on the Station</t>
  </si>
  <si>
    <t>At the beginning of every remaining year, you receive +1credit</t>
  </si>
  <si>
    <t>+1VP for each Yellow location on the Station</t>
  </si>
  <si>
    <t>+1VP for each Purple location in the Station</t>
  </si>
  <si>
    <t>+1VP for each different adjacent location type</t>
  </si>
  <si>
    <t>+1VP for each Green location in the Station</t>
  </si>
  <si>
    <t>+1VP for each other Station with more Red locations than yours</t>
  </si>
  <si>
    <t>+1VP if placed next to Blue location&lt;br&gt;&lt;span class='midSpacer'&gt;OR&lt;/span&gt;&lt;br&gt;+2VP if placed next to &lt;i&gt;Docking Bay&lt;/i&gt;</t>
  </si>
  <si>
    <t>+2VP if &lt;i&gt;Communications Beacon&lt;/i&gt; is the location furthest from the &lt;i&gt;Main Reactor&lt;/i&gt;</t>
  </si>
  <si>
    <t>+1VP for every 3 locations in the Station</t>
  </si>
  <si>
    <t>May only be built adjacent to a &lt;i&gt;Power Reactor&lt;/i&gt;. Add a power cube to that Reactor</t>
  </si>
  <si>
    <t>+1VP for each Blue location on the Station</t>
  </si>
  <si>
    <t>+1VP for each &lt;i&gt;Transportation Plaform&lt;/i&gt; in the Station</t>
  </si>
  <si>
    <t>Pay up to 6_credit and put them on this card. At the end of the year, you get them back. +1VP for every 2_credit you put on the card</t>
  </si>
  <si>
    <t>Choose up to 2 other players. Get a combination of 2_credit from them</t>
  </si>
  <si>
    <t>+1VP for every location type in the Station</t>
  </si>
  <si>
    <t>Add one energy to &lt;i&gt;Main Reactor&lt;/i&gt;&lt;br&gt;+1VP if placed adjacent to &lt;i&gt;Main Reactor&lt;/i&gt;</t>
  </si>
  <si>
    <t>+2VP if you have 3 or more &lt;i&gt;Power Reactors&lt;/i&gt; in the Station</t>
  </si>
  <si>
    <t>Each other player secretly chooses up to 3_credit to pay and gains that amount in  VP. You gain  VP equal to the highest amount paid, plus one</t>
  </si>
  <si>
    <t>Each other player secretly chooses to either pay 1_credit or lose 2VP. You get +2VP for each 1_credit paid</t>
  </si>
  <si>
    <t>+1VP if &lt;i&gt;Security Station&lt;/i&gt; has 4 adjacent locations</t>
  </si>
  <si>
    <t>Cannot be placed with 3_Distance of the &lt;i&gt;Main Reactor&lt;/i&gt;</t>
  </si>
  <si>
    <t>+1VP if there is no Red location within 3_Distance  &lt;br&gt;+1VP if there is no &lt;i&gt;Power Station&lt;/i&gt; within 2_Distance</t>
  </si>
  <si>
    <t>+1VP for each &lt;i&gt;Power Reactor&lt;/i&gt; within 3_Distance of &lt;i&gt;Medical Facility&lt;/i&gt;</t>
  </si>
  <si>
    <t>[{cardTitle:"Figher Launch Bay",cardImage:"Fighter_Launch_Bay.png",cardColour:"R",type:"basic",cardDeck:"Base",cardQuantity:{p3:3,p4:4},cardEndGame:false,im_score:7,cardCreditCost:4,cardPowerCost:1,cardMaxAdditionalPoints:false,cardMaxPlayable:false,cardFunction:false,cardLocationRestriction:true,cardDescription:"Cannot be placed with &lt;span class='distanceModifier'&gt; 3&lt;/span&gt; of the &lt;i&gt;Main Reactor&lt;/i&gt;"},{cardTitle:"Shield Generator",cardImage:"Shield_Generator.png",cardColour:"R",type:"basic",cardDeck:"Base",cardQuantity:{p3:3,p4:4},cardEndGame:false,im_score:4,cardCreditCost:3,cardPowerCost:1,cardMaxAdditionalPoints:4,cardMaxPlayable:1,cardFunction:true,cardLocationRestriction:false,cardDescription:"&lt;span class='pointModifier'&gt;+2&lt;/span&gt; for each additional power spent when playing &lt;i&gt;Shield Generator&lt;/i&gt;"},{cardTitle:"Turret",cardImage:"Turret.png",cardColour:"R",type:"basic",cardDeck:"Base",cardQuantity:{p3:3,p4:4},cardEndGame:true,im_score:2,cardCreditCost:1,cardPowerCost:1,cardMaxAdditionalPoints:false,cardMaxPlayable:false,cardFunction:true,cardLocationRestriction:false,cardDescription:"&lt;span class='pointModifier'&gt;+1&lt;/span&gt; for each &lt;i&gt;Turret&lt;/i&gt; on the Station"},{cardTitle:"Alien Bazaar",cardImage:"Alien_Bazaar.jpg",cardColour:"Y",type:"basic",cardDeck:"Base",cardQuantity:{p3:3,p4:4},cardEndGame:true,im_score:3,cardCreditCost:3,cardPowerCost:0,cardMaxAdditionalPoints:false,cardMaxPlayable:false,cardFunction:true,cardLocationRestriction:false,cardDescription:"&lt;span class='pointModifier'&gt;+2&lt;/span&gt; if there are 3 more Green locations with &lt;span class='distanceModifier'&gt; 2&lt;/span&gt;"},{cardTitle:"Customs",cardImage:"Customs.png",cardColour:"Y",type:"basic",cardDeck:"Base",cardQuantity:{p3:3,p4:4},cardEndGame:false,im_score:3,cardCreditCost:2,cardPowerCost:0,cardMaxAdditionalPoints:false,cardMaxPlayable:false,cardFunction:true,cardLocationRestriction:false,cardDescription:"&lt;span class='creditModifier'&gt;+1&lt;/span&gt; for each adjacent Yellow location"},{cardTitle:"Energy Market",cardImage:"Energy_Market.jpg",cardColour:"Y",type:"basic",cardDeck:"Base",cardQuantity:{p3:3,p4:4},cardEndGame:false,im_score:2,cardCreditCost:3,cardPowerCost:0,cardMaxAdditionalPoints:false,cardMaxPlayable:false,cardFunction:true,cardLocationRestriction:false,cardDescription:"&lt;span class='creditModifier'&gt;+1&lt;/span&gt; for each &lt;i&gt;Power Reactor&lt;/i&gt; in the Station (Max &lt;span class='creditModifier'&gt;+3&lt;/span&gt;)"},{cardTitle:"Garden",cardImage:"Garden.png",cardColour:"P",type:"basic",cardDeck:"Base",cardQuantity:{p3:3,p4:4},cardEndGame:false,im_score:3,cardCreditCost:3,cardPowerCost:0,cardMaxAdditionalPoints:false,cardMaxPlayable:false,cardFunction:true,cardLocationRestriction:false,cardDescription:"&lt;span class='pointModifier'&gt;+1&lt;/span&gt; if there is no Red location within &lt;span class='distanceModifier'&gt; 3&lt;/span&gt;  &lt;br&gt;&lt;span class='pointModifier'&gt;+1&lt;/span&gt;if there is no &lt;i&gt;Power Station&lt;/i&gt; within &lt;span class='distanceModifier'&gt; 2&lt;/span&gt;"},{cardTitle:"Holographic Display Area",cardImage:"Casino.jpg",cardColour:"P",type:"basic",cardDeck:"Base",cardQuantity:{p3:3,p4:4},cardEndGame:false,im_score:2,cardCreditCost:2,cardPowerCost:1,cardMaxAdditionalPoints:false,cardMaxPlayable:false,cardFunction:true,cardLocationRestriction:false,cardDescription:"&lt;span class='pointModifier'&gt;+1&lt;/span&gt; for every adjacent location"},{cardTitle:"Restaurant",cardImage:"Restaurant.png",cardColour:"P",type:"basic",cardDeck:"Base",cardQuantity:{p3:3,p4:4},cardEndGame:false,im_score:0,cardCreditCost:3,cardPowerCost:0,cardMaxAdditionalPoints:false,cardMaxPlayable:false,cardFunction:true,cardLocationRestriction:false,cardDescription:"&lt;span class='pointModifier'&gt;+1&lt;/span&gt; for every location type in the Station"},{cardTitle:"Ambassador Quarters",cardImage:"ambassador_quarters.png",cardColour:"G",type:"basic",cardDeck:"Base",cardQuantity:{p3:3,p4:4},cardEndGame:false,im_score:2,cardCreditCost:2,cardPowerCost:0,cardMaxAdditionalPoints:false,cardMaxPlayable:false,cardFunction:true,cardLocationRestriction:false,cardDescription:"&lt;span class='pointModifier'&gt;+1&lt;/span&gt; if placed adjacent to a Green location&lt;br&gt;&lt;span class='midSpacer'&gt;OR&lt;/span&gt;&lt;br&gt;&lt;span class='pointModifier'&gt;+2&lt;/span&gt;if placed adjacent to &lt;i&gt;Embassy Offices&lt;/i&gt;"},{cardTitle:"Council Room",cardImage:"Council_Room.jpg",cardColour:"G",type:"basic",cardDeck:"Base",cardQuantity:{p3:3,p4:4},cardEndGame:true,im_score:3,cardCreditCost:3,cardPowerCost:0,cardMaxAdditionalPoints:false,cardMaxPlayable:1,cardFunction:true,cardLocationRestriction:false,cardDescription:"&lt;span class='pointModifier'&gt;+1&lt;/span&gt; for each other station that does not contain a &lt;i&gt;Council Room&lt;/i&gt;"},{cardTitle:"Embassy Offices",cardImage:"Embassy_Offices.png",cardColour:"G",type:"basic",cardDeck:"Base",cardQuantity:{p3:3,p4:4},cardEndGame:false,im_score:2,cardCreditCost:2,cardPowerCost:0,cardMaxAdditionalPoints:false,cardMaxPlayable:false,cardFunction:true,cardLocationRestriction:false,cardDescription:"You may choose another player when you build this location. They gain &lt;span class='pointModifier'&gt;+1&lt;/span&gt; and you gain &lt;span class='pointModifier'&gt;+2&lt;/span&gt;"},{cardTitle:"Command Centre",cardImage:"Command_Centre.png",cardColour:"B",type:"basic",cardDeck:"Base",cardQuantity:{p3:3,p4:4},cardEndGame:true,im_score:0,cardCreditCost:5,cardPowerCost:1,cardMaxAdditionalPoints:8,cardMaxPlayable:1,cardFunction:true,cardLocationRestriction:false,cardDescription:"&lt;span class='pointModifier'&gt;+1&lt;/span&gt; for each Blue location on the Station"},{cardTitle:"Crew Quarters",cardImage:"Crew_Quarters.png",cardColour:"B",type:"basic",cardDeck:"Base",cardQuantity:{p3:3,p4:4},cardEndGame:false,im_score:1,cardCreditCost:1,cardPowerCost:0,cardMaxAdditionalPoints:false,cardMaxPlayable:false,cardFunction:true,cardLocationRestriction:false,cardDescription:"&lt;span class='pointModifier'&gt;+2&lt;/span&gt; if placed adjacent to another &lt;i&gt;Crew Quarters&lt;/i&gt;"},{cardTitle:"Docking Bay",cardImage:"Docking_bay.png",cardColour:"B",type:"basic",cardDeck:"Base",cardQuantity:{p3:3,p4:4},cardEndGame:false,im_score:1,cardCreditCost:3,cardPowerCost:0,cardMaxAdditionalPoints:4,cardMaxPlayable:false,cardFunction:true,cardLocationRestriction:false,cardDescription:"&lt;span class='pointModifier'&gt;+1&lt;/span&gt; for each location between &lt;i&gt;Docking Bay&lt;/i&gt; and &lt;i&gt;Main Reactor&lt;/i&gt;"},{cardTitle:"Medical Facility",cardImage:"medical_facility.png",cardColour:"B",type:"basic",cardDeck:"Base",cardQuantity:{p3:3,p4:4},cardEndGame:false,im_score:3,cardCreditCost:3,cardPowerCost:1,cardMaxAdditionalPoints:4,cardMaxPlayable:false,cardFunction:true,cardLocationRestriction:false,cardDescription:"&lt;span class='pointModifier'&gt;+1&lt;/span&gt; for each &lt;i&gt;Power Reactor&lt;/i&gt; within &lt;span class='distanceModifier'&gt; 3&lt;/span&gt; of &lt;i&gt;Medical Facility&lt;/i&gt;"},{cardTitle:"Security Station",cardImage:"security_station.png",cardColour:"B",type:"basic",cardDeck:"Base",cardQuantity:{p3:3,p4:4},cardEndGame:true,im_score:2,cardCreditCost:2,cardPowerCost:0,cardMaxAdditionalPoints:false,cardMaxPlayable:false,cardFunction:true,cardLocationRestriction:false,cardDescription:"&lt;span class='pointModifier'&gt;+1&lt;/span&gt; if &lt;i&gt;Security Station&lt;/i&gt; has 4 adjacent locations"},{cardTitle:"Transportation Platform",cardImage:"Transportation_Platform.png",cardColour:"B",type:"basic",cardDeck:"Base",cardQuantity:{p3:3,p4:4},cardEndGame:false,im_score:1,cardCreditCost:1,cardPowerCost:0,cardMaxAdditionalPoints:false,cardMaxPlayable:false,cardFunction:true,cardLocationRestriction:false,cardDescription:"&lt;span class='pointModifier'&gt;+1&lt;/span&gt; for each &lt;i&gt;Transportation Plaform&lt;/i&gt; in the Station"}]</t>
  </si>
  <si>
    <t>[{cardTitle:"Alliance Fleet Base",cardImage:"Alliance_Fleet_Base.jpg",cardColour:"R",type:"S",cardDeck:"Base",cardQuantity:2,cardEndGame:true,im_score:4,cardCreditCost:3,cardPowerCost:1,cardMaxAdditionalPoints:false,cardMaxPlayable:false,cardFunction:true,cardLocationRestriction:false,cardDescription:"&lt;span class='pointModifier'&gt;+2&lt;/span&gt; if you have more Red locations than Green locations"},{cardTitle:"Heavy Ion Cannon",cardImage:"Heavy_ion_cannon.png",cardColour:"R",type:"S",cardDeck:"Base",cardQuantity:2,cardEndGame:false,im_score:6,cardCreditCost:3,cardPowerCost:2,cardMaxAdditionalPoints:false,cardMaxPlayable:false,cardFunction:true,cardLocationRestriction:false,cardDescription:"&lt;span class='pointModifier'&gt;+2&lt;/span&gt; if you have 3 or more &lt;i&gt;Power Reactors&lt;/i&gt; in the Station"},{cardTitle:"Pilot Training Area",cardImage:"pilot_training_area.png",cardColour:"R",type:"S",cardDeck:"Base",cardQuantity:2,cardEndGame:false,im_score:2,cardCreditCost:2,cardPowerCost:0,cardMaxAdditionalPoints:false,cardMaxPlayable:false,cardFunction:true,cardLocationRestriction:false,cardDescription:"&lt;span class='pointModifier'&gt;+1&lt;/span&gt; if placed adjacent to a Red location&lt;br&gt;&lt;span class='midSpacer'&gt;OR&lt;/span&gt;&lt;br&gt;&lt;span class='pointModifier'&gt;+2&lt;/span&gt;if placed adjacent to &lt;i&gt;Fighter Launch Bay&lt;/i&gt;"},{cardTitle:"Turret",cardImage:"Turret.png",cardColour:"R",type:"S",cardDeck:"Base",cardQuantity:1,cardEndGame:true,im_score:2,cardCreditCost:1,cardPowerCost:1,cardMaxAdditionalPoints:false,cardMaxPlayable:false,cardFunction:true,cardLocationRestriction:false,cardDescription:"&lt;span class='pointModifier'&gt;+1&lt;/span&gt; for each &lt;i&gt;Turret&lt;/i&gt; on the Station"},{cardTitle:"War Room",cardImage:"war_room.png",cardColour:"R",type:"S",cardDeck:"Base",cardQuantity:2,cardEndGame:true,im_score:0,cardCreditCost:3,cardPowerCost:0,cardMaxAdditionalPoints:5,cardMaxPlayable:false,cardFunction:true,cardLocationRestriction:false,cardDescription:"&lt;span class='pointModifier'&gt;+1&lt;/span&gt; for each Red location on the Station"},{cardTitle:"Business Offices",cardImage:"Business_Offices.png",cardColour:"Y",type:"S",cardDeck:"Base",cardQuantity:2,cardEndGame:false,im_score:1,cardCreditCost:1,cardPowerCost:0,cardMaxAdditionalPoints:false,cardMaxPlayable:false,cardFunction:true,cardLocationRestriction:false,cardDescription:"Pay up to &lt;span class='creditModifier2'&gt;6&lt;/span&gt; and put them on this card. At the end of the year, you get them back. &lt;span class='pointModifier'&gt;+1&lt;/span&gt; for every &lt;span class='creditModifier2'&gt;2&lt;/span&gt; you put on the card"},{cardTitle:"Galactic Bank",cardImage:"galactic_bank.png",cardColour:"Y",type:"S",cardDeck:"Base",cardQuantity:2,cardEndGame:false,im_score:4,cardCreditCost:3,cardPowerCost:1,cardMaxAdditionalPoints:false,cardMaxPlayable:false,cardFunction:true,cardLocationRestriction:false,cardDescription:"At the beginning of every remaining year, you receive &lt;span class='creditModifier'&gt;+1&lt;/span&gt;"},{cardTitle:"Market Place",cardImage:"Market_Place.png",cardColour:"Y",type:"S",cardDeck:"Base",cardQuantity:2,cardEndGame:false,im_score:2,cardCreditCost:3,cardPowerCost:0,cardMaxAdditionalPoints:false,cardMaxPlayable:false,cardFunction:true,cardLocationRestriction:false,cardDescription:"Choose up to 2 other players. Get a combination of &lt;span class='creditModifier2'&gt;2&lt;/span&gt; from them"},{cardTitle:"Trade Union Headquarters",cardImage:"trade_union_headquarters.png",cardColour:"Y",type:"S",cardDeck:"Base",cardQuantity:2,cardEndGame:false,im_score:1,cardCreditCost:4,cardPowerCost:0,cardMaxAdditionalPoints:5,cardMaxPlayable:false,cardFunction:true,cardLocationRestriction:false,cardDescription:"&lt;span class='pointModifier'&gt;+1&lt;/span&gt; for each Yellow location on the Station"},{cardTitle:"Galactic Resort",cardImage:"Galactic_Resort.png",cardColour:"P",type:"S",cardDeck:"Base",cardQuantity:2,cardEndGame:true,im_score:0,cardCreditCost:3,cardPowerCost:0,cardMaxAdditionalPoints:5,cardMaxPlayable:false,cardFunction:true,cardLocationRestriction:false,cardDescription:"&lt;span class='pointModifier'&gt;+1&lt;/span&gt; for each Purple location in the Station"},{cardTitle:"Observation Dome",cardImage:"observation_dome.png",cardColour:"P",type:"S",cardDeck:"Base",cardQuantity:2,cardEndGame:false,im_score:3,cardCreditCost:2,cardPowerCost:0,cardMaxAdditionalPoints:false,cardMaxPlayable:false,cardFunction:true,cardLocationRestriction:true,cardDescription:"You may not place other location adjacent to &lt;i&gt;Observation Dome&lt;/i&gt;"},{cardTitle:"Opera House",cardImage:"Opera_House.jpg",cardColour:"P",type:"S",cardDeck:"Base",cardQuantity:2,cardEndGame:true,im_score:1,cardCreditCost:2,cardPowerCost:0,cardMaxAdditionalPoints:false,cardMaxPlayable:false,cardFunction:true,cardLocationRestriction:false,cardDescription:"&lt;span class='pointModifier'&gt;+1&lt;/span&gt; for each different adjacent location type"},{cardTitle:"Sports Arena",cardImage:"Sports_Arena.jpg",cardColour:"P",type:"S",cardDeck:"Base",cardQuantity:2,cardEndGame:false,im_score:3,cardCreditCost:3,cardPowerCost:0,cardMaxAdditionalPoints:false,cardMaxPlayable:false,cardFunction:true,cardLocationRestriction:false,cardDescription:"&lt;span class='pointModifier'&gt;+1&lt;/span&gt; for every year remaining"},{cardTitle:"Alien Temple",cardImage:"Alien_Temple.jpg",cardColour:"G",type:"S",cardDeck:"Base",cardQuantity:2,cardEndGame:true,im_score:0,cardCreditCost:3,cardPowerCost:0,cardMaxAdditionalPoints:5,cardMaxPlayable:false,cardFunction:true,cardLocationRestriction:false,cardDescription:"&lt;span class='pointModifier'&gt;+1&lt;/span&gt; for each Green location in the Station"},{cardTitle:"Alliance Headquarters",cardImage:"alliance_headquarters.png",cardColour:"G",type:"S",cardDeck:"Base",cardQuantity:2,cardEndGame:true,im_score:4,cardCreditCost:4,cardPowerCost:0,cardMaxAdditionalPoints:false,cardMaxPlayable:1,cardFunction:true,cardLocationRestriction:false,cardDescription:"&lt;span class='pointModifier'&gt;+1&lt;/span&gt; for each other Station with more Red locations than yours"},{cardTitle:"Galactic Research Council",cardImage:"galactic_research_facility.png",cardColour:"G",type:"S",cardDeck:"Base",cardQuantity:2,cardEndGame:false,im_score:3,cardCreditCost:3,cardPowerCost:1,cardMaxAdditionalPoints:false,cardMaxPlayable:false,cardFunction:true,cardLocationRestriction:false,cardDescription:"Each other player secretly chooses up to &lt;span class='creditModifier2'&gt;3&lt;/span&gt; to pay and gains that amount in &lt;span class='pointModifier2'&gt;  &lt;/span&gt;You gain &lt;span class='pointModifier2'&gt;  &lt;/span&gt;qual to the highest amount paid, plus one"},{cardTitle:"School of Alien Culture",cardImage:"School_of_Alien_Cultures.jpg",cardColour:"G",type:"S",cardDeck:"Base",cardQuantity:2,cardEndGame:false,im_score:2,cardCreditCost:3,cardPowerCost:0,cardMaxAdditionalPoints:false,cardMaxPlayable:false,cardFunction:true,cardLocationRestriction:false,cardDescription:"Each other player secretly chooses to either pay &lt;span class='creditModifier2'&gt;1&lt;/span&gt; or lose &lt;span class='pointModifier2'&gt; 2&lt;/span&gt;You get &lt;span class='pointModifier'&gt;+2&lt;/span&gt; for each &lt;span class='creditModifier2'&gt;1&lt;/span&gt; paid"},{cardTitle:"Backup Reactor",cardImage:"Backup_reactor.png",cardColour:"B",type:"S",cardDeck:"Base",cardQuantity:2,cardEndGame:false,im_score:2,cardCreditCost:2,cardPowerCost:0,cardMaxAdditionalPoints:false,cardMaxPlayable:false,cardFunction:true,cardLocationRestriction:false,cardDescription:"Add one energy to &lt;i&gt;Main Reactor&lt;/i&gt;&lt;br&gt;&lt;span class='pointModifier'&gt;+1&lt;/span&gt; if placed adjacent to &lt;i&gt;Main Reactor&lt;/i&gt;"},{cardTitle:"Cargo Hold",cardImage:"Cargo_Hold.png",cardColour:"B",type:"S",cardDeck:"Base",cardQuantity:2,cardEndGame:false,im_score:2,cardCreditCost:2,cardPowerCost:0,cardMaxAdditionalPoints:false,cardMaxPlayable:false,cardFunction:true,cardLocationRestriction:false,cardDescription:"&lt;span class='pointModifier'&gt;+1&lt;/span&gt; if placed next to Blue location&lt;br&gt;&lt;span class='midSpacer'&gt;OR&lt;/span&gt;&lt;br&gt;&lt;span class='pointModifier'&gt;+2&lt;/span&gt;if placed next to &lt;i&gt;Docking Bay&lt;/i&gt;"},{cardTitle:"Communications Beacon",cardImage:"communications_beacon.png",cardColour:"B",type:"S",cardDeck:"Base",cardQuantity:2,cardEndGame:true,im_score:2,cardCreditCost:2,cardPowerCost:0,cardMaxAdditionalPoints:false,cardMaxPlayable:false,cardFunction:true,cardLocationRestriction:false,cardDescription:"&lt;span class='pointModifier'&gt;+2&lt;/span&gt; if &lt;i&gt;Communications Beacon&lt;/i&gt; is the location furthest from the &lt;i&gt;Main Reactor&lt;/i&gt;"},{cardTitle:"Life Support Systems",cardImage:"Life_Support.jpg",cardColour:"B",type:"S",cardDeck:"Base",cardQuantity:2,cardEndGame:true,im_score:0,cardCreditCost:4,cardPowerCost:1,cardMaxAdditionalPoints:false,cardMaxPlayable:false,cardFunction:true,cardLocationRestriction:false,cardDescription:"&lt;span class='pointModifier'&gt;+1&lt;/span&gt; for every 3 locations in the Station"},{cardTitle:"Solar Panels",cardImage:"solar_panels.png",cardColour:"B",type:"S",cardDeck:"Base",cardQuantity:2,cardEndGame:false,im_score:2,cardCreditCost:1,cardPowerCost:0,cardMaxAdditionalPoints:false,cardMaxPlayable:false,cardFunction:true,cardLocationRestriction:true,cardDescription:"May only be built adjacent to a &lt;i&gt;Power Reactor&lt;/i&gt;. Add a power cube to that Reactor"},{cardTitle:"Transportation Platform",cardImage:"Transportation_Platform.png",cardColour:"B",type:"S",cardDeck:"Base",cardQuantity:1,cardEndGame:false,im_score:1,cardCreditCost:1,cardPowerCost:0,cardMaxAdditionalPoints:false,cardMaxPlayable:false,cardFunction:true,cardLocationRestriction:false,cardDescription:"&lt;span class='pointModifier'&gt;+1&lt;/span&gt; for each &lt;i&gt;Transportation Plaform&lt;/i&gt; in the Station"}]</t>
  </si>
  <si>
    <t>+2VP if there are 3 more Green locations within 2_Distance</t>
  </si>
  <si>
    <t>You may not place other locations adjacent to &lt;i&gt;Observation Dome&lt;/i&gt;</t>
  </si>
  <si>
    <t>You may choose another player when you build this location.&lt;br&gt;They gain +1VP and you gain +2VP</t>
  </si>
  <si>
    <t>+1VP if placed adjacent to a Green location&lt;br&gt;&lt;span class='midSpacer'&gt;OR&lt;/span&gt;&lt;br&gt;+2VP  if placed adjacent to &lt;i&gt;Embassy Offices&lt;/i&gt;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</si>
</sst>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quotePrefix="1"/>
    <xf numFmtId="0" fontId="0" fillId="0" borderId="0" xfId="0"/>
    <xf numFmtId="0" fontId="0" fillId="0" borderId="0" xfId="0" applyAlignment="1">
      <alignment horizontal="left" vertical="center"/>
    </xf>
    <xf numFmtId="0" fontId="0" fillId="0" borderId="0" xfId="0" quotePrefix="1" applyAlignment="1">
      <alignment horizontal="left" vertical="center"/>
    </xf>
    <xf numFmtId="0" fontId="0" fillId="0" borderId="0" xfId="0" quotePrefix="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center"/>
    </xf>
    <xf numFmtId="0" fontId="0" fillId="0" borderId="0" xfId="0" applyAlignment="1">
      <alignment wrapText="1"/>
    </xf>
    <xf numFmtId="0" fontId="0" fillId="2" borderId="0" xfId="0" applyFill="1"/>
    <xf numFmtId="0" fontId="0" fillId="0" borderId="0" xfId="0" quotePrefix="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15B2C-0761-41C9-8712-A2FBBEA5375F}">
  <dimension ref="A2:E22"/>
  <sheetViews>
    <sheetView zoomScale="115" zoomScaleNormal="115" workbookViewId="0">
      <selection activeCell="C19" sqref="C19"/>
    </sheetView>
  </sheetViews>
  <sheetFormatPr defaultRowHeight="15" x14ac:dyDescent="0.25"/>
  <cols>
    <col min="2" max="2" width="22.28515625" customWidth="1"/>
    <col min="3" max="3" width="50" customWidth="1"/>
  </cols>
  <sheetData>
    <row r="2" spans="1:5" x14ac:dyDescent="0.25">
      <c r="A2" t="s">
        <v>121</v>
      </c>
      <c r="B2" t="s">
        <v>119</v>
      </c>
      <c r="C2" t="s">
        <v>120</v>
      </c>
      <c r="D2" t="s">
        <v>125</v>
      </c>
    </row>
    <row r="3" spans="1:5" x14ac:dyDescent="0.25">
      <c r="A3">
        <v>1</v>
      </c>
      <c r="B3" t="s">
        <v>123</v>
      </c>
      <c r="C3" t="s">
        <v>124</v>
      </c>
      <c r="D3">
        <v>5</v>
      </c>
      <c r="E3" t="s">
        <v>70</v>
      </c>
    </row>
    <row r="4" spans="1:5" x14ac:dyDescent="0.25">
      <c r="A4">
        <v>2</v>
      </c>
      <c r="B4" t="s">
        <v>126</v>
      </c>
      <c r="C4" t="s">
        <v>127</v>
      </c>
      <c r="D4">
        <v>4</v>
      </c>
      <c r="E4" t="s">
        <v>70</v>
      </c>
    </row>
    <row r="5" spans="1:5" x14ac:dyDescent="0.25">
      <c r="A5">
        <v>3</v>
      </c>
      <c r="B5" t="s">
        <v>128</v>
      </c>
      <c r="C5" t="s">
        <v>129</v>
      </c>
      <c r="D5">
        <v>4</v>
      </c>
      <c r="E5" t="s">
        <v>149</v>
      </c>
    </row>
    <row r="6" spans="1:5" x14ac:dyDescent="0.25">
      <c r="A6">
        <v>4</v>
      </c>
      <c r="B6" t="s">
        <v>130</v>
      </c>
      <c r="C6" t="s">
        <v>131</v>
      </c>
      <c r="D6">
        <v>5</v>
      </c>
      <c r="E6" t="s">
        <v>70</v>
      </c>
    </row>
    <row r="7" spans="1:5" x14ac:dyDescent="0.25">
      <c r="A7">
        <v>5</v>
      </c>
      <c r="B7" t="s">
        <v>132</v>
      </c>
      <c r="C7" t="s">
        <v>133</v>
      </c>
      <c r="D7">
        <v>4</v>
      </c>
      <c r="E7" t="s">
        <v>145</v>
      </c>
    </row>
    <row r="8" spans="1:5" x14ac:dyDescent="0.25">
      <c r="A8">
        <v>6</v>
      </c>
      <c r="B8" t="s">
        <v>134</v>
      </c>
      <c r="C8" t="s">
        <v>135</v>
      </c>
      <c r="D8">
        <v>5</v>
      </c>
      <c r="E8" t="s">
        <v>70</v>
      </c>
    </row>
    <row r="9" spans="1:5" ht="90" x14ac:dyDescent="0.25">
      <c r="A9">
        <v>7</v>
      </c>
      <c r="B9" t="s">
        <v>136</v>
      </c>
      <c r="C9" s="9" t="s">
        <v>138</v>
      </c>
      <c r="D9" t="s">
        <v>139</v>
      </c>
      <c r="E9" t="s">
        <v>70</v>
      </c>
    </row>
    <row r="10" spans="1:5" x14ac:dyDescent="0.25">
      <c r="A10">
        <v>8</v>
      </c>
      <c r="B10" t="s">
        <v>137</v>
      </c>
      <c r="C10" s="2" t="s">
        <v>141</v>
      </c>
      <c r="D10">
        <v>5</v>
      </c>
      <c r="E10" t="s">
        <v>70</v>
      </c>
    </row>
    <row r="11" spans="1:5" x14ac:dyDescent="0.25">
      <c r="A11">
        <v>9</v>
      </c>
      <c r="B11" t="s">
        <v>143</v>
      </c>
      <c r="C11" t="s">
        <v>140</v>
      </c>
      <c r="D11">
        <v>3</v>
      </c>
      <c r="E11" t="s">
        <v>70</v>
      </c>
    </row>
    <row r="12" spans="1:5" x14ac:dyDescent="0.25">
      <c r="A12">
        <v>10</v>
      </c>
      <c r="B12" t="s">
        <v>144</v>
      </c>
      <c r="C12" t="s">
        <v>142</v>
      </c>
      <c r="D12">
        <v>5</v>
      </c>
      <c r="E12" t="s">
        <v>70</v>
      </c>
    </row>
    <row r="13" spans="1:5" x14ac:dyDescent="0.25">
      <c r="B13" t="s">
        <v>146</v>
      </c>
      <c r="E13" s="2" t="s">
        <v>145</v>
      </c>
    </row>
    <row r="14" spans="1:5" x14ac:dyDescent="0.25">
      <c r="B14" t="s">
        <v>147</v>
      </c>
      <c r="E14" s="2" t="s">
        <v>145</v>
      </c>
    </row>
    <row r="15" spans="1:5" x14ac:dyDescent="0.25">
      <c r="B15" t="s">
        <v>148</v>
      </c>
      <c r="E15" s="2" t="s">
        <v>145</v>
      </c>
    </row>
    <row r="16" spans="1:5" x14ac:dyDescent="0.25">
      <c r="B16" t="s">
        <v>150</v>
      </c>
      <c r="E16" t="s">
        <v>149</v>
      </c>
    </row>
    <row r="17" spans="2:5" x14ac:dyDescent="0.25">
      <c r="B17" t="s">
        <v>151</v>
      </c>
      <c r="E17" t="s">
        <v>149</v>
      </c>
    </row>
    <row r="18" spans="2:5" x14ac:dyDescent="0.25">
      <c r="B18" t="s">
        <v>152</v>
      </c>
      <c r="E18" t="s">
        <v>149</v>
      </c>
    </row>
    <row r="19" spans="2:5" x14ac:dyDescent="0.25">
      <c r="B19" t="s">
        <v>153</v>
      </c>
      <c r="E19" t="s">
        <v>155</v>
      </c>
    </row>
    <row r="20" spans="2:5" x14ac:dyDescent="0.25">
      <c r="B20" t="s">
        <v>154</v>
      </c>
      <c r="C20" t="s">
        <v>168</v>
      </c>
      <c r="D20">
        <v>4</v>
      </c>
      <c r="E20" s="2" t="s">
        <v>155</v>
      </c>
    </row>
    <row r="21" spans="2:5" x14ac:dyDescent="0.25">
      <c r="B21" t="s">
        <v>156</v>
      </c>
      <c r="E21" t="s">
        <v>149</v>
      </c>
    </row>
    <row r="22" spans="2:5" x14ac:dyDescent="0.25">
      <c r="B22" t="s">
        <v>157</v>
      </c>
      <c r="C22" t="s">
        <v>166</v>
      </c>
      <c r="D22">
        <v>3</v>
      </c>
      <c r="E22" t="s">
        <v>167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A7D35-6A39-4234-A8A8-CF1B312DCC3C}">
  <dimension ref="A1:D9"/>
  <sheetViews>
    <sheetView zoomScaleNormal="100" workbookViewId="0">
      <selection activeCell="C2" sqref="C2"/>
    </sheetView>
  </sheetViews>
  <sheetFormatPr defaultRowHeight="15" x14ac:dyDescent="0.25"/>
  <cols>
    <col min="1" max="1" width="21.42578125" customWidth="1"/>
    <col min="2" max="2" width="67.42578125" customWidth="1"/>
    <col min="3" max="3" width="129.7109375" customWidth="1"/>
    <col min="4" max="4" width="17.28515625" customWidth="1"/>
  </cols>
  <sheetData>
    <row r="1" spans="1:4" x14ac:dyDescent="0.25">
      <c r="B1" t="s">
        <v>8</v>
      </c>
      <c r="C1" t="s">
        <v>9</v>
      </c>
      <c r="D1" t="s">
        <v>12</v>
      </c>
    </row>
    <row r="2" spans="1:4" x14ac:dyDescent="0.25">
      <c r="A2" t="s">
        <v>0</v>
      </c>
      <c r="B2" t="s">
        <v>11</v>
      </c>
      <c r="C2" t="s">
        <v>16</v>
      </c>
      <c r="D2" t="s">
        <v>11</v>
      </c>
    </row>
    <row r="3" spans="1:4" x14ac:dyDescent="0.25">
      <c r="A3" t="s">
        <v>1</v>
      </c>
      <c r="B3" t="s">
        <v>11</v>
      </c>
      <c r="C3" t="s">
        <v>21</v>
      </c>
      <c r="D3" t="s">
        <v>11</v>
      </c>
    </row>
    <row r="4" spans="1:4" x14ac:dyDescent="0.25">
      <c r="A4" t="s">
        <v>2</v>
      </c>
      <c r="B4" t="s">
        <v>11</v>
      </c>
      <c r="C4" t="s">
        <v>15</v>
      </c>
      <c r="D4" t="s">
        <v>11</v>
      </c>
    </row>
    <row r="5" spans="1:4" x14ac:dyDescent="0.25">
      <c r="A5" t="s">
        <v>3</v>
      </c>
      <c r="B5" t="s">
        <v>179</v>
      </c>
      <c r="C5" t="s">
        <v>11</v>
      </c>
      <c r="D5" t="s">
        <v>20</v>
      </c>
    </row>
    <row r="6" spans="1:4" x14ac:dyDescent="0.25">
      <c r="A6" t="s">
        <v>4</v>
      </c>
      <c r="B6" t="s">
        <v>18</v>
      </c>
      <c r="C6" t="s">
        <v>19</v>
      </c>
      <c r="D6" t="s">
        <v>11</v>
      </c>
    </row>
    <row r="7" spans="1:4" x14ac:dyDescent="0.25">
      <c r="A7" t="s">
        <v>5</v>
      </c>
      <c r="B7" t="s">
        <v>13</v>
      </c>
      <c r="C7" t="s">
        <v>11</v>
      </c>
      <c r="D7" t="s">
        <v>14</v>
      </c>
    </row>
    <row r="8" spans="1:4" x14ac:dyDescent="0.25">
      <c r="A8" t="s">
        <v>6</v>
      </c>
      <c r="B8" t="s">
        <v>11</v>
      </c>
      <c r="C8" t="s">
        <v>11</v>
      </c>
      <c r="D8" t="s">
        <v>17</v>
      </c>
    </row>
    <row r="9" spans="1:4" x14ac:dyDescent="0.25">
      <c r="A9" t="s">
        <v>7</v>
      </c>
      <c r="B9" t="s">
        <v>11</v>
      </c>
      <c r="C9" t="s">
        <v>10</v>
      </c>
      <c r="D9"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666C2-B9A9-4F33-89A4-3CE4DD1A731D}">
  <dimension ref="A1:BI45"/>
  <sheetViews>
    <sheetView tabSelected="1" topLeftCell="B1" zoomScale="70" zoomScaleNormal="70" workbookViewId="0">
      <selection activeCell="P12" sqref="P12"/>
    </sheetView>
  </sheetViews>
  <sheetFormatPr defaultRowHeight="15" x14ac:dyDescent="0.25"/>
  <cols>
    <col min="1" max="1" width="41.85546875" customWidth="1"/>
    <col min="2" max="2" width="24.85546875" style="2" customWidth="1"/>
    <col min="4" max="4" width="9.140625" style="2"/>
    <col min="6" max="6" width="12.140625" customWidth="1"/>
    <col min="7" max="7" width="11.140625" customWidth="1"/>
    <col min="8" max="8" width="18.42578125" customWidth="1"/>
    <col min="9" max="9" width="12.140625" customWidth="1"/>
    <col min="10" max="10" width="24.85546875" customWidth="1"/>
    <col min="11" max="11" width="38.7109375" customWidth="1"/>
    <col min="12" max="12" width="25.28515625" customWidth="1"/>
    <col min="13" max="15" width="24.85546875" customWidth="1"/>
    <col min="16" max="16" width="44.5703125" customWidth="1"/>
    <col min="21" max="21" width="45.85546875" style="2" customWidth="1"/>
    <col min="22" max="22" width="9.140625" style="2"/>
    <col min="23" max="23" width="11.140625" customWidth="1"/>
    <col min="25" max="25" width="9" customWidth="1"/>
    <col min="26" max="26" width="7.85546875" customWidth="1"/>
    <col min="27" max="27" width="12.42578125" customWidth="1"/>
    <col min="28" max="28" width="10" bestFit="1" customWidth="1"/>
    <col min="29" max="29" width="16" customWidth="1"/>
    <col min="31" max="31" width="14.42578125" customWidth="1"/>
    <col min="34" max="34" width="10.7109375" customWidth="1"/>
    <col min="49" max="49" width="13.140625" customWidth="1"/>
    <col min="51" max="51" width="9.7109375" customWidth="1"/>
    <col min="54" max="54" width="82.85546875" customWidth="1"/>
    <col min="56" max="56" width="95.42578125" customWidth="1"/>
  </cols>
  <sheetData>
    <row r="1" spans="1:61" x14ac:dyDescent="0.25">
      <c r="F1" t="s">
        <v>72</v>
      </c>
      <c r="I1" t="s">
        <v>73</v>
      </c>
      <c r="P1" s="1"/>
      <c r="W1" s="2"/>
    </row>
    <row r="2" spans="1:61" x14ac:dyDescent="0.25">
      <c r="A2" t="s">
        <v>71</v>
      </c>
      <c r="B2" s="2" t="s">
        <v>174</v>
      </c>
      <c r="C2" t="s">
        <v>66</v>
      </c>
      <c r="D2" s="2" t="s">
        <v>172</v>
      </c>
      <c r="E2" t="s">
        <v>69</v>
      </c>
      <c r="F2" t="s">
        <v>67</v>
      </c>
      <c r="G2" t="s">
        <v>68</v>
      </c>
      <c r="H2" t="s">
        <v>80</v>
      </c>
      <c r="I2" t="s">
        <v>74</v>
      </c>
      <c r="J2" t="s">
        <v>76</v>
      </c>
      <c r="K2" t="s">
        <v>75</v>
      </c>
      <c r="L2" t="s">
        <v>81</v>
      </c>
      <c r="M2" t="s">
        <v>78</v>
      </c>
      <c r="N2" t="s">
        <v>77</v>
      </c>
      <c r="O2" t="s">
        <v>175</v>
      </c>
      <c r="P2" t="s">
        <v>79</v>
      </c>
      <c r="AC2" s="2"/>
    </row>
    <row r="3" spans="1:61" x14ac:dyDescent="0.25">
      <c r="A3" t="s">
        <v>22</v>
      </c>
      <c r="B3" s="2" t="s">
        <v>101</v>
      </c>
      <c r="C3" t="s">
        <v>61</v>
      </c>
      <c r="D3" s="2" t="s">
        <v>173</v>
      </c>
      <c r="E3" t="s">
        <v>70</v>
      </c>
      <c r="F3">
        <v>3</v>
      </c>
      <c r="G3">
        <v>4</v>
      </c>
      <c r="H3" t="b">
        <v>0</v>
      </c>
      <c r="I3">
        <v>7</v>
      </c>
      <c r="J3">
        <v>4</v>
      </c>
      <c r="K3">
        <v>1</v>
      </c>
      <c r="L3" t="b">
        <v>0</v>
      </c>
      <c r="M3" t="b">
        <v>0</v>
      </c>
      <c r="N3" t="b">
        <v>0</v>
      </c>
      <c r="O3" t="b">
        <v>1</v>
      </c>
      <c r="P3" t="s">
        <v>212</v>
      </c>
      <c r="V3" s="2" t="e">
        <f>SEARCH("+?VP",P3)-1</f>
        <v>#VALUE!</v>
      </c>
      <c r="W3" s="2" t="str">
        <f>IFERROR(RIGHT(LEFT(P3,SEARCH("+?VP",P3)+1),2),P3)</f>
        <v>Cannot be placed with 3_Distance of the &lt;i&gt;Main Reactor&lt;/i&gt;</v>
      </c>
      <c r="X3" s="2" t="b">
        <f>ISNUMBER(_xlfn.NUMBERVALUE(V3))</f>
        <v>0</v>
      </c>
      <c r="Y3" s="2" t="str">
        <f>IF(X3,_xlfn.CONCAT("&lt;span class='pointModifier'&gt;",W3,"&lt;/span&gt;"),P3)</f>
        <v>Cannot be placed with 3_Distance of the &lt;i&gt;Main Reactor&lt;/i&gt;</v>
      </c>
      <c r="Z3" s="2" t="str">
        <f>IFERROR(REPLACE(P3,V3+1,4,Y3),Y3)</f>
        <v>Cannot be placed with 3_Distance of the &lt;i&gt;Main Reactor&lt;/i&gt;</v>
      </c>
      <c r="AA3" s="10"/>
      <c r="AB3" s="2" t="e">
        <f t="shared" ref="AB3:AB8" si="0">SEARCH("+?VP",Z3)</f>
        <v>#VALUE!</v>
      </c>
      <c r="AC3" s="2" t="str">
        <f>IF(AD3,_xlfn.CONCAT("&lt;span class='pointModifier'&gt;",RIGHT(LEFT(Z3,AB3+1),2),"&lt;/span&gt;"),Z3)</f>
        <v>Cannot be placed with 3_Distance of the &lt;i&gt;Main Reactor&lt;/i&gt;</v>
      </c>
      <c r="AD3" s="2" t="b">
        <f>ISNUMBER(_xlfn.NUMBERVALUE(AB3))</f>
        <v>0</v>
      </c>
      <c r="AE3" s="2" t="str">
        <f>IF(AD3,REPLACE(Z3,AB3,5,AC3),AC3)</f>
        <v>Cannot be placed with 3_Distance of the &lt;i&gt;Main Reactor&lt;/i&gt;</v>
      </c>
      <c r="AF3" s="10"/>
      <c r="AG3" s="2" t="e">
        <f>SEARCH("+?credit",AE3)</f>
        <v>#VALUE!</v>
      </c>
      <c r="AH3" s="2" t="str">
        <f>IF(AI3,_xlfn.CONCAT("&lt;span class='creditModifier'&gt;",RIGHT(LEFT(AE3,AG3+1),2),"&lt;/span&gt;"),AE3)</f>
        <v>Cannot be placed with 3_Distance of the &lt;i&gt;Main Reactor&lt;/i&gt;</v>
      </c>
      <c r="AI3" s="2" t="b">
        <f>ISNUMBER(_xlfn.NUMBERVALUE(AG3))</f>
        <v>0</v>
      </c>
      <c r="AJ3" s="2" t="str">
        <f t="shared" ref="AJ3:AJ20" si="1">IF(AI3,REPLACE(AE3,AG3,8,AH3),AH3)</f>
        <v>Cannot be placed with 3_Distance of the &lt;i&gt;Main Reactor&lt;/i&gt;</v>
      </c>
      <c r="AK3" s="10"/>
      <c r="AL3" s="2" t="e">
        <f>SEARCH("+?credit",AJ3)</f>
        <v>#VALUE!</v>
      </c>
      <c r="AM3" s="2" t="str">
        <f>IF(AN3,_xlfn.CONCAT("&lt;span class='creditModifier'&gt;",RIGHT(LEFT(AJ3,AL3+1),2),"&lt;/span&gt;"),AJ3)</f>
        <v>Cannot be placed with 3_Distance of the &lt;i&gt;Main Reactor&lt;/i&gt;</v>
      </c>
      <c r="AN3" s="2" t="b">
        <f>ISNUMBER(_xlfn.NUMBERVALUE(AL3))</f>
        <v>0</v>
      </c>
      <c r="AO3" s="2" t="str">
        <f t="shared" ref="AO3:AO20" si="2">IF(AN3,REPLACE(AJ3,AL3,8,AM3),AM3)</f>
        <v>Cannot be placed with 3_Distance of the &lt;i&gt;Main Reactor&lt;/i&gt;</v>
      </c>
      <c r="AP3" s="10"/>
      <c r="AQ3" s="2" t="e">
        <f>SEARCH("+?credit",AO3)</f>
        <v>#VALUE!</v>
      </c>
      <c r="AR3" s="2" t="str">
        <f>IF(AS3,_xlfn.CONCAT("&lt;span class='creditModifier'&gt;",RIGHT(LEFT(AO3,AQ3+1),2),"&lt;/span&gt;"),AO3)</f>
        <v>Cannot be placed with 3_Distance of the &lt;i&gt;Main Reactor&lt;/i&gt;</v>
      </c>
      <c r="AS3" s="2" t="b">
        <f>ISNUMBER(_xlfn.NUMBERVALUE(AQ3))</f>
        <v>0</v>
      </c>
      <c r="AT3" s="2" t="str">
        <f t="shared" ref="AT3:AT20" si="3">IF(AS3,REPLACE(AO3,AQ3,8,AR3),AR3)</f>
        <v>Cannot be placed with 3_Distance of the &lt;i&gt;Main Reactor&lt;/i&gt;</v>
      </c>
      <c r="AU3" s="10"/>
      <c r="AV3" s="2" t="e">
        <f>SEARCH("?_credits",AT3)</f>
        <v>#VALUE!</v>
      </c>
      <c r="AW3" s="2" t="str">
        <f>IF(AX3,_xlfn.CONCAT("&lt;span class='creditModifier2'&gt;",RIGHT(LEFT(AT3,AV3+1),2),"&lt;/span&gt;"),AT3)</f>
        <v>Cannot be placed with 3_Distance of the &lt;i&gt;Main Reactor&lt;/i&gt;</v>
      </c>
      <c r="AX3" s="2" t="b">
        <f>ISNUMBER(_xlfn.NUMBERVALUE(AV3))</f>
        <v>0</v>
      </c>
      <c r="AY3" s="2" t="str">
        <f t="shared" ref="AY3:AY20" si="4">IF(AX3,REPLACE(AT3,AV3,8,AW3),AW3)</f>
        <v>Cannot be placed with 3_Distance of the &lt;i&gt;Main Reactor&lt;/i&gt;</v>
      </c>
      <c r="AZ3" s="10"/>
      <c r="BA3" s="2">
        <f>SEARCH("?_Distance",AY3)</f>
        <v>23</v>
      </c>
      <c r="BB3" s="2" t="str">
        <f>IF(BC3,_xlfn.CONCAT("&lt;span class='distanceModifier'&gt;",RIGHT(LEFT(AY3,BA3),2),"&lt;/span&gt;"),AY3)</f>
        <v>&lt;span class='distanceModifier'&gt; 3&lt;/span&gt;</v>
      </c>
      <c r="BC3" s="2" t="b">
        <f>ISNUMBER(_xlfn.NUMBERVALUE(BA3))</f>
        <v>1</v>
      </c>
      <c r="BD3" s="2" t="str">
        <f>IF(BC3,REPLACE(AY3,BA3,10,BB3),BB3)</f>
        <v>Cannot be placed with &lt;span class='distanceModifier'&gt; 3&lt;/span&gt; of the &lt;i&gt;Main Reactor&lt;/i&gt;</v>
      </c>
      <c r="BE3" s="10"/>
      <c r="BF3" s="2" t="e">
        <f>SEARCH("?_Distance",BD3)</f>
        <v>#VALUE!</v>
      </c>
      <c r="BG3" s="2" t="str">
        <f>IF(BH3,_xlfn.CONCAT("&lt;span class='distanceModifier'&gt;",RIGHT(LEFT(BD3,BF3),2),"&lt;/span&gt;"),BD3)</f>
        <v>Cannot be placed with &lt;span class='distanceModifier'&gt; 3&lt;/span&gt; of the &lt;i&gt;Main Reactor&lt;/i&gt;</v>
      </c>
      <c r="BH3" s="2" t="b">
        <f>ISNUMBER(_xlfn.NUMBERVALUE(BF3))</f>
        <v>0</v>
      </c>
      <c r="BI3" s="2" t="str">
        <f>IF(BH3,REPLACE(BD3,BF3,10,BG3),BG3)</f>
        <v>Cannot be placed with &lt;span class='distanceModifier'&gt; 3&lt;/span&gt; of the &lt;i&gt;Main Reactor&lt;/i&gt;</v>
      </c>
    </row>
    <row r="4" spans="1:61" x14ac:dyDescent="0.25">
      <c r="A4" t="s">
        <v>23</v>
      </c>
      <c r="B4" s="2" t="s">
        <v>102</v>
      </c>
      <c r="C4" t="s">
        <v>61</v>
      </c>
      <c r="D4" s="2" t="s">
        <v>173</v>
      </c>
      <c r="E4" t="s">
        <v>70</v>
      </c>
      <c r="F4">
        <v>3</v>
      </c>
      <c r="G4">
        <v>4</v>
      </c>
      <c r="H4" t="b">
        <v>0</v>
      </c>
      <c r="I4">
        <v>4</v>
      </c>
      <c r="J4">
        <v>3</v>
      </c>
      <c r="K4">
        <v>1</v>
      </c>
      <c r="L4">
        <v>4</v>
      </c>
      <c r="M4">
        <v>1</v>
      </c>
      <c r="N4" t="b">
        <v>1</v>
      </c>
      <c r="O4" t="b">
        <v>0</v>
      </c>
      <c r="P4" s="1" t="s">
        <v>183</v>
      </c>
      <c r="V4" s="2">
        <f t="shared" ref="V4:V20" si="5">SEARCH("+?VP",P4)-1</f>
        <v>0</v>
      </c>
      <c r="W4" s="2" t="str">
        <f t="shared" ref="W4:W20" si="6">IFERROR(RIGHT(LEFT(P4,SEARCH("+?VP",P4)+1),2),P4)</f>
        <v>+2</v>
      </c>
      <c r="X4" s="2" t="b">
        <f t="shared" ref="X4:X20" si="7">ISNUMBER(_xlfn.NUMBERVALUE(V4))</f>
        <v>1</v>
      </c>
      <c r="Y4" s="2" t="str">
        <f t="shared" ref="Y4:Y20" si="8">IF(X4,_xlfn.CONCAT("&lt;span class='pointModifier'&gt;",W4,"&lt;/span&gt;"),P4)</f>
        <v>&lt;span class='pointModifier'&gt;+2&lt;/span&gt;</v>
      </c>
      <c r="Z4" s="2" t="str">
        <f t="shared" ref="Z4:Z20" si="9">IFERROR(REPLACE(P4,V4+1,4,Y4),Y4)</f>
        <v>&lt;span class='pointModifier'&gt;+2&lt;/span&gt; for each additional power spent when playing &lt;i&gt;Shield Generator&lt;/i&gt;</v>
      </c>
      <c r="AA4" s="10"/>
      <c r="AB4" s="2" t="e">
        <f t="shared" si="0"/>
        <v>#VALUE!</v>
      </c>
      <c r="AC4" s="2" t="str">
        <f t="shared" ref="AC4:AC20" si="10">IF(AD4,_xlfn.CONCAT("&lt;span class='pointModifier'&gt;",RIGHT(LEFT(Z4,AB4+1),2),"&lt;/span&gt;"),Z4)</f>
        <v>&lt;span class='pointModifier'&gt;+2&lt;/span&gt; for each additional power spent when playing &lt;i&gt;Shield Generator&lt;/i&gt;</v>
      </c>
      <c r="AD4" s="2" t="b">
        <f t="shared" ref="AD4:AD20" si="11">ISNUMBER(_xlfn.NUMBERVALUE(AB4))</f>
        <v>0</v>
      </c>
      <c r="AE4" s="2" t="str">
        <f t="shared" ref="AE4:AE20" si="12">IF(AD4,REPLACE(Z4,AB4,5,AC4),AC4)</f>
        <v>&lt;span class='pointModifier'&gt;+2&lt;/span&gt; for each additional power spent when playing &lt;i&gt;Shield Generator&lt;/i&gt;</v>
      </c>
      <c r="AF4" s="10"/>
      <c r="AG4" s="2" t="e">
        <f t="shared" ref="AG4:AG20" si="13">SEARCH("+?credit",AE4)</f>
        <v>#VALUE!</v>
      </c>
      <c r="AH4" s="2" t="str">
        <f t="shared" ref="AH4:AH20" si="14">IF(AI4,_xlfn.CONCAT("&lt;span class='creditModifier'&gt;",RIGHT(LEFT(AE4,AG4+1),2),"&lt;/span&gt;"),AE4)</f>
        <v>&lt;span class='pointModifier'&gt;+2&lt;/span&gt; for each additional power spent when playing &lt;i&gt;Shield Generator&lt;/i&gt;</v>
      </c>
      <c r="AI4" s="2" t="b">
        <f t="shared" ref="AI4:AI20" si="15">ISNUMBER(_xlfn.NUMBERVALUE(AG4))</f>
        <v>0</v>
      </c>
      <c r="AJ4" s="2" t="str">
        <f t="shared" si="1"/>
        <v>&lt;span class='pointModifier'&gt;+2&lt;/span&gt; for each additional power spent when playing &lt;i&gt;Shield Generator&lt;/i&gt;</v>
      </c>
      <c r="AK4" s="10"/>
      <c r="AL4" s="2" t="e">
        <f t="shared" ref="AL4:AL20" si="16">SEARCH("+?credit",AJ4)</f>
        <v>#VALUE!</v>
      </c>
      <c r="AM4" s="2" t="str">
        <f t="shared" ref="AM4:AM20" si="17">IF(AN4,_xlfn.CONCAT("&lt;span class='creditModifier'&gt;",RIGHT(LEFT(AJ4,AL4+1),2),"&lt;/span&gt;"),AJ4)</f>
        <v>&lt;span class='pointModifier'&gt;+2&lt;/span&gt; for each additional power spent when playing &lt;i&gt;Shield Generator&lt;/i&gt;</v>
      </c>
      <c r="AN4" s="2" t="b">
        <f t="shared" ref="AN4:AN20" si="18">ISNUMBER(_xlfn.NUMBERVALUE(AL4))</f>
        <v>0</v>
      </c>
      <c r="AO4" s="2" t="str">
        <f t="shared" si="2"/>
        <v>&lt;span class='pointModifier'&gt;+2&lt;/span&gt; for each additional power spent when playing &lt;i&gt;Shield Generator&lt;/i&gt;</v>
      </c>
      <c r="AP4" s="10"/>
      <c r="AQ4" s="2" t="e">
        <f t="shared" ref="AQ4:AQ20" si="19">SEARCH("+?credit",AO4)</f>
        <v>#VALUE!</v>
      </c>
      <c r="AR4" s="2" t="str">
        <f t="shared" ref="AR4:AR20" si="20">IF(AS4,_xlfn.CONCAT("&lt;span class='creditModifier'&gt;",RIGHT(LEFT(AO4,AQ4+1),2),"&lt;/span&gt;"),AO4)</f>
        <v>&lt;span class='pointModifier'&gt;+2&lt;/span&gt; for each additional power spent when playing &lt;i&gt;Shield Generator&lt;/i&gt;</v>
      </c>
      <c r="AS4" s="2" t="b">
        <f t="shared" ref="AS4:AS20" si="21">ISNUMBER(_xlfn.NUMBERVALUE(AQ4))</f>
        <v>0</v>
      </c>
      <c r="AT4" s="2" t="str">
        <f t="shared" si="3"/>
        <v>&lt;span class='pointModifier'&gt;+2&lt;/span&gt; for each additional power spent when playing &lt;i&gt;Shield Generator&lt;/i&gt;</v>
      </c>
      <c r="AU4" s="10"/>
      <c r="AV4" s="2" t="e">
        <f t="shared" ref="AV4:AV20" si="22">SEARCH("?_credits",AT4)</f>
        <v>#VALUE!</v>
      </c>
      <c r="AW4" s="2" t="str">
        <f t="shared" ref="AW4:AW20" si="23">IF(AX4,_xlfn.CONCAT("&lt;span class='creditModifier2'&gt;",RIGHT(LEFT(AT4,AV4+1),2),"&lt;/span&gt;"),AT4)</f>
        <v>&lt;span class='pointModifier'&gt;+2&lt;/span&gt; for each additional power spent when playing &lt;i&gt;Shield Generator&lt;/i&gt;</v>
      </c>
      <c r="AX4" s="2" t="b">
        <f t="shared" ref="AX4:AX20" si="24">ISNUMBER(_xlfn.NUMBERVALUE(AV4))</f>
        <v>0</v>
      </c>
      <c r="AY4" s="2" t="str">
        <f t="shared" si="4"/>
        <v>&lt;span class='pointModifier'&gt;+2&lt;/span&gt; for each additional power spent when playing &lt;i&gt;Shield Generator&lt;/i&gt;</v>
      </c>
      <c r="AZ4" s="10"/>
      <c r="BA4" s="2" t="e">
        <f t="shared" ref="BA4:BA20" si="25">SEARCH("?_Distance",AY4)</f>
        <v>#VALUE!</v>
      </c>
      <c r="BB4" s="2" t="str">
        <f t="shared" ref="BB4:BB20" si="26">IF(BC4,_xlfn.CONCAT("&lt;span class='distanceModifier'&gt;",RIGHT(LEFT(AY4,BA4),2),"&lt;/span&gt;"),AY4)</f>
        <v>&lt;span class='pointModifier'&gt;+2&lt;/span&gt; for each additional power spent when playing &lt;i&gt;Shield Generator&lt;/i&gt;</v>
      </c>
      <c r="BC4" s="2" t="b">
        <f t="shared" ref="BC4:BC20" si="27">ISNUMBER(_xlfn.NUMBERVALUE(BA4))</f>
        <v>0</v>
      </c>
      <c r="BD4" s="2" t="str">
        <f t="shared" ref="BD4:BD20" si="28">IF(BC4,REPLACE(AY4,BA4,10,BB4),BB4)</f>
        <v>&lt;span class='pointModifier'&gt;+2&lt;/span&gt; for each additional power spent when playing &lt;i&gt;Shield Generator&lt;/i&gt;</v>
      </c>
      <c r="BE4" s="10"/>
      <c r="BF4" s="2" t="e">
        <f t="shared" ref="BF4:BF20" si="29">SEARCH("?_Distance",BD4)</f>
        <v>#VALUE!</v>
      </c>
      <c r="BG4" s="2" t="str">
        <f t="shared" ref="BG4:BG20" si="30">IF(BH4,_xlfn.CONCAT("&lt;span class='distanceModifier'&gt;",RIGHT(LEFT(BD4,BF4),2),"&lt;/span&gt;"),BD4)</f>
        <v>&lt;span class='pointModifier'&gt;+2&lt;/span&gt; for each additional power spent when playing &lt;i&gt;Shield Generator&lt;/i&gt;</v>
      </c>
      <c r="BH4" s="2" t="b">
        <f t="shared" ref="BH4:BH20" si="31">ISNUMBER(_xlfn.NUMBERVALUE(BF4))</f>
        <v>0</v>
      </c>
      <c r="BI4" s="2" t="str">
        <f t="shared" ref="BI4:BI20" si="32">IF(BH4,REPLACE(BD4,BF4,10,BG4),BG4)</f>
        <v>&lt;span class='pointModifier'&gt;+2&lt;/span&gt; for each additional power spent when playing &lt;i&gt;Shield Generator&lt;/i&gt;</v>
      </c>
    </row>
    <row r="5" spans="1:61" x14ac:dyDescent="0.25">
      <c r="A5" t="s">
        <v>24</v>
      </c>
      <c r="B5" s="2" t="s">
        <v>92</v>
      </c>
      <c r="C5" t="s">
        <v>61</v>
      </c>
      <c r="D5" s="2" t="s">
        <v>173</v>
      </c>
      <c r="E5" t="s">
        <v>70</v>
      </c>
      <c r="F5">
        <v>3</v>
      </c>
      <c r="G5">
        <v>4</v>
      </c>
      <c r="H5" t="b">
        <v>1</v>
      </c>
      <c r="I5">
        <v>2</v>
      </c>
      <c r="J5">
        <v>1</v>
      </c>
      <c r="K5">
        <v>1</v>
      </c>
      <c r="L5" t="b">
        <v>0</v>
      </c>
      <c r="M5" t="b">
        <v>0</v>
      </c>
      <c r="N5" t="b">
        <v>1</v>
      </c>
      <c r="O5" t="b">
        <v>0</v>
      </c>
      <c r="P5" s="1" t="s">
        <v>184</v>
      </c>
      <c r="V5" s="2">
        <f>SEARCH("+?VP",P5)-1</f>
        <v>0</v>
      </c>
      <c r="W5" s="2" t="str">
        <f t="shared" si="6"/>
        <v>+1</v>
      </c>
      <c r="X5" s="2" t="b">
        <f t="shared" si="7"/>
        <v>1</v>
      </c>
      <c r="Y5" s="2" t="str">
        <f t="shared" si="8"/>
        <v>&lt;span class='pointModifier'&gt;+1&lt;/span&gt;</v>
      </c>
      <c r="Z5" s="2" t="str">
        <f t="shared" si="9"/>
        <v>&lt;span class='pointModifier'&gt;+1&lt;/span&gt; for each &lt;i&gt;Turret&lt;/i&gt; on the Station</v>
      </c>
      <c r="AA5" s="10"/>
      <c r="AB5" s="2" t="e">
        <f t="shared" si="0"/>
        <v>#VALUE!</v>
      </c>
      <c r="AC5" s="2" t="str">
        <f t="shared" si="10"/>
        <v>&lt;span class='pointModifier'&gt;+1&lt;/span&gt; for each &lt;i&gt;Turret&lt;/i&gt; on the Station</v>
      </c>
      <c r="AD5" s="2" t="b">
        <f t="shared" si="11"/>
        <v>0</v>
      </c>
      <c r="AE5" s="2" t="str">
        <f t="shared" si="12"/>
        <v>&lt;span class='pointModifier'&gt;+1&lt;/span&gt; for each &lt;i&gt;Turret&lt;/i&gt; on the Station</v>
      </c>
      <c r="AF5" s="10"/>
      <c r="AG5" s="2" t="e">
        <f t="shared" si="13"/>
        <v>#VALUE!</v>
      </c>
      <c r="AH5" s="2" t="str">
        <f t="shared" si="14"/>
        <v>&lt;span class='pointModifier'&gt;+1&lt;/span&gt; for each &lt;i&gt;Turret&lt;/i&gt; on the Station</v>
      </c>
      <c r="AI5" s="2" t="b">
        <f t="shared" si="15"/>
        <v>0</v>
      </c>
      <c r="AJ5" s="2" t="str">
        <f t="shared" si="1"/>
        <v>&lt;span class='pointModifier'&gt;+1&lt;/span&gt; for each &lt;i&gt;Turret&lt;/i&gt; on the Station</v>
      </c>
      <c r="AK5" s="10"/>
      <c r="AL5" s="2" t="e">
        <f t="shared" si="16"/>
        <v>#VALUE!</v>
      </c>
      <c r="AM5" s="2" t="str">
        <f t="shared" si="17"/>
        <v>&lt;span class='pointModifier'&gt;+1&lt;/span&gt; for each &lt;i&gt;Turret&lt;/i&gt; on the Station</v>
      </c>
      <c r="AN5" s="2" t="b">
        <f t="shared" si="18"/>
        <v>0</v>
      </c>
      <c r="AO5" s="2" t="str">
        <f t="shared" si="2"/>
        <v>&lt;span class='pointModifier'&gt;+1&lt;/span&gt; for each &lt;i&gt;Turret&lt;/i&gt; on the Station</v>
      </c>
      <c r="AP5" s="10"/>
      <c r="AQ5" s="2" t="e">
        <f t="shared" si="19"/>
        <v>#VALUE!</v>
      </c>
      <c r="AR5" s="2" t="str">
        <f t="shared" si="20"/>
        <v>&lt;span class='pointModifier'&gt;+1&lt;/span&gt; for each &lt;i&gt;Turret&lt;/i&gt; on the Station</v>
      </c>
      <c r="AS5" s="2" t="b">
        <f t="shared" si="21"/>
        <v>0</v>
      </c>
      <c r="AT5" s="2" t="str">
        <f t="shared" si="3"/>
        <v>&lt;span class='pointModifier'&gt;+1&lt;/span&gt; for each &lt;i&gt;Turret&lt;/i&gt; on the Station</v>
      </c>
      <c r="AU5" s="10"/>
      <c r="AV5" s="2" t="e">
        <f t="shared" si="22"/>
        <v>#VALUE!</v>
      </c>
      <c r="AW5" s="2" t="str">
        <f t="shared" si="23"/>
        <v>&lt;span class='pointModifier'&gt;+1&lt;/span&gt; for each &lt;i&gt;Turret&lt;/i&gt; on the Station</v>
      </c>
      <c r="AX5" s="2" t="b">
        <f t="shared" si="24"/>
        <v>0</v>
      </c>
      <c r="AY5" s="2" t="str">
        <f t="shared" si="4"/>
        <v>&lt;span class='pointModifier'&gt;+1&lt;/span&gt; for each &lt;i&gt;Turret&lt;/i&gt; on the Station</v>
      </c>
      <c r="AZ5" s="10"/>
      <c r="BA5" s="2" t="e">
        <f t="shared" si="25"/>
        <v>#VALUE!</v>
      </c>
      <c r="BB5" s="2" t="str">
        <f t="shared" si="26"/>
        <v>&lt;span class='pointModifier'&gt;+1&lt;/span&gt; for each &lt;i&gt;Turret&lt;/i&gt; on the Station</v>
      </c>
      <c r="BC5" s="2" t="b">
        <f t="shared" si="27"/>
        <v>0</v>
      </c>
      <c r="BD5" s="2" t="str">
        <f t="shared" si="28"/>
        <v>&lt;span class='pointModifier'&gt;+1&lt;/span&gt; for each &lt;i&gt;Turret&lt;/i&gt; on the Station</v>
      </c>
      <c r="BE5" s="10"/>
      <c r="BF5" s="2" t="e">
        <f t="shared" si="29"/>
        <v>#VALUE!</v>
      </c>
      <c r="BG5" s="2" t="str">
        <f t="shared" si="30"/>
        <v>&lt;span class='pointModifier'&gt;+1&lt;/span&gt; for each &lt;i&gt;Turret&lt;/i&gt; on the Station</v>
      </c>
      <c r="BH5" s="2" t="b">
        <f t="shared" si="31"/>
        <v>0</v>
      </c>
      <c r="BI5" s="2" t="str">
        <f t="shared" si="32"/>
        <v>&lt;span class='pointModifier'&gt;+1&lt;/span&gt; for each &lt;i&gt;Turret&lt;/i&gt; on the Station</v>
      </c>
    </row>
    <row r="6" spans="1:61" x14ac:dyDescent="0.25">
      <c r="A6" t="s">
        <v>25</v>
      </c>
      <c r="B6" s="2" t="s">
        <v>103</v>
      </c>
      <c r="C6" t="s">
        <v>62</v>
      </c>
      <c r="D6" s="2" t="s">
        <v>173</v>
      </c>
      <c r="E6" t="s">
        <v>70</v>
      </c>
      <c r="F6">
        <v>3</v>
      </c>
      <c r="G6">
        <v>4</v>
      </c>
      <c r="H6" t="b">
        <v>1</v>
      </c>
      <c r="I6">
        <v>3</v>
      </c>
      <c r="J6">
        <v>3</v>
      </c>
      <c r="K6">
        <v>0</v>
      </c>
      <c r="L6" t="b">
        <v>0</v>
      </c>
      <c r="M6" t="b">
        <v>0</v>
      </c>
      <c r="N6" t="b">
        <v>1</v>
      </c>
      <c r="O6" t="b">
        <v>0</v>
      </c>
      <c r="P6" s="1" t="s">
        <v>217</v>
      </c>
      <c r="V6" s="2">
        <f t="shared" si="5"/>
        <v>0</v>
      </c>
      <c r="W6" s="2" t="str">
        <f t="shared" si="6"/>
        <v>+2</v>
      </c>
      <c r="X6" s="2" t="b">
        <f t="shared" si="7"/>
        <v>1</v>
      </c>
      <c r="Y6" s="2" t="str">
        <f t="shared" si="8"/>
        <v>&lt;span class='pointModifier'&gt;+2&lt;/span&gt;</v>
      </c>
      <c r="Z6" s="2" t="str">
        <f t="shared" si="9"/>
        <v>&lt;span class='pointModifier'&gt;+2&lt;/span&gt; if there are 3 more Green locations within 2_Distance</v>
      </c>
      <c r="AA6" s="10"/>
      <c r="AB6" s="2" t="e">
        <f t="shared" si="0"/>
        <v>#VALUE!</v>
      </c>
      <c r="AC6" s="2" t="str">
        <f t="shared" si="10"/>
        <v>&lt;span class='pointModifier'&gt;+2&lt;/span&gt; if there are 3 more Green locations within 2_Distance</v>
      </c>
      <c r="AD6" s="2" t="b">
        <f t="shared" si="11"/>
        <v>0</v>
      </c>
      <c r="AE6" s="2" t="str">
        <f t="shared" si="12"/>
        <v>&lt;span class='pointModifier'&gt;+2&lt;/span&gt; if there are 3 more Green locations within 2_Distance</v>
      </c>
      <c r="AF6" s="10"/>
      <c r="AG6" s="2" t="e">
        <f t="shared" si="13"/>
        <v>#VALUE!</v>
      </c>
      <c r="AH6" s="2" t="str">
        <f t="shared" si="14"/>
        <v>&lt;span class='pointModifier'&gt;+2&lt;/span&gt; if there are 3 more Green locations within 2_Distance</v>
      </c>
      <c r="AI6" s="2" t="b">
        <f t="shared" si="15"/>
        <v>0</v>
      </c>
      <c r="AJ6" s="2" t="str">
        <f t="shared" si="1"/>
        <v>&lt;span class='pointModifier'&gt;+2&lt;/span&gt; if there are 3 more Green locations within 2_Distance</v>
      </c>
      <c r="AK6" s="10"/>
      <c r="AL6" s="2" t="e">
        <f t="shared" si="16"/>
        <v>#VALUE!</v>
      </c>
      <c r="AM6" s="2" t="str">
        <f t="shared" si="17"/>
        <v>&lt;span class='pointModifier'&gt;+2&lt;/span&gt; if there are 3 more Green locations within 2_Distance</v>
      </c>
      <c r="AN6" s="2" t="b">
        <f t="shared" si="18"/>
        <v>0</v>
      </c>
      <c r="AO6" s="2" t="str">
        <f t="shared" si="2"/>
        <v>&lt;span class='pointModifier'&gt;+2&lt;/span&gt; if there are 3 more Green locations within 2_Distance</v>
      </c>
      <c r="AP6" s="10"/>
      <c r="AQ6" s="2" t="e">
        <f t="shared" si="19"/>
        <v>#VALUE!</v>
      </c>
      <c r="AR6" s="2" t="str">
        <f t="shared" si="20"/>
        <v>&lt;span class='pointModifier'&gt;+2&lt;/span&gt; if there are 3 more Green locations within 2_Distance</v>
      </c>
      <c r="AS6" s="2" t="b">
        <f t="shared" si="21"/>
        <v>0</v>
      </c>
      <c r="AT6" s="2" t="str">
        <f t="shared" si="3"/>
        <v>&lt;span class='pointModifier'&gt;+2&lt;/span&gt; if there are 3 more Green locations within 2_Distance</v>
      </c>
      <c r="AU6" s="10"/>
      <c r="AV6" s="2" t="e">
        <f t="shared" si="22"/>
        <v>#VALUE!</v>
      </c>
      <c r="AW6" s="2" t="str">
        <f t="shared" si="23"/>
        <v>&lt;span class='pointModifier'&gt;+2&lt;/span&gt; if there are 3 more Green locations within 2_Distance</v>
      </c>
      <c r="AX6" s="2" t="b">
        <f t="shared" si="24"/>
        <v>0</v>
      </c>
      <c r="AY6" s="2" t="str">
        <f t="shared" si="4"/>
        <v>&lt;span class='pointModifier'&gt;+2&lt;/span&gt; if there are 3 more Green locations within 2_Distance</v>
      </c>
      <c r="AZ6" s="10"/>
      <c r="BA6" s="2">
        <f t="shared" si="25"/>
        <v>82</v>
      </c>
      <c r="BB6" s="2" t="str">
        <f t="shared" si="26"/>
        <v>&lt;span class='distanceModifier'&gt; 2&lt;/span&gt;</v>
      </c>
      <c r="BC6" s="2" t="b">
        <f t="shared" si="27"/>
        <v>1</v>
      </c>
      <c r="BD6" s="2" t="str">
        <f t="shared" si="28"/>
        <v>&lt;span class='pointModifier'&gt;+2&lt;/span&gt; if there are 3 more Green locations within &lt;span class='distanceModifier'&gt; 2&lt;/span&gt;</v>
      </c>
      <c r="BE6" s="10"/>
      <c r="BF6" s="2" t="e">
        <f t="shared" si="29"/>
        <v>#VALUE!</v>
      </c>
      <c r="BG6" s="2" t="str">
        <f t="shared" si="30"/>
        <v>&lt;span class='pointModifier'&gt;+2&lt;/span&gt; if there are 3 more Green locations within &lt;span class='distanceModifier'&gt; 2&lt;/span&gt;</v>
      </c>
      <c r="BH6" s="2" t="b">
        <f t="shared" si="31"/>
        <v>0</v>
      </c>
      <c r="BI6" s="2" t="str">
        <f t="shared" si="32"/>
        <v>&lt;span class='pointModifier'&gt;+2&lt;/span&gt; if there are 3 more Green locations within &lt;span class='distanceModifier'&gt; 2&lt;/span&gt;</v>
      </c>
    </row>
    <row r="7" spans="1:61" x14ac:dyDescent="0.25">
      <c r="A7" t="s">
        <v>26</v>
      </c>
      <c r="B7" s="2" t="s">
        <v>93</v>
      </c>
      <c r="C7" t="s">
        <v>62</v>
      </c>
      <c r="D7" s="2" t="s">
        <v>173</v>
      </c>
      <c r="E7" t="s">
        <v>70</v>
      </c>
      <c r="F7">
        <v>3</v>
      </c>
      <c r="G7">
        <v>4</v>
      </c>
      <c r="H7" t="b">
        <v>0</v>
      </c>
      <c r="I7">
        <v>3</v>
      </c>
      <c r="J7">
        <v>2</v>
      </c>
      <c r="K7">
        <v>0</v>
      </c>
      <c r="L7" t="b">
        <v>0</v>
      </c>
      <c r="M7" t="b">
        <v>0</v>
      </c>
      <c r="N7" t="b">
        <v>1</v>
      </c>
      <c r="O7" t="b">
        <v>0</v>
      </c>
      <c r="P7" s="1" t="s">
        <v>182</v>
      </c>
      <c r="V7" s="2" t="e">
        <f t="shared" si="5"/>
        <v>#VALUE!</v>
      </c>
      <c r="W7" s="2" t="str">
        <f t="shared" si="6"/>
        <v>+1credit for each adjacent Yellow location</v>
      </c>
      <c r="X7" s="2" t="b">
        <f t="shared" si="7"/>
        <v>0</v>
      </c>
      <c r="Y7" s="2" t="str">
        <f t="shared" si="8"/>
        <v>+1credit for each adjacent Yellow location</v>
      </c>
      <c r="Z7" s="2" t="str">
        <f t="shared" si="9"/>
        <v>+1credit for each adjacent Yellow location</v>
      </c>
      <c r="AA7" s="10"/>
      <c r="AB7" s="2" t="e">
        <f t="shared" si="0"/>
        <v>#VALUE!</v>
      </c>
      <c r="AC7" s="2" t="str">
        <f t="shared" si="10"/>
        <v>+1credit for each adjacent Yellow location</v>
      </c>
      <c r="AD7" s="2" t="b">
        <f t="shared" si="11"/>
        <v>0</v>
      </c>
      <c r="AE7" s="2" t="str">
        <f t="shared" si="12"/>
        <v>+1credit for each adjacent Yellow location</v>
      </c>
      <c r="AF7" s="10"/>
      <c r="AG7" s="2">
        <f t="shared" si="13"/>
        <v>1</v>
      </c>
      <c r="AH7" s="2" t="str">
        <f t="shared" si="14"/>
        <v>&lt;span class='creditModifier'&gt;+1&lt;/span&gt;</v>
      </c>
      <c r="AI7" s="2" t="b">
        <f t="shared" si="15"/>
        <v>1</v>
      </c>
      <c r="AJ7" s="2" t="str">
        <f t="shared" si="1"/>
        <v>&lt;span class='creditModifier'&gt;+1&lt;/span&gt; for each adjacent Yellow location</v>
      </c>
      <c r="AK7" s="10"/>
      <c r="AL7" s="2" t="e">
        <f t="shared" si="16"/>
        <v>#VALUE!</v>
      </c>
      <c r="AM7" s="2" t="str">
        <f t="shared" si="17"/>
        <v>&lt;span class='creditModifier'&gt;+1&lt;/span&gt; for each adjacent Yellow location</v>
      </c>
      <c r="AN7" s="2" t="b">
        <f t="shared" si="18"/>
        <v>0</v>
      </c>
      <c r="AO7" s="2" t="str">
        <f t="shared" si="2"/>
        <v>&lt;span class='creditModifier'&gt;+1&lt;/span&gt; for each adjacent Yellow location</v>
      </c>
      <c r="AP7" s="10"/>
      <c r="AQ7" s="2" t="e">
        <f t="shared" si="19"/>
        <v>#VALUE!</v>
      </c>
      <c r="AR7" s="2" t="str">
        <f t="shared" si="20"/>
        <v>&lt;span class='creditModifier'&gt;+1&lt;/span&gt; for each adjacent Yellow location</v>
      </c>
      <c r="AS7" s="2" t="b">
        <f t="shared" si="21"/>
        <v>0</v>
      </c>
      <c r="AT7" s="2" t="str">
        <f t="shared" si="3"/>
        <v>&lt;span class='creditModifier'&gt;+1&lt;/span&gt; for each adjacent Yellow location</v>
      </c>
      <c r="AU7" s="10"/>
      <c r="AV7" s="2" t="e">
        <f t="shared" si="22"/>
        <v>#VALUE!</v>
      </c>
      <c r="AW7" s="2" t="str">
        <f t="shared" si="23"/>
        <v>&lt;span class='creditModifier'&gt;+1&lt;/span&gt; for each adjacent Yellow location</v>
      </c>
      <c r="AX7" s="2" t="b">
        <f t="shared" si="24"/>
        <v>0</v>
      </c>
      <c r="AY7" s="2" t="str">
        <f t="shared" si="4"/>
        <v>&lt;span class='creditModifier'&gt;+1&lt;/span&gt; for each adjacent Yellow location</v>
      </c>
      <c r="AZ7" s="10"/>
      <c r="BA7" s="2" t="e">
        <f t="shared" si="25"/>
        <v>#VALUE!</v>
      </c>
      <c r="BB7" s="2" t="str">
        <f t="shared" si="26"/>
        <v>&lt;span class='creditModifier'&gt;+1&lt;/span&gt; for each adjacent Yellow location</v>
      </c>
      <c r="BC7" s="2" t="b">
        <f t="shared" si="27"/>
        <v>0</v>
      </c>
      <c r="BD7" s="2" t="str">
        <f t="shared" si="28"/>
        <v>&lt;span class='creditModifier'&gt;+1&lt;/span&gt; for each adjacent Yellow location</v>
      </c>
      <c r="BE7" s="10"/>
      <c r="BF7" s="2" t="e">
        <f t="shared" si="29"/>
        <v>#VALUE!</v>
      </c>
      <c r="BG7" s="2" t="str">
        <f t="shared" si="30"/>
        <v>&lt;span class='creditModifier'&gt;+1&lt;/span&gt; for each adjacent Yellow location</v>
      </c>
      <c r="BH7" s="2" t="b">
        <f t="shared" si="31"/>
        <v>0</v>
      </c>
      <c r="BI7" s="2" t="str">
        <f t="shared" si="32"/>
        <v>&lt;span class='creditModifier'&gt;+1&lt;/span&gt; for each adjacent Yellow location</v>
      </c>
    </row>
    <row r="8" spans="1:61" x14ac:dyDescent="0.25">
      <c r="A8" t="s">
        <v>27</v>
      </c>
      <c r="B8" s="2" t="s">
        <v>87</v>
      </c>
      <c r="C8" t="s">
        <v>62</v>
      </c>
      <c r="D8" s="2" t="s">
        <v>173</v>
      </c>
      <c r="E8" t="s">
        <v>70</v>
      </c>
      <c r="F8">
        <v>3</v>
      </c>
      <c r="G8">
        <v>4</v>
      </c>
      <c r="H8" t="b">
        <v>0</v>
      </c>
      <c r="I8">
        <v>2</v>
      </c>
      <c r="J8">
        <v>3</v>
      </c>
      <c r="K8">
        <v>0</v>
      </c>
      <c r="L8" t="b">
        <v>0</v>
      </c>
      <c r="M8" t="b">
        <v>0</v>
      </c>
      <c r="N8" t="b">
        <v>1</v>
      </c>
      <c r="O8" t="b">
        <v>0</v>
      </c>
      <c r="P8" s="1" t="s">
        <v>185</v>
      </c>
      <c r="V8" s="2" t="e">
        <f t="shared" si="5"/>
        <v>#VALUE!</v>
      </c>
      <c r="W8" s="2" t="str">
        <f t="shared" si="6"/>
        <v>+1credit for each &lt;i&gt;Power Reactor&lt;/i&gt; in the Station (Max +3credit)</v>
      </c>
      <c r="X8" s="2" t="b">
        <f t="shared" si="7"/>
        <v>0</v>
      </c>
      <c r="Y8" s="2" t="str">
        <f t="shared" si="8"/>
        <v>+1credit for each &lt;i&gt;Power Reactor&lt;/i&gt; in the Station (Max +3credit)</v>
      </c>
      <c r="Z8" s="2" t="str">
        <f t="shared" si="9"/>
        <v>+1credit for each &lt;i&gt;Power Reactor&lt;/i&gt; in the Station (Max +3credit)</v>
      </c>
      <c r="AA8" s="10"/>
      <c r="AB8" s="2" t="e">
        <f t="shared" si="0"/>
        <v>#VALUE!</v>
      </c>
      <c r="AC8" s="2" t="str">
        <f t="shared" si="10"/>
        <v>+1credit for each &lt;i&gt;Power Reactor&lt;/i&gt; in the Station (Max +3credit)</v>
      </c>
      <c r="AD8" s="2" t="b">
        <f t="shared" si="11"/>
        <v>0</v>
      </c>
      <c r="AE8" s="2" t="str">
        <f t="shared" si="12"/>
        <v>+1credit for each &lt;i&gt;Power Reactor&lt;/i&gt; in the Station (Max +3credit)</v>
      </c>
      <c r="AF8" s="10"/>
      <c r="AG8" s="2">
        <f t="shared" si="13"/>
        <v>1</v>
      </c>
      <c r="AH8" s="2" t="str">
        <f t="shared" si="14"/>
        <v>&lt;span class='creditModifier'&gt;+1&lt;/span&gt;</v>
      </c>
      <c r="AI8" s="2" t="b">
        <f t="shared" si="15"/>
        <v>1</v>
      </c>
      <c r="AJ8" s="2" t="str">
        <f t="shared" si="1"/>
        <v>&lt;span class='creditModifier'&gt;+1&lt;/span&gt; for each &lt;i&gt;Power Reactor&lt;/i&gt; in the Station (Max +3credit)</v>
      </c>
      <c r="AK8" s="10"/>
      <c r="AL8" s="2">
        <f t="shared" si="16"/>
        <v>90</v>
      </c>
      <c r="AM8" s="2" t="str">
        <f t="shared" si="17"/>
        <v>&lt;span class='creditModifier'&gt;+3&lt;/span&gt;</v>
      </c>
      <c r="AN8" s="2" t="b">
        <f t="shared" si="18"/>
        <v>1</v>
      </c>
      <c r="AO8" s="2" t="str">
        <f t="shared" si="2"/>
        <v>&lt;span class='creditModifier'&gt;+1&lt;/span&gt; for each &lt;i&gt;Power Reactor&lt;/i&gt; in the Station (Max &lt;span class='creditModifier'&gt;+3&lt;/span&gt;)</v>
      </c>
      <c r="AP8" s="10"/>
      <c r="AQ8" s="2" t="e">
        <f t="shared" si="19"/>
        <v>#VALUE!</v>
      </c>
      <c r="AR8" s="2" t="str">
        <f t="shared" si="20"/>
        <v>&lt;span class='creditModifier'&gt;+1&lt;/span&gt; for each &lt;i&gt;Power Reactor&lt;/i&gt; in the Station (Max &lt;span class='creditModifier'&gt;+3&lt;/span&gt;)</v>
      </c>
      <c r="AS8" s="2" t="b">
        <f t="shared" si="21"/>
        <v>0</v>
      </c>
      <c r="AT8" s="2" t="str">
        <f t="shared" si="3"/>
        <v>&lt;span class='creditModifier'&gt;+1&lt;/span&gt; for each &lt;i&gt;Power Reactor&lt;/i&gt; in the Station (Max &lt;span class='creditModifier'&gt;+3&lt;/span&gt;)</v>
      </c>
      <c r="AU8" s="10"/>
      <c r="AV8" s="2" t="e">
        <f t="shared" si="22"/>
        <v>#VALUE!</v>
      </c>
      <c r="AW8" s="2" t="str">
        <f t="shared" si="23"/>
        <v>&lt;span class='creditModifier'&gt;+1&lt;/span&gt; for each &lt;i&gt;Power Reactor&lt;/i&gt; in the Station (Max &lt;span class='creditModifier'&gt;+3&lt;/span&gt;)</v>
      </c>
      <c r="AX8" s="2" t="b">
        <f t="shared" si="24"/>
        <v>0</v>
      </c>
      <c r="AY8" s="2" t="str">
        <f t="shared" si="4"/>
        <v>&lt;span class='creditModifier'&gt;+1&lt;/span&gt; for each &lt;i&gt;Power Reactor&lt;/i&gt; in the Station (Max &lt;span class='creditModifier'&gt;+3&lt;/span&gt;)</v>
      </c>
      <c r="AZ8" s="10"/>
      <c r="BA8" s="2" t="e">
        <f t="shared" si="25"/>
        <v>#VALUE!</v>
      </c>
      <c r="BB8" s="2" t="str">
        <f t="shared" si="26"/>
        <v>&lt;span class='creditModifier'&gt;+1&lt;/span&gt; for each &lt;i&gt;Power Reactor&lt;/i&gt; in the Station (Max &lt;span class='creditModifier'&gt;+3&lt;/span&gt;)</v>
      </c>
      <c r="BC8" s="2" t="b">
        <f t="shared" si="27"/>
        <v>0</v>
      </c>
      <c r="BD8" s="2" t="str">
        <f t="shared" si="28"/>
        <v>&lt;span class='creditModifier'&gt;+1&lt;/span&gt; for each &lt;i&gt;Power Reactor&lt;/i&gt; in the Station (Max &lt;span class='creditModifier'&gt;+3&lt;/span&gt;)</v>
      </c>
      <c r="BE8" s="10"/>
      <c r="BF8" s="2" t="e">
        <f t="shared" si="29"/>
        <v>#VALUE!</v>
      </c>
      <c r="BG8" s="2" t="str">
        <f t="shared" si="30"/>
        <v>&lt;span class='creditModifier'&gt;+1&lt;/span&gt; for each &lt;i&gt;Power Reactor&lt;/i&gt; in the Station (Max &lt;span class='creditModifier'&gt;+3&lt;/span&gt;)</v>
      </c>
      <c r="BH8" s="2" t="b">
        <f t="shared" si="31"/>
        <v>0</v>
      </c>
      <c r="BI8" s="2" t="str">
        <f t="shared" si="32"/>
        <v>&lt;span class='creditModifier'&gt;+1&lt;/span&gt; for each &lt;i&gt;Power Reactor&lt;/i&gt; in the Station (Max &lt;span class='creditModifier'&gt;+3&lt;/span&gt;)</v>
      </c>
    </row>
    <row r="9" spans="1:61" x14ac:dyDescent="0.25">
      <c r="A9" t="s">
        <v>28</v>
      </c>
      <c r="B9" s="2" t="s">
        <v>94</v>
      </c>
      <c r="C9" t="s">
        <v>63</v>
      </c>
      <c r="D9" s="2" t="s">
        <v>173</v>
      </c>
      <c r="E9" t="s">
        <v>70</v>
      </c>
      <c r="F9">
        <v>3</v>
      </c>
      <c r="G9">
        <v>4</v>
      </c>
      <c r="H9" t="b">
        <v>0</v>
      </c>
      <c r="I9">
        <v>3</v>
      </c>
      <c r="J9">
        <v>3</v>
      </c>
      <c r="K9">
        <v>0</v>
      </c>
      <c r="L9" t="b">
        <v>0</v>
      </c>
      <c r="M9" t="b">
        <v>0</v>
      </c>
      <c r="N9" t="b">
        <v>1</v>
      </c>
      <c r="O9" t="b">
        <v>0</v>
      </c>
      <c r="P9" s="11" t="s">
        <v>213</v>
      </c>
      <c r="V9" s="2">
        <f t="shared" si="5"/>
        <v>0</v>
      </c>
      <c r="W9" s="2" t="str">
        <f t="shared" si="6"/>
        <v>+1</v>
      </c>
      <c r="X9" s="2" t="b">
        <f t="shared" si="7"/>
        <v>1</v>
      </c>
      <c r="Y9" s="2" t="str">
        <f t="shared" si="8"/>
        <v>&lt;span class='pointModifier'&gt;+1&lt;/span&gt;</v>
      </c>
      <c r="Z9" s="2" t="str">
        <f t="shared" si="9"/>
        <v>&lt;span class='pointModifier'&gt;+1&lt;/span&gt; if there is no Red location within 3_Distance  &lt;br&gt;+1VP if there is no &lt;i&gt;Power Station&lt;/i&gt; within 2_Distance</v>
      </c>
      <c r="AA9" s="10"/>
      <c r="AB9" s="2">
        <f>SEARCH("+?VP",Z9)</f>
        <v>90</v>
      </c>
      <c r="AC9" s="2" t="str">
        <f t="shared" si="10"/>
        <v>&lt;span class='pointModifier'&gt;+1&lt;/span&gt;</v>
      </c>
      <c r="AD9" s="2" t="b">
        <f t="shared" si="11"/>
        <v>1</v>
      </c>
      <c r="AE9" s="2" t="str">
        <f t="shared" si="12"/>
        <v>&lt;span class='pointModifier'&gt;+1&lt;/span&gt; if there is no Red location within 3_Distance  &lt;br&gt;&lt;span class='pointModifier'&gt;+1&lt;/span&gt;if there is no &lt;i&gt;Power Station&lt;/i&gt; within 2_Distance</v>
      </c>
      <c r="AF9" s="10"/>
      <c r="AG9" s="2" t="e">
        <f t="shared" si="13"/>
        <v>#VALUE!</v>
      </c>
      <c r="AH9" s="2" t="str">
        <f t="shared" si="14"/>
        <v>&lt;span class='pointModifier'&gt;+1&lt;/span&gt; if there is no Red location within 3_Distance  &lt;br&gt;&lt;span class='pointModifier'&gt;+1&lt;/span&gt;if there is no &lt;i&gt;Power Station&lt;/i&gt; within 2_Distance</v>
      </c>
      <c r="AI9" s="2" t="b">
        <f t="shared" si="15"/>
        <v>0</v>
      </c>
      <c r="AJ9" s="2" t="str">
        <f t="shared" si="1"/>
        <v>&lt;span class='pointModifier'&gt;+1&lt;/span&gt; if there is no Red location within 3_Distance  &lt;br&gt;&lt;span class='pointModifier'&gt;+1&lt;/span&gt;if there is no &lt;i&gt;Power Station&lt;/i&gt; within 2_Distance</v>
      </c>
      <c r="AK9" s="10"/>
      <c r="AL9" s="2" t="e">
        <f t="shared" si="16"/>
        <v>#VALUE!</v>
      </c>
      <c r="AM9" s="2" t="str">
        <f t="shared" si="17"/>
        <v>&lt;span class='pointModifier'&gt;+1&lt;/span&gt; if there is no Red location within 3_Distance  &lt;br&gt;&lt;span class='pointModifier'&gt;+1&lt;/span&gt;if there is no &lt;i&gt;Power Station&lt;/i&gt; within 2_Distance</v>
      </c>
      <c r="AN9" s="2" t="b">
        <f t="shared" si="18"/>
        <v>0</v>
      </c>
      <c r="AO9" s="2" t="str">
        <f t="shared" si="2"/>
        <v>&lt;span class='pointModifier'&gt;+1&lt;/span&gt; if there is no Red location within 3_Distance  &lt;br&gt;&lt;span class='pointModifier'&gt;+1&lt;/span&gt;if there is no &lt;i&gt;Power Station&lt;/i&gt; within 2_Distance</v>
      </c>
      <c r="AP9" s="10"/>
      <c r="AQ9" s="2" t="e">
        <f t="shared" si="19"/>
        <v>#VALUE!</v>
      </c>
      <c r="AR9" s="2" t="str">
        <f t="shared" si="20"/>
        <v>&lt;span class='pointModifier'&gt;+1&lt;/span&gt; if there is no Red location within 3_Distance  &lt;br&gt;&lt;span class='pointModifier'&gt;+1&lt;/span&gt;if there is no &lt;i&gt;Power Station&lt;/i&gt; within 2_Distance</v>
      </c>
      <c r="AS9" s="2" t="b">
        <f t="shared" si="21"/>
        <v>0</v>
      </c>
      <c r="AT9" s="2" t="str">
        <f t="shared" si="3"/>
        <v>&lt;span class='pointModifier'&gt;+1&lt;/span&gt; if there is no Red location within 3_Distance  &lt;br&gt;&lt;span class='pointModifier'&gt;+1&lt;/span&gt;if there is no &lt;i&gt;Power Station&lt;/i&gt; within 2_Distance</v>
      </c>
      <c r="AU9" s="10"/>
      <c r="AV9" s="2" t="e">
        <f t="shared" si="22"/>
        <v>#VALUE!</v>
      </c>
      <c r="AW9" s="2" t="str">
        <f t="shared" si="23"/>
        <v>&lt;span class='pointModifier'&gt;+1&lt;/span&gt; if there is no Red location within 3_Distance  &lt;br&gt;&lt;span class='pointModifier'&gt;+1&lt;/span&gt;if there is no &lt;i&gt;Power Station&lt;/i&gt; within 2_Distance</v>
      </c>
      <c r="AX9" s="2" t="b">
        <f t="shared" si="24"/>
        <v>0</v>
      </c>
      <c r="AY9" s="2" t="str">
        <f t="shared" si="4"/>
        <v>&lt;span class='pointModifier'&gt;+1&lt;/span&gt; if there is no Red location within 3_Distance  &lt;br&gt;&lt;span class='pointModifier'&gt;+1&lt;/span&gt;if there is no &lt;i&gt;Power Station&lt;/i&gt; within 2_Distance</v>
      </c>
      <c r="AZ9" s="10"/>
      <c r="BA9" s="2">
        <f t="shared" si="25"/>
        <v>74</v>
      </c>
      <c r="BB9" s="2" t="str">
        <f t="shared" si="26"/>
        <v>&lt;span class='distanceModifier'&gt; 3&lt;/span&gt;</v>
      </c>
      <c r="BC9" s="2" t="b">
        <f t="shared" si="27"/>
        <v>1</v>
      </c>
      <c r="BD9" s="2" t="str">
        <f t="shared" si="28"/>
        <v>&lt;span class='pointModifier'&gt;+1&lt;/span&gt; if there is no Red location within &lt;span class='distanceModifier'&gt; 3&lt;/span&gt;  &lt;br&gt;&lt;span class='pointModifier'&gt;+1&lt;/span&gt;if there is no &lt;i&gt;Power Station&lt;/i&gt; within 2_Distance</v>
      </c>
      <c r="BE9" s="10"/>
      <c r="BF9" s="2">
        <f t="shared" si="29"/>
        <v>200</v>
      </c>
      <c r="BG9" s="2" t="str">
        <f t="shared" si="30"/>
        <v>&lt;span class='distanceModifier'&gt; 2&lt;/span&gt;</v>
      </c>
      <c r="BH9" s="2" t="b">
        <f t="shared" si="31"/>
        <v>1</v>
      </c>
      <c r="BI9" s="2" t="str">
        <f t="shared" si="32"/>
        <v>&lt;span class='pointModifier'&gt;+1&lt;/span&gt; if there is no Red location within &lt;span class='distanceModifier'&gt; 3&lt;/span&gt;  &lt;br&gt;&lt;span class='pointModifier'&gt;+1&lt;/span&gt;if there is no &lt;i&gt;Power Station&lt;/i&gt; within &lt;span class='distanceModifier'&gt; 2&lt;/span&gt;</v>
      </c>
    </row>
    <row r="10" spans="1:61" x14ac:dyDescent="0.25">
      <c r="A10" t="s">
        <v>29</v>
      </c>
      <c r="B10" s="2" t="s">
        <v>99</v>
      </c>
      <c r="C10" t="s">
        <v>63</v>
      </c>
      <c r="D10" s="2" t="s">
        <v>173</v>
      </c>
      <c r="E10" t="s">
        <v>70</v>
      </c>
      <c r="F10">
        <v>3</v>
      </c>
      <c r="G10">
        <v>4</v>
      </c>
      <c r="H10" t="b">
        <v>0</v>
      </c>
      <c r="I10">
        <v>2</v>
      </c>
      <c r="J10">
        <v>2</v>
      </c>
      <c r="K10">
        <v>1</v>
      </c>
      <c r="L10" t="b">
        <v>0</v>
      </c>
      <c r="M10" t="b">
        <v>0</v>
      </c>
      <c r="N10" t="b">
        <v>1</v>
      </c>
      <c r="O10" t="b">
        <v>0</v>
      </c>
      <c r="P10" s="1" t="s">
        <v>180</v>
      </c>
      <c r="V10" s="2">
        <f t="shared" si="5"/>
        <v>0</v>
      </c>
      <c r="W10" s="2" t="str">
        <f t="shared" si="6"/>
        <v>+1</v>
      </c>
      <c r="X10" s="2" t="b">
        <f t="shared" si="7"/>
        <v>1</v>
      </c>
      <c r="Y10" s="2" t="str">
        <f t="shared" si="8"/>
        <v>&lt;span class='pointModifier'&gt;+1&lt;/span&gt;</v>
      </c>
      <c r="Z10" s="2" t="str">
        <f t="shared" si="9"/>
        <v>&lt;span class='pointModifier'&gt;+1&lt;/span&gt; for every adjacent location</v>
      </c>
      <c r="AA10" s="10"/>
      <c r="AB10" s="2" t="e">
        <f t="shared" ref="AB10:AB20" si="33">SEARCH("+?VP",Z10)</f>
        <v>#VALUE!</v>
      </c>
      <c r="AC10" s="2" t="str">
        <f t="shared" si="10"/>
        <v>&lt;span class='pointModifier'&gt;+1&lt;/span&gt; for every adjacent location</v>
      </c>
      <c r="AD10" s="2" t="b">
        <f t="shared" si="11"/>
        <v>0</v>
      </c>
      <c r="AE10" s="2" t="str">
        <f t="shared" si="12"/>
        <v>&lt;span class='pointModifier'&gt;+1&lt;/span&gt; for every adjacent location</v>
      </c>
      <c r="AF10" s="10"/>
      <c r="AG10" s="2" t="e">
        <f t="shared" si="13"/>
        <v>#VALUE!</v>
      </c>
      <c r="AH10" s="2" t="str">
        <f t="shared" si="14"/>
        <v>&lt;span class='pointModifier'&gt;+1&lt;/span&gt; for every adjacent location</v>
      </c>
      <c r="AI10" s="2" t="b">
        <f t="shared" si="15"/>
        <v>0</v>
      </c>
      <c r="AJ10" s="2" t="str">
        <f t="shared" si="1"/>
        <v>&lt;span class='pointModifier'&gt;+1&lt;/span&gt; for every adjacent location</v>
      </c>
      <c r="AK10" s="10"/>
      <c r="AL10" s="2" t="e">
        <f t="shared" si="16"/>
        <v>#VALUE!</v>
      </c>
      <c r="AM10" s="2" t="str">
        <f t="shared" si="17"/>
        <v>&lt;span class='pointModifier'&gt;+1&lt;/span&gt; for every adjacent location</v>
      </c>
      <c r="AN10" s="2" t="b">
        <f t="shared" si="18"/>
        <v>0</v>
      </c>
      <c r="AO10" s="2" t="str">
        <f t="shared" si="2"/>
        <v>&lt;span class='pointModifier'&gt;+1&lt;/span&gt; for every adjacent location</v>
      </c>
      <c r="AP10" s="10"/>
      <c r="AQ10" s="2" t="e">
        <f t="shared" si="19"/>
        <v>#VALUE!</v>
      </c>
      <c r="AR10" s="2" t="str">
        <f t="shared" si="20"/>
        <v>&lt;span class='pointModifier'&gt;+1&lt;/span&gt; for every adjacent location</v>
      </c>
      <c r="AS10" s="2" t="b">
        <f t="shared" si="21"/>
        <v>0</v>
      </c>
      <c r="AT10" s="2" t="str">
        <f t="shared" si="3"/>
        <v>&lt;span class='pointModifier'&gt;+1&lt;/span&gt; for every adjacent location</v>
      </c>
      <c r="AU10" s="10"/>
      <c r="AV10" s="2" t="e">
        <f t="shared" si="22"/>
        <v>#VALUE!</v>
      </c>
      <c r="AW10" s="2" t="str">
        <f t="shared" si="23"/>
        <v>&lt;span class='pointModifier'&gt;+1&lt;/span&gt; for every adjacent location</v>
      </c>
      <c r="AX10" s="2" t="b">
        <f t="shared" si="24"/>
        <v>0</v>
      </c>
      <c r="AY10" s="2" t="str">
        <f t="shared" si="4"/>
        <v>&lt;span class='pointModifier'&gt;+1&lt;/span&gt; for every adjacent location</v>
      </c>
      <c r="AZ10" s="10"/>
      <c r="BA10" s="2" t="e">
        <f t="shared" si="25"/>
        <v>#VALUE!</v>
      </c>
      <c r="BB10" s="2" t="str">
        <f t="shared" si="26"/>
        <v>&lt;span class='pointModifier'&gt;+1&lt;/span&gt; for every adjacent location</v>
      </c>
      <c r="BC10" s="2" t="b">
        <f t="shared" si="27"/>
        <v>0</v>
      </c>
      <c r="BD10" s="2" t="str">
        <f t="shared" si="28"/>
        <v>&lt;span class='pointModifier'&gt;+1&lt;/span&gt; for every adjacent location</v>
      </c>
      <c r="BE10" s="10"/>
      <c r="BF10" s="2" t="e">
        <f t="shared" si="29"/>
        <v>#VALUE!</v>
      </c>
      <c r="BG10" s="2" t="str">
        <f t="shared" si="30"/>
        <v>&lt;span class='pointModifier'&gt;+1&lt;/span&gt; for every adjacent location</v>
      </c>
      <c r="BH10" s="2" t="b">
        <f t="shared" si="31"/>
        <v>0</v>
      </c>
      <c r="BI10" s="2" t="str">
        <f t="shared" si="32"/>
        <v>&lt;span class='pointModifier'&gt;+1&lt;/span&gt; for every adjacent location</v>
      </c>
    </row>
    <row r="11" spans="1:61" x14ac:dyDescent="0.25">
      <c r="A11" t="s">
        <v>30</v>
      </c>
      <c r="B11" s="2" t="s">
        <v>95</v>
      </c>
      <c r="C11" t="s">
        <v>63</v>
      </c>
      <c r="D11" s="2" t="s">
        <v>173</v>
      </c>
      <c r="E11" t="s">
        <v>70</v>
      </c>
      <c r="F11">
        <v>3</v>
      </c>
      <c r="G11">
        <v>4</v>
      </c>
      <c r="H11" t="b">
        <v>0</v>
      </c>
      <c r="I11">
        <v>0</v>
      </c>
      <c r="J11">
        <v>3</v>
      </c>
      <c r="K11">
        <v>0</v>
      </c>
      <c r="L11" t="b">
        <v>0</v>
      </c>
      <c r="M11" t="b">
        <v>0</v>
      </c>
      <c r="N11" t="b">
        <v>1</v>
      </c>
      <c r="O11" t="b">
        <v>0</v>
      </c>
      <c r="P11" s="1" t="s">
        <v>206</v>
      </c>
      <c r="V11" s="2">
        <f t="shared" si="5"/>
        <v>0</v>
      </c>
      <c r="W11" s="2" t="str">
        <f t="shared" si="6"/>
        <v>+1</v>
      </c>
      <c r="X11" s="2" t="b">
        <f t="shared" si="7"/>
        <v>1</v>
      </c>
      <c r="Y11" s="2" t="str">
        <f t="shared" si="8"/>
        <v>&lt;span class='pointModifier'&gt;+1&lt;/span&gt;</v>
      </c>
      <c r="Z11" s="2" t="str">
        <f t="shared" si="9"/>
        <v>&lt;span class='pointModifier'&gt;+1&lt;/span&gt; for every location type in the Station</v>
      </c>
      <c r="AA11" s="10"/>
      <c r="AB11" s="2" t="e">
        <f t="shared" si="33"/>
        <v>#VALUE!</v>
      </c>
      <c r="AC11" s="2" t="str">
        <f t="shared" si="10"/>
        <v>&lt;span class='pointModifier'&gt;+1&lt;/span&gt; for every location type in the Station</v>
      </c>
      <c r="AD11" s="2" t="b">
        <f t="shared" si="11"/>
        <v>0</v>
      </c>
      <c r="AE11" s="2" t="str">
        <f t="shared" si="12"/>
        <v>&lt;span class='pointModifier'&gt;+1&lt;/span&gt; for every location type in the Station</v>
      </c>
      <c r="AF11" s="10"/>
      <c r="AG11" s="2" t="e">
        <f t="shared" si="13"/>
        <v>#VALUE!</v>
      </c>
      <c r="AH11" s="2" t="str">
        <f t="shared" si="14"/>
        <v>&lt;span class='pointModifier'&gt;+1&lt;/span&gt; for every location type in the Station</v>
      </c>
      <c r="AI11" s="2" t="b">
        <f t="shared" si="15"/>
        <v>0</v>
      </c>
      <c r="AJ11" s="2" t="str">
        <f t="shared" si="1"/>
        <v>&lt;span class='pointModifier'&gt;+1&lt;/span&gt; for every location type in the Station</v>
      </c>
      <c r="AK11" s="10"/>
      <c r="AL11" s="2" t="e">
        <f t="shared" si="16"/>
        <v>#VALUE!</v>
      </c>
      <c r="AM11" s="2" t="str">
        <f t="shared" si="17"/>
        <v>&lt;span class='pointModifier'&gt;+1&lt;/span&gt; for every location type in the Station</v>
      </c>
      <c r="AN11" s="2" t="b">
        <f t="shared" si="18"/>
        <v>0</v>
      </c>
      <c r="AO11" s="2" t="str">
        <f t="shared" si="2"/>
        <v>&lt;span class='pointModifier'&gt;+1&lt;/span&gt; for every location type in the Station</v>
      </c>
      <c r="AP11" s="10"/>
      <c r="AQ11" s="2" t="e">
        <f t="shared" si="19"/>
        <v>#VALUE!</v>
      </c>
      <c r="AR11" s="2" t="str">
        <f t="shared" si="20"/>
        <v>&lt;span class='pointModifier'&gt;+1&lt;/span&gt; for every location type in the Station</v>
      </c>
      <c r="AS11" s="2" t="b">
        <f t="shared" si="21"/>
        <v>0</v>
      </c>
      <c r="AT11" s="2" t="str">
        <f t="shared" si="3"/>
        <v>&lt;span class='pointModifier'&gt;+1&lt;/span&gt; for every location type in the Station</v>
      </c>
      <c r="AU11" s="10"/>
      <c r="AV11" s="2" t="e">
        <f t="shared" si="22"/>
        <v>#VALUE!</v>
      </c>
      <c r="AW11" s="2" t="str">
        <f t="shared" si="23"/>
        <v>&lt;span class='pointModifier'&gt;+1&lt;/span&gt; for every location type in the Station</v>
      </c>
      <c r="AX11" s="2" t="b">
        <f t="shared" si="24"/>
        <v>0</v>
      </c>
      <c r="AY11" s="2" t="str">
        <f t="shared" si="4"/>
        <v>&lt;span class='pointModifier'&gt;+1&lt;/span&gt; for every location type in the Station</v>
      </c>
      <c r="AZ11" s="10"/>
      <c r="BA11" s="2" t="e">
        <f t="shared" si="25"/>
        <v>#VALUE!</v>
      </c>
      <c r="BB11" s="2" t="str">
        <f t="shared" si="26"/>
        <v>&lt;span class='pointModifier'&gt;+1&lt;/span&gt; for every location type in the Station</v>
      </c>
      <c r="BC11" s="2" t="b">
        <f t="shared" si="27"/>
        <v>0</v>
      </c>
      <c r="BD11" s="2" t="str">
        <f t="shared" si="28"/>
        <v>&lt;span class='pointModifier'&gt;+1&lt;/span&gt; for every location type in the Station</v>
      </c>
      <c r="BE11" s="10"/>
      <c r="BF11" s="2" t="e">
        <f t="shared" si="29"/>
        <v>#VALUE!</v>
      </c>
      <c r="BG11" s="2" t="str">
        <f t="shared" si="30"/>
        <v>&lt;span class='pointModifier'&gt;+1&lt;/span&gt; for every location type in the Station</v>
      </c>
      <c r="BH11" s="2" t="b">
        <f t="shared" si="31"/>
        <v>0</v>
      </c>
      <c r="BI11" s="2" t="str">
        <f t="shared" si="32"/>
        <v>&lt;span class='pointModifier'&gt;+1&lt;/span&gt; for every location type in the Station</v>
      </c>
    </row>
    <row r="12" spans="1:61" x14ac:dyDescent="0.25">
      <c r="A12" t="s">
        <v>31</v>
      </c>
      <c r="B12" s="2" t="s">
        <v>104</v>
      </c>
      <c r="C12" t="s">
        <v>64</v>
      </c>
      <c r="D12" s="2" t="s">
        <v>173</v>
      </c>
      <c r="E12" t="s">
        <v>70</v>
      </c>
      <c r="F12">
        <v>3</v>
      </c>
      <c r="G12">
        <v>4</v>
      </c>
      <c r="H12" t="b">
        <v>0</v>
      </c>
      <c r="I12">
        <v>2</v>
      </c>
      <c r="J12">
        <v>2</v>
      </c>
      <c r="K12">
        <v>0</v>
      </c>
      <c r="L12" t="b">
        <v>0</v>
      </c>
      <c r="M12" t="b">
        <v>0</v>
      </c>
      <c r="N12" t="b">
        <v>1</v>
      </c>
      <c r="O12" t="b">
        <v>0</v>
      </c>
      <c r="P12" s="1" t="s">
        <v>220</v>
      </c>
      <c r="V12" s="2">
        <f t="shared" si="5"/>
        <v>0</v>
      </c>
      <c r="W12" s="2" t="str">
        <f t="shared" si="6"/>
        <v>+1</v>
      </c>
      <c r="X12" s="2" t="b">
        <f t="shared" si="7"/>
        <v>1</v>
      </c>
      <c r="Y12" s="2" t="str">
        <f t="shared" si="8"/>
        <v>&lt;span class='pointModifier'&gt;+1&lt;/span&gt;</v>
      </c>
      <c r="Z12" s="2" t="str">
        <f t="shared" si="9"/>
        <v>&lt;span class='pointModifier'&gt;+1&lt;/span&gt; if placed adjacent to a Green location&lt;br&gt;&lt;span class='midSpacer'&gt;OR&lt;/span&gt;&lt;br&gt;+2VP  if placed adjacent to &lt;i&gt;Embassy Offices&lt;/i&gt;</v>
      </c>
      <c r="AA12" s="10"/>
      <c r="AB12" s="2">
        <f t="shared" si="33"/>
        <v>118</v>
      </c>
      <c r="AC12" s="2" t="str">
        <f t="shared" si="10"/>
        <v>&lt;span class='pointModifier'&gt;+2&lt;/span&gt;</v>
      </c>
      <c r="AD12" s="2" t="b">
        <f t="shared" si="11"/>
        <v>1</v>
      </c>
      <c r="AE12" s="2" t="str">
        <f t="shared" si="12"/>
        <v>&lt;span class='pointModifier'&gt;+1&lt;/span&gt; if placed adjacent to a Green location&lt;br&gt;&lt;span class='midSpacer'&gt;OR&lt;/span&gt;&lt;br&gt;&lt;span class='pointModifier'&gt;+2&lt;/span&gt; if placed adjacent to &lt;i&gt;Embassy Offices&lt;/i&gt;</v>
      </c>
      <c r="AF12" s="10"/>
      <c r="AG12" s="2" t="e">
        <f t="shared" si="13"/>
        <v>#VALUE!</v>
      </c>
      <c r="AH12" s="2" t="str">
        <f t="shared" si="14"/>
        <v>&lt;span class='pointModifier'&gt;+1&lt;/span&gt; if placed adjacent to a Green location&lt;br&gt;&lt;span class='midSpacer'&gt;OR&lt;/span&gt;&lt;br&gt;&lt;span class='pointModifier'&gt;+2&lt;/span&gt; if placed adjacent to &lt;i&gt;Embassy Offices&lt;/i&gt;</v>
      </c>
      <c r="AI12" s="2" t="b">
        <f t="shared" si="15"/>
        <v>0</v>
      </c>
      <c r="AJ12" s="2" t="str">
        <f t="shared" si="1"/>
        <v>&lt;span class='pointModifier'&gt;+1&lt;/span&gt; if placed adjacent to a Green location&lt;br&gt;&lt;span class='midSpacer'&gt;OR&lt;/span&gt;&lt;br&gt;&lt;span class='pointModifier'&gt;+2&lt;/span&gt; if placed adjacent to &lt;i&gt;Embassy Offices&lt;/i&gt;</v>
      </c>
      <c r="AK12" s="10"/>
      <c r="AL12" s="2" t="e">
        <f t="shared" si="16"/>
        <v>#VALUE!</v>
      </c>
      <c r="AM12" s="2" t="str">
        <f t="shared" si="17"/>
        <v>&lt;span class='pointModifier'&gt;+1&lt;/span&gt; if placed adjacent to a Green location&lt;br&gt;&lt;span class='midSpacer'&gt;OR&lt;/span&gt;&lt;br&gt;&lt;span class='pointModifier'&gt;+2&lt;/span&gt; if placed adjacent to &lt;i&gt;Embassy Offices&lt;/i&gt;</v>
      </c>
      <c r="AN12" s="2" t="b">
        <f t="shared" si="18"/>
        <v>0</v>
      </c>
      <c r="AO12" s="2" t="str">
        <f t="shared" si="2"/>
        <v>&lt;span class='pointModifier'&gt;+1&lt;/span&gt; if placed adjacent to a Green location&lt;br&gt;&lt;span class='midSpacer'&gt;OR&lt;/span&gt;&lt;br&gt;&lt;span class='pointModifier'&gt;+2&lt;/span&gt; if placed adjacent to &lt;i&gt;Embassy Offices&lt;/i&gt;</v>
      </c>
      <c r="AP12" s="10"/>
      <c r="AQ12" s="2" t="e">
        <f t="shared" si="19"/>
        <v>#VALUE!</v>
      </c>
      <c r="AR12" s="2" t="str">
        <f t="shared" si="20"/>
        <v>&lt;span class='pointModifier'&gt;+1&lt;/span&gt; if placed adjacent to a Green location&lt;br&gt;&lt;span class='midSpacer'&gt;OR&lt;/span&gt;&lt;br&gt;&lt;span class='pointModifier'&gt;+2&lt;/span&gt; if placed adjacent to &lt;i&gt;Embassy Offices&lt;/i&gt;</v>
      </c>
      <c r="AS12" s="2" t="b">
        <f t="shared" si="21"/>
        <v>0</v>
      </c>
      <c r="AT12" s="2" t="str">
        <f t="shared" si="3"/>
        <v>&lt;span class='pointModifier'&gt;+1&lt;/span&gt; if placed adjacent to a Green location&lt;br&gt;&lt;span class='midSpacer'&gt;OR&lt;/span&gt;&lt;br&gt;&lt;span class='pointModifier'&gt;+2&lt;/span&gt; if placed adjacent to &lt;i&gt;Embassy Offices&lt;/i&gt;</v>
      </c>
      <c r="AU12" s="10"/>
      <c r="AV12" s="2" t="e">
        <f t="shared" si="22"/>
        <v>#VALUE!</v>
      </c>
      <c r="AW12" s="2" t="str">
        <f t="shared" si="23"/>
        <v>&lt;span class='pointModifier'&gt;+1&lt;/span&gt; if placed adjacent to a Green location&lt;br&gt;&lt;span class='midSpacer'&gt;OR&lt;/span&gt;&lt;br&gt;&lt;span class='pointModifier'&gt;+2&lt;/span&gt; if placed adjacent to &lt;i&gt;Embassy Offices&lt;/i&gt;</v>
      </c>
      <c r="AX12" s="2" t="b">
        <f t="shared" si="24"/>
        <v>0</v>
      </c>
      <c r="AY12" s="2" t="str">
        <f t="shared" si="4"/>
        <v>&lt;span class='pointModifier'&gt;+1&lt;/span&gt; if placed adjacent to a Green location&lt;br&gt;&lt;span class='midSpacer'&gt;OR&lt;/span&gt;&lt;br&gt;&lt;span class='pointModifier'&gt;+2&lt;/span&gt; if placed adjacent to &lt;i&gt;Embassy Offices&lt;/i&gt;</v>
      </c>
      <c r="AZ12" s="10"/>
      <c r="BA12" s="2" t="e">
        <f t="shared" si="25"/>
        <v>#VALUE!</v>
      </c>
      <c r="BB12" s="2" t="str">
        <f t="shared" si="26"/>
        <v>&lt;span class='pointModifier'&gt;+1&lt;/span&gt; if placed adjacent to a Green location&lt;br&gt;&lt;span class='midSpacer'&gt;OR&lt;/span&gt;&lt;br&gt;&lt;span class='pointModifier'&gt;+2&lt;/span&gt; if placed adjacent to &lt;i&gt;Embassy Offices&lt;/i&gt;</v>
      </c>
      <c r="BC12" s="2" t="b">
        <f t="shared" si="27"/>
        <v>0</v>
      </c>
      <c r="BD12" s="2" t="str">
        <f t="shared" si="28"/>
        <v>&lt;span class='pointModifier'&gt;+1&lt;/span&gt; if placed adjacent to a Green location&lt;br&gt;&lt;span class='midSpacer'&gt;OR&lt;/span&gt;&lt;br&gt;&lt;span class='pointModifier'&gt;+2&lt;/span&gt; if placed adjacent to &lt;i&gt;Embassy Offices&lt;/i&gt;</v>
      </c>
      <c r="BE12" s="10"/>
      <c r="BF12" s="2" t="e">
        <f t="shared" si="29"/>
        <v>#VALUE!</v>
      </c>
      <c r="BG12" s="2" t="str">
        <f t="shared" si="30"/>
        <v>&lt;span class='pointModifier'&gt;+1&lt;/span&gt; if placed adjacent to a Green location&lt;br&gt;&lt;span class='midSpacer'&gt;OR&lt;/span&gt;&lt;br&gt;&lt;span class='pointModifier'&gt;+2&lt;/span&gt; if placed adjacent to &lt;i&gt;Embassy Offices&lt;/i&gt;</v>
      </c>
      <c r="BH12" s="2" t="b">
        <f t="shared" si="31"/>
        <v>0</v>
      </c>
      <c r="BI12" s="2" t="str">
        <f t="shared" si="32"/>
        <v>&lt;span class='pointModifier'&gt;+1&lt;/span&gt; if placed adjacent to a Green location&lt;br&gt;&lt;span class='midSpacer'&gt;OR&lt;/span&gt;&lt;br&gt;&lt;span class='pointModifier'&gt;+2&lt;/span&gt; if placed adjacent to &lt;i&gt;Embassy Offices&lt;/i&gt;</v>
      </c>
    </row>
    <row r="13" spans="1:61" x14ac:dyDescent="0.25">
      <c r="A13" t="s">
        <v>32</v>
      </c>
      <c r="B13" s="2" t="s">
        <v>86</v>
      </c>
      <c r="C13" t="s">
        <v>64</v>
      </c>
      <c r="D13" s="2" t="s">
        <v>173</v>
      </c>
      <c r="E13" t="s">
        <v>70</v>
      </c>
      <c r="F13">
        <v>3</v>
      </c>
      <c r="G13">
        <v>4</v>
      </c>
      <c r="H13" t="b">
        <v>1</v>
      </c>
      <c r="I13">
        <v>3</v>
      </c>
      <c r="J13">
        <v>3</v>
      </c>
      <c r="K13">
        <v>0</v>
      </c>
      <c r="L13" t="b">
        <v>0</v>
      </c>
      <c r="M13">
        <v>1</v>
      </c>
      <c r="N13" t="b">
        <v>1</v>
      </c>
      <c r="O13" t="b">
        <v>0</v>
      </c>
      <c r="P13" s="1" t="s">
        <v>186</v>
      </c>
      <c r="V13" s="2">
        <f t="shared" si="5"/>
        <v>0</v>
      </c>
      <c r="W13" s="2" t="str">
        <f t="shared" si="6"/>
        <v>+1</v>
      </c>
      <c r="X13" s="2" t="b">
        <f t="shared" si="7"/>
        <v>1</v>
      </c>
      <c r="Y13" s="2" t="str">
        <f t="shared" si="8"/>
        <v>&lt;span class='pointModifier'&gt;+1&lt;/span&gt;</v>
      </c>
      <c r="Z13" s="2" t="str">
        <f t="shared" si="9"/>
        <v>&lt;span class='pointModifier'&gt;+1&lt;/span&gt; for each other station that does not contain a &lt;i&gt;Council Room&lt;/i&gt;</v>
      </c>
      <c r="AA13" s="10"/>
      <c r="AB13" s="2" t="e">
        <f t="shared" si="33"/>
        <v>#VALUE!</v>
      </c>
      <c r="AC13" s="2" t="str">
        <f t="shared" si="10"/>
        <v>&lt;span class='pointModifier'&gt;+1&lt;/span&gt; for each other station that does not contain a &lt;i&gt;Council Room&lt;/i&gt;</v>
      </c>
      <c r="AD13" s="2" t="b">
        <f t="shared" si="11"/>
        <v>0</v>
      </c>
      <c r="AE13" s="2" t="str">
        <f t="shared" si="12"/>
        <v>&lt;span class='pointModifier'&gt;+1&lt;/span&gt; for each other station that does not contain a &lt;i&gt;Council Room&lt;/i&gt;</v>
      </c>
      <c r="AF13" s="10"/>
      <c r="AG13" s="2" t="e">
        <f t="shared" si="13"/>
        <v>#VALUE!</v>
      </c>
      <c r="AH13" s="2" t="str">
        <f t="shared" si="14"/>
        <v>&lt;span class='pointModifier'&gt;+1&lt;/span&gt; for each other station that does not contain a &lt;i&gt;Council Room&lt;/i&gt;</v>
      </c>
      <c r="AI13" s="2" t="b">
        <f t="shared" si="15"/>
        <v>0</v>
      </c>
      <c r="AJ13" s="2" t="str">
        <f t="shared" si="1"/>
        <v>&lt;span class='pointModifier'&gt;+1&lt;/span&gt; for each other station that does not contain a &lt;i&gt;Council Room&lt;/i&gt;</v>
      </c>
      <c r="AK13" s="10"/>
      <c r="AL13" s="2" t="e">
        <f t="shared" si="16"/>
        <v>#VALUE!</v>
      </c>
      <c r="AM13" s="2" t="str">
        <f t="shared" si="17"/>
        <v>&lt;span class='pointModifier'&gt;+1&lt;/span&gt; for each other station that does not contain a &lt;i&gt;Council Room&lt;/i&gt;</v>
      </c>
      <c r="AN13" s="2" t="b">
        <f t="shared" si="18"/>
        <v>0</v>
      </c>
      <c r="AO13" s="2" t="str">
        <f t="shared" si="2"/>
        <v>&lt;span class='pointModifier'&gt;+1&lt;/span&gt; for each other station that does not contain a &lt;i&gt;Council Room&lt;/i&gt;</v>
      </c>
      <c r="AP13" s="10"/>
      <c r="AQ13" s="2" t="e">
        <f t="shared" si="19"/>
        <v>#VALUE!</v>
      </c>
      <c r="AR13" s="2" t="str">
        <f t="shared" si="20"/>
        <v>&lt;span class='pointModifier'&gt;+1&lt;/span&gt; for each other station that does not contain a &lt;i&gt;Council Room&lt;/i&gt;</v>
      </c>
      <c r="AS13" s="2" t="b">
        <f t="shared" si="21"/>
        <v>0</v>
      </c>
      <c r="AT13" s="2" t="str">
        <f t="shared" si="3"/>
        <v>&lt;span class='pointModifier'&gt;+1&lt;/span&gt; for each other station that does not contain a &lt;i&gt;Council Room&lt;/i&gt;</v>
      </c>
      <c r="AU13" s="10"/>
      <c r="AV13" s="2" t="e">
        <f t="shared" si="22"/>
        <v>#VALUE!</v>
      </c>
      <c r="AW13" s="2" t="str">
        <f t="shared" si="23"/>
        <v>&lt;span class='pointModifier'&gt;+1&lt;/span&gt; for each other station that does not contain a &lt;i&gt;Council Room&lt;/i&gt;</v>
      </c>
      <c r="AX13" s="2" t="b">
        <f t="shared" si="24"/>
        <v>0</v>
      </c>
      <c r="AY13" s="2" t="str">
        <f t="shared" si="4"/>
        <v>&lt;span class='pointModifier'&gt;+1&lt;/span&gt; for each other station that does not contain a &lt;i&gt;Council Room&lt;/i&gt;</v>
      </c>
      <c r="AZ13" s="10"/>
      <c r="BA13" s="2" t="e">
        <f t="shared" si="25"/>
        <v>#VALUE!</v>
      </c>
      <c r="BB13" s="2" t="str">
        <f t="shared" si="26"/>
        <v>&lt;span class='pointModifier'&gt;+1&lt;/span&gt; for each other station that does not contain a &lt;i&gt;Council Room&lt;/i&gt;</v>
      </c>
      <c r="BC13" s="2" t="b">
        <f t="shared" si="27"/>
        <v>0</v>
      </c>
      <c r="BD13" s="2" t="str">
        <f t="shared" si="28"/>
        <v>&lt;span class='pointModifier'&gt;+1&lt;/span&gt; for each other station that does not contain a &lt;i&gt;Council Room&lt;/i&gt;</v>
      </c>
      <c r="BE13" s="10"/>
      <c r="BF13" s="2" t="e">
        <f t="shared" si="29"/>
        <v>#VALUE!</v>
      </c>
      <c r="BG13" s="2" t="str">
        <f t="shared" si="30"/>
        <v>&lt;span class='pointModifier'&gt;+1&lt;/span&gt; for each other station that does not contain a &lt;i&gt;Council Room&lt;/i&gt;</v>
      </c>
      <c r="BH13" s="2" t="b">
        <f t="shared" si="31"/>
        <v>0</v>
      </c>
      <c r="BI13" s="2" t="str">
        <f t="shared" si="32"/>
        <v>&lt;span class='pointModifier'&gt;+1&lt;/span&gt; for each other station that does not contain a &lt;i&gt;Council Room&lt;/i&gt;</v>
      </c>
    </row>
    <row r="14" spans="1:61" x14ac:dyDescent="0.25">
      <c r="A14" t="s">
        <v>33</v>
      </c>
      <c r="B14" s="2" t="s">
        <v>88</v>
      </c>
      <c r="C14" t="s">
        <v>64</v>
      </c>
      <c r="D14" s="2" t="s">
        <v>173</v>
      </c>
      <c r="E14" t="s">
        <v>70</v>
      </c>
      <c r="F14">
        <v>3</v>
      </c>
      <c r="G14">
        <v>4</v>
      </c>
      <c r="H14" t="b">
        <v>0</v>
      </c>
      <c r="I14">
        <v>2</v>
      </c>
      <c r="J14">
        <v>2</v>
      </c>
      <c r="K14">
        <v>0</v>
      </c>
      <c r="L14" t="b">
        <v>0</v>
      </c>
      <c r="M14" t="b">
        <v>0</v>
      </c>
      <c r="N14" t="b">
        <v>1</v>
      </c>
      <c r="O14" t="b">
        <v>0</v>
      </c>
      <c r="P14" t="s">
        <v>219</v>
      </c>
      <c r="V14" s="2">
        <f t="shared" si="5"/>
        <v>73</v>
      </c>
      <c r="W14" s="2" t="str">
        <f t="shared" si="6"/>
        <v>+1</v>
      </c>
      <c r="X14" s="2" t="b">
        <f t="shared" si="7"/>
        <v>1</v>
      </c>
      <c r="Y14" s="2" t="str">
        <f t="shared" si="8"/>
        <v>&lt;span class='pointModifier'&gt;+1&lt;/span&gt;</v>
      </c>
      <c r="Z14" s="2" t="str">
        <f t="shared" si="9"/>
        <v>You may choose another player when you build this location.&lt;br&gt;They gain &lt;span class='pointModifier'&gt;+1&lt;/span&gt; and you gain +2VP</v>
      </c>
      <c r="AA14" s="10"/>
      <c r="AB14" s="2">
        <f t="shared" si="33"/>
        <v>125</v>
      </c>
      <c r="AC14" s="2" t="str">
        <f t="shared" si="10"/>
        <v>&lt;span class='pointModifier'&gt;+2&lt;/span&gt;</v>
      </c>
      <c r="AD14" s="2" t="b">
        <f t="shared" si="11"/>
        <v>1</v>
      </c>
      <c r="AE14" s="2" t="str">
        <f t="shared" si="12"/>
        <v>You may choose another player when you build this location.&lt;br&gt;They gain &lt;span class='pointModifier'&gt;+1&lt;/span&gt; and you gain &lt;span class='pointModifier'&gt;+2&lt;/span&gt;</v>
      </c>
      <c r="AF14" s="10"/>
      <c r="AG14" s="2" t="e">
        <f t="shared" si="13"/>
        <v>#VALUE!</v>
      </c>
      <c r="AH14" s="2" t="str">
        <f t="shared" si="14"/>
        <v>You may choose another player when you build this location.&lt;br&gt;They gain &lt;span class='pointModifier'&gt;+1&lt;/span&gt; and you gain &lt;span class='pointModifier'&gt;+2&lt;/span&gt;</v>
      </c>
      <c r="AI14" s="2" t="b">
        <f t="shared" si="15"/>
        <v>0</v>
      </c>
      <c r="AJ14" s="2" t="str">
        <f t="shared" si="1"/>
        <v>You may choose another player when you build this location.&lt;br&gt;They gain &lt;span class='pointModifier'&gt;+1&lt;/span&gt; and you gain &lt;span class='pointModifier'&gt;+2&lt;/span&gt;</v>
      </c>
      <c r="AK14" s="10"/>
      <c r="AL14" s="2" t="e">
        <f t="shared" si="16"/>
        <v>#VALUE!</v>
      </c>
      <c r="AM14" s="2" t="str">
        <f t="shared" si="17"/>
        <v>You may choose another player when you build this location.&lt;br&gt;They gain &lt;span class='pointModifier'&gt;+1&lt;/span&gt; and you gain &lt;span class='pointModifier'&gt;+2&lt;/span&gt;</v>
      </c>
      <c r="AN14" s="2" t="b">
        <f t="shared" si="18"/>
        <v>0</v>
      </c>
      <c r="AO14" s="2" t="str">
        <f t="shared" si="2"/>
        <v>You may choose another player when you build this location.&lt;br&gt;They gain &lt;span class='pointModifier'&gt;+1&lt;/span&gt; and you gain &lt;span class='pointModifier'&gt;+2&lt;/span&gt;</v>
      </c>
      <c r="AP14" s="10"/>
      <c r="AQ14" s="2" t="e">
        <f t="shared" si="19"/>
        <v>#VALUE!</v>
      </c>
      <c r="AR14" s="2" t="str">
        <f t="shared" si="20"/>
        <v>You may choose another player when you build this location.&lt;br&gt;They gain &lt;span class='pointModifier'&gt;+1&lt;/span&gt; and you gain &lt;span class='pointModifier'&gt;+2&lt;/span&gt;</v>
      </c>
      <c r="AS14" s="2" t="b">
        <f t="shared" si="21"/>
        <v>0</v>
      </c>
      <c r="AT14" s="2" t="str">
        <f t="shared" si="3"/>
        <v>You may choose another player when you build this location.&lt;br&gt;They gain &lt;span class='pointModifier'&gt;+1&lt;/span&gt; and you gain &lt;span class='pointModifier'&gt;+2&lt;/span&gt;</v>
      </c>
      <c r="AU14" s="10"/>
      <c r="AV14" s="2" t="e">
        <f t="shared" si="22"/>
        <v>#VALUE!</v>
      </c>
      <c r="AW14" s="2" t="str">
        <f t="shared" si="23"/>
        <v>You may choose another player when you build this location.&lt;br&gt;They gain &lt;span class='pointModifier'&gt;+1&lt;/span&gt; and you gain &lt;span class='pointModifier'&gt;+2&lt;/span&gt;</v>
      </c>
      <c r="AX14" s="2" t="b">
        <f t="shared" si="24"/>
        <v>0</v>
      </c>
      <c r="AY14" s="2" t="str">
        <f t="shared" si="4"/>
        <v>You may choose another player when you build this location.&lt;br&gt;They gain &lt;span class='pointModifier'&gt;+1&lt;/span&gt; and you gain &lt;span class='pointModifier'&gt;+2&lt;/span&gt;</v>
      </c>
      <c r="AZ14" s="10"/>
      <c r="BA14" s="2" t="e">
        <f t="shared" si="25"/>
        <v>#VALUE!</v>
      </c>
      <c r="BB14" s="2" t="str">
        <f t="shared" si="26"/>
        <v>You may choose another player when you build this location.&lt;br&gt;They gain &lt;span class='pointModifier'&gt;+1&lt;/span&gt; and you gain &lt;span class='pointModifier'&gt;+2&lt;/span&gt;</v>
      </c>
      <c r="BC14" s="2" t="b">
        <f t="shared" si="27"/>
        <v>0</v>
      </c>
      <c r="BD14" s="2" t="str">
        <f t="shared" si="28"/>
        <v>You may choose another player when you build this location.&lt;br&gt;They gain &lt;span class='pointModifier'&gt;+1&lt;/span&gt; and you gain &lt;span class='pointModifier'&gt;+2&lt;/span&gt;</v>
      </c>
      <c r="BE14" s="10"/>
      <c r="BF14" s="2" t="e">
        <f t="shared" si="29"/>
        <v>#VALUE!</v>
      </c>
      <c r="BG14" s="2" t="str">
        <f t="shared" si="30"/>
        <v>You may choose another player when you build this location.&lt;br&gt;They gain &lt;span class='pointModifier'&gt;+1&lt;/span&gt; and you gain &lt;span class='pointModifier'&gt;+2&lt;/span&gt;</v>
      </c>
      <c r="BH14" s="2" t="b">
        <f t="shared" si="31"/>
        <v>0</v>
      </c>
      <c r="BI14" s="2" t="str">
        <f t="shared" si="32"/>
        <v>You may choose another player when you build this location.&lt;br&gt;They gain &lt;span class='pointModifier'&gt;+1&lt;/span&gt; and you gain &lt;span class='pointModifier'&gt;+2&lt;/span&gt;</v>
      </c>
    </row>
    <row r="15" spans="1:61" x14ac:dyDescent="0.25">
      <c r="A15" t="s">
        <v>34</v>
      </c>
      <c r="B15" s="2" t="s">
        <v>89</v>
      </c>
      <c r="C15" t="s">
        <v>65</v>
      </c>
      <c r="D15" s="2" t="s">
        <v>173</v>
      </c>
      <c r="E15" t="s">
        <v>70</v>
      </c>
      <c r="F15">
        <v>3</v>
      </c>
      <c r="G15">
        <v>4</v>
      </c>
      <c r="H15" t="b">
        <v>1</v>
      </c>
      <c r="I15">
        <v>0</v>
      </c>
      <c r="J15">
        <v>5</v>
      </c>
      <c r="K15">
        <v>1</v>
      </c>
      <c r="L15">
        <v>8</v>
      </c>
      <c r="M15">
        <v>1</v>
      </c>
      <c r="N15" t="b">
        <v>1</v>
      </c>
      <c r="O15" t="b">
        <v>0</v>
      </c>
      <c r="P15" s="1" t="s">
        <v>202</v>
      </c>
      <c r="V15" s="2">
        <f t="shared" si="5"/>
        <v>0</v>
      </c>
      <c r="W15" s="2" t="str">
        <f t="shared" si="6"/>
        <v>+1</v>
      </c>
      <c r="X15" s="2" t="b">
        <f t="shared" si="7"/>
        <v>1</v>
      </c>
      <c r="Y15" s="2" t="str">
        <f t="shared" si="8"/>
        <v>&lt;span class='pointModifier'&gt;+1&lt;/span&gt;</v>
      </c>
      <c r="Z15" s="2" t="str">
        <f t="shared" si="9"/>
        <v>&lt;span class='pointModifier'&gt;+1&lt;/span&gt; for each Blue location on the Station</v>
      </c>
      <c r="AA15" s="10"/>
      <c r="AB15" s="2" t="e">
        <f t="shared" si="33"/>
        <v>#VALUE!</v>
      </c>
      <c r="AC15" s="2" t="str">
        <f t="shared" si="10"/>
        <v>&lt;span class='pointModifier'&gt;+1&lt;/span&gt; for each Blue location on the Station</v>
      </c>
      <c r="AD15" s="2" t="b">
        <f t="shared" si="11"/>
        <v>0</v>
      </c>
      <c r="AE15" s="2" t="str">
        <f t="shared" si="12"/>
        <v>&lt;span class='pointModifier'&gt;+1&lt;/span&gt; for each Blue location on the Station</v>
      </c>
      <c r="AF15" s="10"/>
      <c r="AG15" s="2" t="e">
        <f t="shared" si="13"/>
        <v>#VALUE!</v>
      </c>
      <c r="AH15" s="2" t="str">
        <f t="shared" si="14"/>
        <v>&lt;span class='pointModifier'&gt;+1&lt;/span&gt; for each Blue location on the Station</v>
      </c>
      <c r="AI15" s="2" t="b">
        <f t="shared" si="15"/>
        <v>0</v>
      </c>
      <c r="AJ15" s="2" t="str">
        <f t="shared" si="1"/>
        <v>&lt;span class='pointModifier'&gt;+1&lt;/span&gt; for each Blue location on the Station</v>
      </c>
      <c r="AK15" s="10"/>
      <c r="AL15" s="2" t="e">
        <f t="shared" si="16"/>
        <v>#VALUE!</v>
      </c>
      <c r="AM15" s="2" t="str">
        <f t="shared" si="17"/>
        <v>&lt;span class='pointModifier'&gt;+1&lt;/span&gt; for each Blue location on the Station</v>
      </c>
      <c r="AN15" s="2" t="b">
        <f t="shared" si="18"/>
        <v>0</v>
      </c>
      <c r="AO15" s="2" t="str">
        <f t="shared" si="2"/>
        <v>&lt;span class='pointModifier'&gt;+1&lt;/span&gt; for each Blue location on the Station</v>
      </c>
      <c r="AP15" s="10"/>
      <c r="AQ15" s="2" t="e">
        <f t="shared" si="19"/>
        <v>#VALUE!</v>
      </c>
      <c r="AR15" s="2" t="str">
        <f t="shared" si="20"/>
        <v>&lt;span class='pointModifier'&gt;+1&lt;/span&gt; for each Blue location on the Station</v>
      </c>
      <c r="AS15" s="2" t="b">
        <f t="shared" si="21"/>
        <v>0</v>
      </c>
      <c r="AT15" s="2" t="str">
        <f t="shared" si="3"/>
        <v>&lt;span class='pointModifier'&gt;+1&lt;/span&gt; for each Blue location on the Station</v>
      </c>
      <c r="AU15" s="10"/>
      <c r="AV15" s="2" t="e">
        <f t="shared" si="22"/>
        <v>#VALUE!</v>
      </c>
      <c r="AW15" s="2" t="str">
        <f t="shared" si="23"/>
        <v>&lt;span class='pointModifier'&gt;+1&lt;/span&gt; for each Blue location on the Station</v>
      </c>
      <c r="AX15" s="2" t="b">
        <f t="shared" si="24"/>
        <v>0</v>
      </c>
      <c r="AY15" s="2" t="str">
        <f t="shared" si="4"/>
        <v>&lt;span class='pointModifier'&gt;+1&lt;/span&gt; for each Blue location on the Station</v>
      </c>
      <c r="AZ15" s="10"/>
      <c r="BA15" s="2" t="e">
        <f t="shared" si="25"/>
        <v>#VALUE!</v>
      </c>
      <c r="BB15" s="2" t="str">
        <f t="shared" si="26"/>
        <v>&lt;span class='pointModifier'&gt;+1&lt;/span&gt; for each Blue location on the Station</v>
      </c>
      <c r="BC15" s="2" t="b">
        <f t="shared" si="27"/>
        <v>0</v>
      </c>
      <c r="BD15" s="2" t="str">
        <f t="shared" si="28"/>
        <v>&lt;span class='pointModifier'&gt;+1&lt;/span&gt; for each Blue location on the Station</v>
      </c>
      <c r="BE15" s="10"/>
      <c r="BF15" s="2" t="e">
        <f t="shared" si="29"/>
        <v>#VALUE!</v>
      </c>
      <c r="BG15" s="2" t="str">
        <f t="shared" si="30"/>
        <v>&lt;span class='pointModifier'&gt;+1&lt;/span&gt; for each Blue location on the Station</v>
      </c>
      <c r="BH15" s="2" t="b">
        <f t="shared" si="31"/>
        <v>0</v>
      </c>
      <c r="BI15" s="2" t="str">
        <f t="shared" si="32"/>
        <v>&lt;span class='pointModifier'&gt;+1&lt;/span&gt; for each Blue location on the Station</v>
      </c>
    </row>
    <row r="16" spans="1:61" x14ac:dyDescent="0.25">
      <c r="A16" t="s">
        <v>35</v>
      </c>
      <c r="B16" s="2" t="s">
        <v>90</v>
      </c>
      <c r="C16" t="s">
        <v>65</v>
      </c>
      <c r="D16" s="2" t="s">
        <v>173</v>
      </c>
      <c r="E16" t="s">
        <v>70</v>
      </c>
      <c r="F16">
        <v>3</v>
      </c>
      <c r="G16">
        <v>4</v>
      </c>
      <c r="H16" t="b">
        <v>0</v>
      </c>
      <c r="I16">
        <v>1</v>
      </c>
      <c r="J16">
        <v>1</v>
      </c>
      <c r="K16">
        <v>0</v>
      </c>
      <c r="L16" t="b">
        <v>0</v>
      </c>
      <c r="M16" t="b">
        <v>0</v>
      </c>
      <c r="N16" t="b">
        <v>1</v>
      </c>
      <c r="O16" t="b">
        <v>0</v>
      </c>
      <c r="P16" s="1" t="s">
        <v>187</v>
      </c>
      <c r="V16" s="2">
        <f t="shared" si="5"/>
        <v>0</v>
      </c>
      <c r="W16" s="2" t="str">
        <f t="shared" si="6"/>
        <v>+2</v>
      </c>
      <c r="X16" s="2" t="b">
        <f t="shared" si="7"/>
        <v>1</v>
      </c>
      <c r="Y16" s="2" t="str">
        <f t="shared" si="8"/>
        <v>&lt;span class='pointModifier'&gt;+2&lt;/span&gt;</v>
      </c>
      <c r="Z16" s="2" t="str">
        <f t="shared" si="9"/>
        <v>&lt;span class='pointModifier'&gt;+2&lt;/span&gt; if placed adjacent to another &lt;i&gt;Crew Quarters&lt;/i&gt;</v>
      </c>
      <c r="AA16" s="10"/>
      <c r="AB16" s="2" t="e">
        <f t="shared" si="33"/>
        <v>#VALUE!</v>
      </c>
      <c r="AC16" s="2" t="str">
        <f t="shared" si="10"/>
        <v>&lt;span class='pointModifier'&gt;+2&lt;/span&gt; if placed adjacent to another &lt;i&gt;Crew Quarters&lt;/i&gt;</v>
      </c>
      <c r="AD16" s="2" t="b">
        <f t="shared" si="11"/>
        <v>0</v>
      </c>
      <c r="AE16" s="2" t="str">
        <f t="shared" si="12"/>
        <v>&lt;span class='pointModifier'&gt;+2&lt;/span&gt; if placed adjacent to another &lt;i&gt;Crew Quarters&lt;/i&gt;</v>
      </c>
      <c r="AF16" s="10"/>
      <c r="AG16" s="2" t="e">
        <f t="shared" si="13"/>
        <v>#VALUE!</v>
      </c>
      <c r="AH16" s="2" t="str">
        <f t="shared" si="14"/>
        <v>&lt;span class='pointModifier'&gt;+2&lt;/span&gt; if placed adjacent to another &lt;i&gt;Crew Quarters&lt;/i&gt;</v>
      </c>
      <c r="AI16" s="2" t="b">
        <f t="shared" si="15"/>
        <v>0</v>
      </c>
      <c r="AJ16" s="2" t="str">
        <f t="shared" si="1"/>
        <v>&lt;span class='pointModifier'&gt;+2&lt;/span&gt; if placed adjacent to another &lt;i&gt;Crew Quarters&lt;/i&gt;</v>
      </c>
      <c r="AK16" s="10"/>
      <c r="AL16" s="2" t="e">
        <f t="shared" si="16"/>
        <v>#VALUE!</v>
      </c>
      <c r="AM16" s="2" t="str">
        <f t="shared" si="17"/>
        <v>&lt;span class='pointModifier'&gt;+2&lt;/span&gt; if placed adjacent to another &lt;i&gt;Crew Quarters&lt;/i&gt;</v>
      </c>
      <c r="AN16" s="2" t="b">
        <f t="shared" si="18"/>
        <v>0</v>
      </c>
      <c r="AO16" s="2" t="str">
        <f t="shared" si="2"/>
        <v>&lt;span class='pointModifier'&gt;+2&lt;/span&gt; if placed adjacent to another &lt;i&gt;Crew Quarters&lt;/i&gt;</v>
      </c>
      <c r="AP16" s="10"/>
      <c r="AQ16" s="2" t="e">
        <f t="shared" si="19"/>
        <v>#VALUE!</v>
      </c>
      <c r="AR16" s="2" t="str">
        <f t="shared" si="20"/>
        <v>&lt;span class='pointModifier'&gt;+2&lt;/span&gt; if placed adjacent to another &lt;i&gt;Crew Quarters&lt;/i&gt;</v>
      </c>
      <c r="AS16" s="2" t="b">
        <f t="shared" si="21"/>
        <v>0</v>
      </c>
      <c r="AT16" s="2" t="str">
        <f t="shared" si="3"/>
        <v>&lt;span class='pointModifier'&gt;+2&lt;/span&gt; if placed adjacent to another &lt;i&gt;Crew Quarters&lt;/i&gt;</v>
      </c>
      <c r="AU16" s="10"/>
      <c r="AV16" s="2" t="e">
        <f t="shared" si="22"/>
        <v>#VALUE!</v>
      </c>
      <c r="AW16" s="2" t="str">
        <f t="shared" si="23"/>
        <v>&lt;span class='pointModifier'&gt;+2&lt;/span&gt; if placed adjacent to another &lt;i&gt;Crew Quarters&lt;/i&gt;</v>
      </c>
      <c r="AX16" s="2" t="b">
        <f t="shared" si="24"/>
        <v>0</v>
      </c>
      <c r="AY16" s="2" t="str">
        <f t="shared" si="4"/>
        <v>&lt;span class='pointModifier'&gt;+2&lt;/span&gt; if placed adjacent to another &lt;i&gt;Crew Quarters&lt;/i&gt;</v>
      </c>
      <c r="AZ16" s="10"/>
      <c r="BA16" s="2" t="e">
        <f t="shared" si="25"/>
        <v>#VALUE!</v>
      </c>
      <c r="BB16" s="2" t="str">
        <f t="shared" si="26"/>
        <v>&lt;span class='pointModifier'&gt;+2&lt;/span&gt; if placed adjacent to another &lt;i&gt;Crew Quarters&lt;/i&gt;</v>
      </c>
      <c r="BC16" s="2" t="b">
        <f t="shared" si="27"/>
        <v>0</v>
      </c>
      <c r="BD16" s="2" t="str">
        <f t="shared" si="28"/>
        <v>&lt;span class='pointModifier'&gt;+2&lt;/span&gt; if placed adjacent to another &lt;i&gt;Crew Quarters&lt;/i&gt;</v>
      </c>
      <c r="BE16" s="10"/>
      <c r="BF16" s="2" t="e">
        <f t="shared" si="29"/>
        <v>#VALUE!</v>
      </c>
      <c r="BG16" s="2" t="str">
        <f t="shared" si="30"/>
        <v>&lt;span class='pointModifier'&gt;+2&lt;/span&gt; if placed adjacent to another &lt;i&gt;Crew Quarters&lt;/i&gt;</v>
      </c>
      <c r="BH16" s="2" t="b">
        <f t="shared" si="31"/>
        <v>0</v>
      </c>
      <c r="BI16" s="2" t="str">
        <f t="shared" si="32"/>
        <v>&lt;span class='pointModifier'&gt;+2&lt;/span&gt; if placed adjacent to another &lt;i&gt;Crew Quarters&lt;/i&gt;</v>
      </c>
    </row>
    <row r="17" spans="1:61" x14ac:dyDescent="0.25">
      <c r="A17" t="s">
        <v>36</v>
      </c>
      <c r="B17" s="2" t="s">
        <v>105</v>
      </c>
      <c r="C17" t="s">
        <v>65</v>
      </c>
      <c r="D17" s="2" t="s">
        <v>173</v>
      </c>
      <c r="E17" t="s">
        <v>70</v>
      </c>
      <c r="F17">
        <v>3</v>
      </c>
      <c r="G17">
        <v>4</v>
      </c>
      <c r="H17" t="b">
        <v>0</v>
      </c>
      <c r="I17">
        <v>1</v>
      </c>
      <c r="J17">
        <v>3</v>
      </c>
      <c r="K17">
        <v>0</v>
      </c>
      <c r="L17">
        <v>4</v>
      </c>
      <c r="M17" t="b">
        <v>0</v>
      </c>
      <c r="N17" t="b">
        <v>1</v>
      </c>
      <c r="O17" t="b">
        <v>0</v>
      </c>
      <c r="P17" s="1" t="s">
        <v>188</v>
      </c>
      <c r="V17" s="2">
        <f t="shared" si="5"/>
        <v>0</v>
      </c>
      <c r="W17" s="2" t="str">
        <f t="shared" si="6"/>
        <v>+1</v>
      </c>
      <c r="X17" s="2" t="b">
        <f t="shared" si="7"/>
        <v>1</v>
      </c>
      <c r="Y17" s="2" t="str">
        <f t="shared" si="8"/>
        <v>&lt;span class='pointModifier'&gt;+1&lt;/span&gt;</v>
      </c>
      <c r="Z17" s="2" t="str">
        <f t="shared" si="9"/>
        <v>&lt;span class='pointModifier'&gt;+1&lt;/span&gt; for each location between &lt;i&gt;Docking Bay&lt;/i&gt; and &lt;i&gt;Main Reactor&lt;/i&gt;</v>
      </c>
      <c r="AA17" s="10"/>
      <c r="AB17" s="2" t="e">
        <f t="shared" si="33"/>
        <v>#VALUE!</v>
      </c>
      <c r="AC17" s="2" t="str">
        <f t="shared" si="10"/>
        <v>&lt;span class='pointModifier'&gt;+1&lt;/span&gt; for each location between &lt;i&gt;Docking Bay&lt;/i&gt; and &lt;i&gt;Main Reactor&lt;/i&gt;</v>
      </c>
      <c r="AD17" s="2" t="b">
        <f t="shared" si="11"/>
        <v>0</v>
      </c>
      <c r="AE17" s="2" t="str">
        <f t="shared" si="12"/>
        <v>&lt;span class='pointModifier'&gt;+1&lt;/span&gt; for each location between &lt;i&gt;Docking Bay&lt;/i&gt; and &lt;i&gt;Main Reactor&lt;/i&gt;</v>
      </c>
      <c r="AF17" s="10"/>
      <c r="AG17" s="2" t="e">
        <f t="shared" si="13"/>
        <v>#VALUE!</v>
      </c>
      <c r="AH17" s="2" t="str">
        <f t="shared" si="14"/>
        <v>&lt;span class='pointModifier'&gt;+1&lt;/span&gt; for each location between &lt;i&gt;Docking Bay&lt;/i&gt; and &lt;i&gt;Main Reactor&lt;/i&gt;</v>
      </c>
      <c r="AI17" s="2" t="b">
        <f t="shared" si="15"/>
        <v>0</v>
      </c>
      <c r="AJ17" s="2" t="str">
        <f t="shared" si="1"/>
        <v>&lt;span class='pointModifier'&gt;+1&lt;/span&gt; for each location between &lt;i&gt;Docking Bay&lt;/i&gt; and &lt;i&gt;Main Reactor&lt;/i&gt;</v>
      </c>
      <c r="AK17" s="10"/>
      <c r="AL17" s="2" t="e">
        <f t="shared" si="16"/>
        <v>#VALUE!</v>
      </c>
      <c r="AM17" s="2" t="str">
        <f t="shared" si="17"/>
        <v>&lt;span class='pointModifier'&gt;+1&lt;/span&gt; for each location between &lt;i&gt;Docking Bay&lt;/i&gt; and &lt;i&gt;Main Reactor&lt;/i&gt;</v>
      </c>
      <c r="AN17" s="2" t="b">
        <f t="shared" si="18"/>
        <v>0</v>
      </c>
      <c r="AO17" s="2" t="str">
        <f t="shared" si="2"/>
        <v>&lt;span class='pointModifier'&gt;+1&lt;/span&gt; for each location between &lt;i&gt;Docking Bay&lt;/i&gt; and &lt;i&gt;Main Reactor&lt;/i&gt;</v>
      </c>
      <c r="AP17" s="10"/>
      <c r="AQ17" s="2" t="e">
        <f t="shared" si="19"/>
        <v>#VALUE!</v>
      </c>
      <c r="AR17" s="2" t="str">
        <f t="shared" si="20"/>
        <v>&lt;span class='pointModifier'&gt;+1&lt;/span&gt; for each location between &lt;i&gt;Docking Bay&lt;/i&gt; and &lt;i&gt;Main Reactor&lt;/i&gt;</v>
      </c>
      <c r="AS17" s="2" t="b">
        <f t="shared" si="21"/>
        <v>0</v>
      </c>
      <c r="AT17" s="2" t="str">
        <f t="shared" si="3"/>
        <v>&lt;span class='pointModifier'&gt;+1&lt;/span&gt; for each location between &lt;i&gt;Docking Bay&lt;/i&gt; and &lt;i&gt;Main Reactor&lt;/i&gt;</v>
      </c>
      <c r="AU17" s="10"/>
      <c r="AV17" s="2" t="e">
        <f t="shared" si="22"/>
        <v>#VALUE!</v>
      </c>
      <c r="AW17" s="2" t="str">
        <f t="shared" si="23"/>
        <v>&lt;span class='pointModifier'&gt;+1&lt;/span&gt; for each location between &lt;i&gt;Docking Bay&lt;/i&gt; and &lt;i&gt;Main Reactor&lt;/i&gt;</v>
      </c>
      <c r="AX17" s="2" t="b">
        <f t="shared" si="24"/>
        <v>0</v>
      </c>
      <c r="AY17" s="2" t="str">
        <f t="shared" si="4"/>
        <v>&lt;span class='pointModifier'&gt;+1&lt;/span&gt; for each location between &lt;i&gt;Docking Bay&lt;/i&gt; and &lt;i&gt;Main Reactor&lt;/i&gt;</v>
      </c>
      <c r="AZ17" s="10"/>
      <c r="BA17" s="2" t="e">
        <f t="shared" si="25"/>
        <v>#VALUE!</v>
      </c>
      <c r="BB17" s="2" t="str">
        <f t="shared" si="26"/>
        <v>&lt;span class='pointModifier'&gt;+1&lt;/span&gt; for each location between &lt;i&gt;Docking Bay&lt;/i&gt; and &lt;i&gt;Main Reactor&lt;/i&gt;</v>
      </c>
      <c r="BC17" s="2" t="b">
        <f t="shared" si="27"/>
        <v>0</v>
      </c>
      <c r="BD17" s="2" t="str">
        <f t="shared" si="28"/>
        <v>&lt;span class='pointModifier'&gt;+1&lt;/span&gt; for each location between &lt;i&gt;Docking Bay&lt;/i&gt; and &lt;i&gt;Main Reactor&lt;/i&gt;</v>
      </c>
      <c r="BE17" s="10"/>
      <c r="BF17" s="2" t="e">
        <f t="shared" si="29"/>
        <v>#VALUE!</v>
      </c>
      <c r="BG17" s="2" t="str">
        <f t="shared" si="30"/>
        <v>&lt;span class='pointModifier'&gt;+1&lt;/span&gt; for each location between &lt;i&gt;Docking Bay&lt;/i&gt; and &lt;i&gt;Main Reactor&lt;/i&gt;</v>
      </c>
      <c r="BH17" s="2" t="b">
        <f t="shared" si="31"/>
        <v>0</v>
      </c>
      <c r="BI17" s="2" t="str">
        <f t="shared" si="32"/>
        <v>&lt;span class='pointModifier'&gt;+1&lt;/span&gt; for each location between &lt;i&gt;Docking Bay&lt;/i&gt; and &lt;i&gt;Main Reactor&lt;/i&gt;</v>
      </c>
    </row>
    <row r="18" spans="1:61" x14ac:dyDescent="0.25">
      <c r="A18" t="s">
        <v>37</v>
      </c>
      <c r="B18" s="2" t="s">
        <v>106</v>
      </c>
      <c r="C18" t="s">
        <v>65</v>
      </c>
      <c r="D18" s="2" t="s">
        <v>173</v>
      </c>
      <c r="E18" t="s">
        <v>70</v>
      </c>
      <c r="F18">
        <v>3</v>
      </c>
      <c r="G18">
        <v>4</v>
      </c>
      <c r="H18" t="b">
        <v>0</v>
      </c>
      <c r="I18">
        <v>3</v>
      </c>
      <c r="J18">
        <v>3</v>
      </c>
      <c r="K18">
        <v>1</v>
      </c>
      <c r="L18">
        <v>4</v>
      </c>
      <c r="M18" t="b">
        <v>0</v>
      </c>
      <c r="N18" t="b">
        <v>1</v>
      </c>
      <c r="O18" t="b">
        <v>0</v>
      </c>
      <c r="P18" s="1" t="s">
        <v>214</v>
      </c>
      <c r="V18" s="2">
        <f t="shared" si="5"/>
        <v>0</v>
      </c>
      <c r="W18" s="2" t="str">
        <f t="shared" si="6"/>
        <v>+1</v>
      </c>
      <c r="X18" s="2" t="b">
        <f t="shared" si="7"/>
        <v>1</v>
      </c>
      <c r="Y18" s="2" t="str">
        <f t="shared" si="8"/>
        <v>&lt;span class='pointModifier'&gt;+1&lt;/span&gt;</v>
      </c>
      <c r="Z18" s="2" t="str">
        <f t="shared" si="9"/>
        <v>&lt;span class='pointModifier'&gt;+1&lt;/span&gt; for each &lt;i&gt;Power Reactor&lt;/i&gt; within 3_Distance of &lt;i&gt;Medical Facility&lt;/i&gt;</v>
      </c>
      <c r="AA18" s="10"/>
      <c r="AB18" s="2" t="e">
        <f t="shared" si="33"/>
        <v>#VALUE!</v>
      </c>
      <c r="AC18" s="2" t="str">
        <f t="shared" si="10"/>
        <v>&lt;span class='pointModifier'&gt;+1&lt;/span&gt; for each &lt;i&gt;Power Reactor&lt;/i&gt; within 3_Distance of &lt;i&gt;Medical Facility&lt;/i&gt;</v>
      </c>
      <c r="AD18" s="2" t="b">
        <f t="shared" si="11"/>
        <v>0</v>
      </c>
      <c r="AE18" s="2" t="str">
        <f t="shared" si="12"/>
        <v>&lt;span class='pointModifier'&gt;+1&lt;/span&gt; for each &lt;i&gt;Power Reactor&lt;/i&gt; within 3_Distance of &lt;i&gt;Medical Facility&lt;/i&gt;</v>
      </c>
      <c r="AF18" s="10"/>
      <c r="AG18" s="2" t="e">
        <f t="shared" si="13"/>
        <v>#VALUE!</v>
      </c>
      <c r="AH18" s="2" t="str">
        <f t="shared" si="14"/>
        <v>&lt;span class='pointModifier'&gt;+1&lt;/span&gt; for each &lt;i&gt;Power Reactor&lt;/i&gt; within 3_Distance of &lt;i&gt;Medical Facility&lt;/i&gt;</v>
      </c>
      <c r="AI18" s="2" t="b">
        <f t="shared" si="15"/>
        <v>0</v>
      </c>
      <c r="AJ18" s="2" t="str">
        <f t="shared" si="1"/>
        <v>&lt;span class='pointModifier'&gt;+1&lt;/span&gt; for each &lt;i&gt;Power Reactor&lt;/i&gt; within 3_Distance of &lt;i&gt;Medical Facility&lt;/i&gt;</v>
      </c>
      <c r="AK18" s="10"/>
      <c r="AL18" s="2" t="e">
        <f t="shared" si="16"/>
        <v>#VALUE!</v>
      </c>
      <c r="AM18" s="2" t="str">
        <f t="shared" si="17"/>
        <v>&lt;span class='pointModifier'&gt;+1&lt;/span&gt; for each &lt;i&gt;Power Reactor&lt;/i&gt; within 3_Distance of &lt;i&gt;Medical Facility&lt;/i&gt;</v>
      </c>
      <c r="AN18" s="2" t="b">
        <f t="shared" si="18"/>
        <v>0</v>
      </c>
      <c r="AO18" s="2" t="str">
        <f t="shared" si="2"/>
        <v>&lt;span class='pointModifier'&gt;+1&lt;/span&gt; for each &lt;i&gt;Power Reactor&lt;/i&gt; within 3_Distance of &lt;i&gt;Medical Facility&lt;/i&gt;</v>
      </c>
      <c r="AP18" s="10"/>
      <c r="AQ18" s="2" t="e">
        <f t="shared" si="19"/>
        <v>#VALUE!</v>
      </c>
      <c r="AR18" s="2" t="str">
        <f t="shared" si="20"/>
        <v>&lt;span class='pointModifier'&gt;+1&lt;/span&gt; for each &lt;i&gt;Power Reactor&lt;/i&gt; within 3_Distance of &lt;i&gt;Medical Facility&lt;/i&gt;</v>
      </c>
      <c r="AS18" s="2" t="b">
        <f t="shared" si="21"/>
        <v>0</v>
      </c>
      <c r="AT18" s="2" t="str">
        <f t="shared" si="3"/>
        <v>&lt;span class='pointModifier'&gt;+1&lt;/span&gt; for each &lt;i&gt;Power Reactor&lt;/i&gt; within 3_Distance of &lt;i&gt;Medical Facility&lt;/i&gt;</v>
      </c>
      <c r="AU18" s="10"/>
      <c r="AV18" s="2" t="e">
        <f t="shared" si="22"/>
        <v>#VALUE!</v>
      </c>
      <c r="AW18" s="2" t="str">
        <f t="shared" si="23"/>
        <v>&lt;span class='pointModifier'&gt;+1&lt;/span&gt; for each &lt;i&gt;Power Reactor&lt;/i&gt; within 3_Distance of &lt;i&gt;Medical Facility&lt;/i&gt;</v>
      </c>
      <c r="AX18" s="2" t="b">
        <f t="shared" si="24"/>
        <v>0</v>
      </c>
      <c r="AY18" s="2" t="str">
        <f t="shared" si="4"/>
        <v>&lt;span class='pointModifier'&gt;+1&lt;/span&gt; for each &lt;i&gt;Power Reactor&lt;/i&gt; within 3_Distance of &lt;i&gt;Medical Facility&lt;/i&gt;</v>
      </c>
      <c r="AZ18" s="10"/>
      <c r="BA18" s="2">
        <f t="shared" si="25"/>
        <v>76</v>
      </c>
      <c r="BB18" s="2" t="str">
        <f t="shared" si="26"/>
        <v>&lt;span class='distanceModifier'&gt; 3&lt;/span&gt;</v>
      </c>
      <c r="BC18" s="2" t="b">
        <f t="shared" si="27"/>
        <v>1</v>
      </c>
      <c r="BD18" s="2" t="str">
        <f t="shared" si="28"/>
        <v>&lt;span class='pointModifier'&gt;+1&lt;/span&gt; for each &lt;i&gt;Power Reactor&lt;/i&gt; within &lt;span class='distanceModifier'&gt; 3&lt;/span&gt; of &lt;i&gt;Medical Facility&lt;/i&gt;</v>
      </c>
      <c r="BE18" s="10"/>
      <c r="BF18" s="2" t="e">
        <f t="shared" si="29"/>
        <v>#VALUE!</v>
      </c>
      <c r="BG18" s="2" t="str">
        <f t="shared" si="30"/>
        <v>&lt;span class='pointModifier'&gt;+1&lt;/span&gt; for each &lt;i&gt;Power Reactor&lt;/i&gt; within &lt;span class='distanceModifier'&gt; 3&lt;/span&gt; of &lt;i&gt;Medical Facility&lt;/i&gt;</v>
      </c>
      <c r="BH18" s="2" t="b">
        <f t="shared" si="31"/>
        <v>0</v>
      </c>
      <c r="BI18" s="2" t="str">
        <f t="shared" si="32"/>
        <v>&lt;span class='pointModifier'&gt;+1&lt;/span&gt; for each &lt;i&gt;Power Reactor&lt;/i&gt; within &lt;span class='distanceModifier'&gt; 3&lt;/span&gt; of &lt;i&gt;Medical Facility&lt;/i&gt;</v>
      </c>
    </row>
    <row r="19" spans="1:61" x14ac:dyDescent="0.25">
      <c r="A19" t="s">
        <v>38</v>
      </c>
      <c r="B19" s="2" t="s">
        <v>100</v>
      </c>
      <c r="C19" t="s">
        <v>65</v>
      </c>
      <c r="D19" s="2" t="s">
        <v>173</v>
      </c>
      <c r="E19" t="s">
        <v>70</v>
      </c>
      <c r="F19">
        <v>3</v>
      </c>
      <c r="G19">
        <v>4</v>
      </c>
      <c r="H19" t="b">
        <v>1</v>
      </c>
      <c r="I19">
        <v>2</v>
      </c>
      <c r="J19">
        <v>2</v>
      </c>
      <c r="K19">
        <v>0</v>
      </c>
      <c r="L19" t="b">
        <v>0</v>
      </c>
      <c r="M19" t="b">
        <v>0</v>
      </c>
      <c r="N19" t="b">
        <v>1</v>
      </c>
      <c r="O19" t="b">
        <v>0</v>
      </c>
      <c r="P19" s="1" t="s">
        <v>211</v>
      </c>
      <c r="V19" s="2">
        <f t="shared" si="5"/>
        <v>0</v>
      </c>
      <c r="W19" s="2" t="str">
        <f t="shared" si="6"/>
        <v>+1</v>
      </c>
      <c r="X19" s="2" t="b">
        <f t="shared" si="7"/>
        <v>1</v>
      </c>
      <c r="Y19" s="2" t="str">
        <f t="shared" si="8"/>
        <v>&lt;span class='pointModifier'&gt;+1&lt;/span&gt;</v>
      </c>
      <c r="Z19" s="2" t="str">
        <f t="shared" si="9"/>
        <v>&lt;span class='pointModifier'&gt;+1&lt;/span&gt; if &lt;i&gt;Security Station&lt;/i&gt; has 4 adjacent locations</v>
      </c>
      <c r="AA19" s="10"/>
      <c r="AB19" s="2" t="e">
        <f t="shared" si="33"/>
        <v>#VALUE!</v>
      </c>
      <c r="AC19" s="2" t="str">
        <f t="shared" si="10"/>
        <v>&lt;span class='pointModifier'&gt;+1&lt;/span&gt; if &lt;i&gt;Security Station&lt;/i&gt; has 4 adjacent locations</v>
      </c>
      <c r="AD19" s="2" t="b">
        <f t="shared" si="11"/>
        <v>0</v>
      </c>
      <c r="AE19" s="2" t="str">
        <f t="shared" si="12"/>
        <v>&lt;span class='pointModifier'&gt;+1&lt;/span&gt; if &lt;i&gt;Security Station&lt;/i&gt; has 4 adjacent locations</v>
      </c>
      <c r="AF19" s="10"/>
      <c r="AG19" s="2" t="e">
        <f t="shared" si="13"/>
        <v>#VALUE!</v>
      </c>
      <c r="AH19" s="2" t="str">
        <f t="shared" si="14"/>
        <v>&lt;span class='pointModifier'&gt;+1&lt;/span&gt; if &lt;i&gt;Security Station&lt;/i&gt; has 4 adjacent locations</v>
      </c>
      <c r="AI19" s="2" t="b">
        <f t="shared" si="15"/>
        <v>0</v>
      </c>
      <c r="AJ19" s="2" t="str">
        <f t="shared" si="1"/>
        <v>&lt;span class='pointModifier'&gt;+1&lt;/span&gt; if &lt;i&gt;Security Station&lt;/i&gt; has 4 adjacent locations</v>
      </c>
      <c r="AK19" s="10"/>
      <c r="AL19" s="2" t="e">
        <f t="shared" si="16"/>
        <v>#VALUE!</v>
      </c>
      <c r="AM19" s="2" t="str">
        <f t="shared" si="17"/>
        <v>&lt;span class='pointModifier'&gt;+1&lt;/span&gt; if &lt;i&gt;Security Station&lt;/i&gt; has 4 adjacent locations</v>
      </c>
      <c r="AN19" s="2" t="b">
        <f t="shared" si="18"/>
        <v>0</v>
      </c>
      <c r="AO19" s="2" t="str">
        <f t="shared" si="2"/>
        <v>&lt;span class='pointModifier'&gt;+1&lt;/span&gt; if &lt;i&gt;Security Station&lt;/i&gt; has 4 adjacent locations</v>
      </c>
      <c r="AP19" s="10"/>
      <c r="AQ19" s="2" t="e">
        <f t="shared" si="19"/>
        <v>#VALUE!</v>
      </c>
      <c r="AR19" s="2" t="str">
        <f t="shared" si="20"/>
        <v>&lt;span class='pointModifier'&gt;+1&lt;/span&gt; if &lt;i&gt;Security Station&lt;/i&gt; has 4 adjacent locations</v>
      </c>
      <c r="AS19" s="2" t="b">
        <f t="shared" si="21"/>
        <v>0</v>
      </c>
      <c r="AT19" s="2" t="str">
        <f t="shared" si="3"/>
        <v>&lt;span class='pointModifier'&gt;+1&lt;/span&gt; if &lt;i&gt;Security Station&lt;/i&gt; has 4 adjacent locations</v>
      </c>
      <c r="AU19" s="10"/>
      <c r="AV19" s="2" t="e">
        <f t="shared" si="22"/>
        <v>#VALUE!</v>
      </c>
      <c r="AW19" s="2" t="str">
        <f t="shared" si="23"/>
        <v>&lt;span class='pointModifier'&gt;+1&lt;/span&gt; if &lt;i&gt;Security Station&lt;/i&gt; has 4 adjacent locations</v>
      </c>
      <c r="AX19" s="2" t="b">
        <f t="shared" si="24"/>
        <v>0</v>
      </c>
      <c r="AY19" s="2" t="str">
        <f t="shared" si="4"/>
        <v>&lt;span class='pointModifier'&gt;+1&lt;/span&gt; if &lt;i&gt;Security Station&lt;/i&gt; has 4 adjacent locations</v>
      </c>
      <c r="AZ19" s="10"/>
      <c r="BA19" s="2" t="e">
        <f t="shared" si="25"/>
        <v>#VALUE!</v>
      </c>
      <c r="BB19" s="2" t="str">
        <f t="shared" si="26"/>
        <v>&lt;span class='pointModifier'&gt;+1&lt;/span&gt; if &lt;i&gt;Security Station&lt;/i&gt; has 4 adjacent locations</v>
      </c>
      <c r="BC19" s="2" t="b">
        <f t="shared" si="27"/>
        <v>0</v>
      </c>
      <c r="BD19" s="2" t="str">
        <f t="shared" si="28"/>
        <v>&lt;span class='pointModifier'&gt;+1&lt;/span&gt; if &lt;i&gt;Security Station&lt;/i&gt; has 4 adjacent locations</v>
      </c>
      <c r="BE19" s="10"/>
      <c r="BF19" s="2" t="e">
        <f t="shared" si="29"/>
        <v>#VALUE!</v>
      </c>
      <c r="BG19" s="2" t="str">
        <f t="shared" si="30"/>
        <v>&lt;span class='pointModifier'&gt;+1&lt;/span&gt; if &lt;i&gt;Security Station&lt;/i&gt; has 4 adjacent locations</v>
      </c>
      <c r="BH19" s="2" t="b">
        <f t="shared" si="31"/>
        <v>0</v>
      </c>
      <c r="BI19" s="2" t="str">
        <f t="shared" si="32"/>
        <v>&lt;span class='pointModifier'&gt;+1&lt;/span&gt; if &lt;i&gt;Security Station&lt;/i&gt; has 4 adjacent locations</v>
      </c>
    </row>
    <row r="20" spans="1:61" x14ac:dyDescent="0.25">
      <c r="A20" t="s">
        <v>39</v>
      </c>
      <c r="B20" s="2" t="s">
        <v>91</v>
      </c>
      <c r="C20" t="s">
        <v>65</v>
      </c>
      <c r="D20" s="2" t="s">
        <v>173</v>
      </c>
      <c r="E20" t="s">
        <v>70</v>
      </c>
      <c r="F20">
        <v>3</v>
      </c>
      <c r="G20">
        <v>4</v>
      </c>
      <c r="H20" t="b">
        <v>0</v>
      </c>
      <c r="I20">
        <v>1</v>
      </c>
      <c r="J20">
        <v>1</v>
      </c>
      <c r="K20">
        <v>0</v>
      </c>
      <c r="L20" t="b">
        <v>0</v>
      </c>
      <c r="M20" t="b">
        <v>0</v>
      </c>
      <c r="N20" t="b">
        <v>1</v>
      </c>
      <c r="O20" t="b">
        <v>0</v>
      </c>
      <c r="P20" s="11" t="s">
        <v>203</v>
      </c>
      <c r="V20" s="2">
        <f t="shared" si="5"/>
        <v>0</v>
      </c>
      <c r="W20" s="2" t="str">
        <f t="shared" si="6"/>
        <v>+1</v>
      </c>
      <c r="X20" s="2" t="b">
        <f t="shared" si="7"/>
        <v>1</v>
      </c>
      <c r="Y20" s="2" t="str">
        <f t="shared" si="8"/>
        <v>&lt;span class='pointModifier'&gt;+1&lt;/span&gt;</v>
      </c>
      <c r="Z20" s="2" t="str">
        <f t="shared" si="9"/>
        <v>&lt;span class='pointModifier'&gt;+1&lt;/span&gt; for each &lt;i&gt;Transportation Plaform&lt;/i&gt; in the Station</v>
      </c>
      <c r="AA20" s="10"/>
      <c r="AB20" s="2" t="e">
        <f t="shared" si="33"/>
        <v>#VALUE!</v>
      </c>
      <c r="AC20" s="2" t="str">
        <f t="shared" si="10"/>
        <v>&lt;span class='pointModifier'&gt;+1&lt;/span&gt; for each &lt;i&gt;Transportation Plaform&lt;/i&gt; in the Station</v>
      </c>
      <c r="AD20" s="2" t="b">
        <f t="shared" si="11"/>
        <v>0</v>
      </c>
      <c r="AE20" s="2" t="str">
        <f t="shared" si="12"/>
        <v>&lt;span class='pointModifier'&gt;+1&lt;/span&gt; for each &lt;i&gt;Transportation Plaform&lt;/i&gt; in the Station</v>
      </c>
      <c r="AF20" s="10"/>
      <c r="AG20" s="2" t="e">
        <f t="shared" si="13"/>
        <v>#VALUE!</v>
      </c>
      <c r="AH20" s="2" t="str">
        <f t="shared" si="14"/>
        <v>&lt;span class='pointModifier'&gt;+1&lt;/span&gt; for each &lt;i&gt;Transportation Plaform&lt;/i&gt; in the Station</v>
      </c>
      <c r="AI20" s="2" t="b">
        <f t="shared" si="15"/>
        <v>0</v>
      </c>
      <c r="AJ20" s="2" t="str">
        <f t="shared" si="1"/>
        <v>&lt;span class='pointModifier'&gt;+1&lt;/span&gt; for each &lt;i&gt;Transportation Plaform&lt;/i&gt; in the Station</v>
      </c>
      <c r="AK20" s="10"/>
      <c r="AL20" s="2" t="e">
        <f t="shared" si="16"/>
        <v>#VALUE!</v>
      </c>
      <c r="AM20" s="2" t="str">
        <f t="shared" si="17"/>
        <v>&lt;span class='pointModifier'&gt;+1&lt;/span&gt; for each &lt;i&gt;Transportation Plaform&lt;/i&gt; in the Station</v>
      </c>
      <c r="AN20" s="2" t="b">
        <f t="shared" si="18"/>
        <v>0</v>
      </c>
      <c r="AO20" s="2" t="str">
        <f t="shared" si="2"/>
        <v>&lt;span class='pointModifier'&gt;+1&lt;/span&gt; for each &lt;i&gt;Transportation Plaform&lt;/i&gt; in the Station</v>
      </c>
      <c r="AP20" s="10"/>
      <c r="AQ20" s="2" t="e">
        <f t="shared" si="19"/>
        <v>#VALUE!</v>
      </c>
      <c r="AR20" s="2" t="str">
        <f t="shared" si="20"/>
        <v>&lt;span class='pointModifier'&gt;+1&lt;/span&gt; for each &lt;i&gt;Transportation Plaform&lt;/i&gt; in the Station</v>
      </c>
      <c r="AS20" s="2" t="b">
        <f t="shared" si="21"/>
        <v>0</v>
      </c>
      <c r="AT20" s="2" t="str">
        <f t="shared" si="3"/>
        <v>&lt;span class='pointModifier'&gt;+1&lt;/span&gt; for each &lt;i&gt;Transportation Plaform&lt;/i&gt; in the Station</v>
      </c>
      <c r="AU20" s="10"/>
      <c r="AV20" s="2" t="e">
        <f t="shared" si="22"/>
        <v>#VALUE!</v>
      </c>
      <c r="AW20" s="2" t="str">
        <f t="shared" si="23"/>
        <v>&lt;span class='pointModifier'&gt;+1&lt;/span&gt; for each &lt;i&gt;Transportation Plaform&lt;/i&gt; in the Station</v>
      </c>
      <c r="AX20" s="2" t="b">
        <f t="shared" si="24"/>
        <v>0</v>
      </c>
      <c r="AY20" s="2" t="str">
        <f t="shared" si="4"/>
        <v>&lt;span class='pointModifier'&gt;+1&lt;/span&gt; for each &lt;i&gt;Transportation Plaform&lt;/i&gt; in the Station</v>
      </c>
      <c r="AZ20" s="10"/>
      <c r="BA20" s="2" t="e">
        <f t="shared" si="25"/>
        <v>#VALUE!</v>
      </c>
      <c r="BB20" s="2" t="str">
        <f t="shared" si="26"/>
        <v>&lt;span class='pointModifier'&gt;+1&lt;/span&gt; for each &lt;i&gt;Transportation Plaform&lt;/i&gt; in the Station</v>
      </c>
      <c r="BC20" s="2" t="b">
        <f t="shared" si="27"/>
        <v>0</v>
      </c>
      <c r="BD20" s="2" t="str">
        <f t="shared" si="28"/>
        <v>&lt;span class='pointModifier'&gt;+1&lt;/span&gt; for each &lt;i&gt;Transportation Plaform&lt;/i&gt; in the Station</v>
      </c>
      <c r="BE20" s="10"/>
      <c r="BF20" s="2" t="e">
        <f t="shared" si="29"/>
        <v>#VALUE!</v>
      </c>
      <c r="BG20" s="2" t="str">
        <f t="shared" si="30"/>
        <v>&lt;span class='pointModifier'&gt;+1&lt;/span&gt; for each &lt;i&gt;Transportation Plaform&lt;/i&gt; in the Station</v>
      </c>
      <c r="BH20" s="2" t="b">
        <f t="shared" si="31"/>
        <v>0</v>
      </c>
      <c r="BI20" s="2" t="str">
        <f t="shared" si="32"/>
        <v>&lt;span class='pointModifier'&gt;+1&lt;/span&gt; for each &lt;i&gt;Transportation Plaform&lt;/i&gt; in the Station</v>
      </c>
    </row>
    <row r="24" spans="1:61" x14ac:dyDescent="0.25">
      <c r="A24" t="str">
        <f t="shared" ref="A24:E33" si="34">A$2&amp;":"&amp;CHAR(34)&amp;A3&amp;CHAR(34)&amp;","</f>
        <v>cardTitle:"Figher Launch Bay",</v>
      </c>
      <c r="B24" s="2" t="str">
        <f t="shared" si="34"/>
        <v>cardImage:"Fighter_Launch_Bay.png",</v>
      </c>
      <c r="C24" s="2" t="str">
        <f t="shared" si="34"/>
        <v>cardColour:"R",</v>
      </c>
      <c r="D24" s="2" t="str">
        <f t="shared" si="34"/>
        <v>type:"basic",</v>
      </c>
      <c r="E24" s="2" t="str">
        <f t="shared" si="34"/>
        <v>cardDeck:"Base",</v>
      </c>
      <c r="F24" s="2" t="str">
        <f>F$2&amp;":"&amp;F3&amp;","</f>
        <v>p3:3,</v>
      </c>
      <c r="G24" s="2" t="str">
        <f>G$2&amp;":"&amp;G3</f>
        <v>p4:4</v>
      </c>
      <c r="H24" s="2" t="str">
        <f>H$2&amp;":"&amp;LOWER(H3)&amp;","</f>
        <v>cardEndGame:false,</v>
      </c>
      <c r="I24" s="2" t="str">
        <f>I$2&amp;":"&amp;I3&amp;","</f>
        <v>im_score:7,</v>
      </c>
      <c r="J24" s="2" t="str">
        <f>J$2&amp;":"&amp;J3&amp;","</f>
        <v>cardCreditCost:4,</v>
      </c>
      <c r="K24" s="2" t="str">
        <f>K$2&amp;":"&amp;K3&amp;","</f>
        <v>cardPowerCost:1,</v>
      </c>
      <c r="L24" s="2" t="str">
        <f>L$2&amp;":"&amp;LOWER(L3)&amp;","</f>
        <v>cardMaxAdditionalPoints:false,</v>
      </c>
      <c r="M24" s="2" t="str">
        <f>M$2&amp;":"&amp;LOWER(M3)&amp;","</f>
        <v>cardMaxPlayable:false,</v>
      </c>
      <c r="N24" s="2" t="str">
        <f>N$2&amp;":"&amp;LOWER(N3)&amp;","</f>
        <v>cardFunction:false,</v>
      </c>
      <c r="O24" s="2" t="str">
        <f>O$2&amp;":"&amp;LOWER(O3)&amp;","</f>
        <v>cardLocationRestriction:true,</v>
      </c>
      <c r="P24" s="2" t="str">
        <f>P$2&amp;":"&amp;CHAR(34)&amp;BI3&amp;CHAR(34)</f>
        <v>cardDescription:"Cannot be placed with &lt;span class='distanceModifier'&gt; 3&lt;/span&gt; of the &lt;i&gt;Main Reactor&lt;/i&gt;"</v>
      </c>
      <c r="Q24" s="2"/>
      <c r="R24" s="2"/>
      <c r="T24" t="str">
        <f>"{"&amp;_xlfn.CONCAT(A24:E24,$F$1,":{",F24:G24,"},",H24:P24)&amp;"}"</f>
        <v>{cardTitle:"Figher Launch Bay",cardImage:"Fighter_Launch_Bay.png",cardColour:"R",type:"basic",cardDeck:"Base",cardQuantity:{p3:3,p4:4},cardEndGame:false,im_score:7,cardCreditCost:4,cardPowerCost:1,cardMaxAdditionalPoints:false,cardMaxPlayable:false,cardFunction:false,cardLocationRestriction:true,cardDescription:"Cannot be placed with &lt;span class='distanceModifier'&gt; 3&lt;/span&gt; of the &lt;i&gt;Main Reactor&lt;/i&gt;"}</v>
      </c>
    </row>
    <row r="25" spans="1:61" x14ac:dyDescent="0.25">
      <c r="A25" s="2" t="str">
        <f t="shared" si="34"/>
        <v>cardTitle:"Shield Generator",</v>
      </c>
      <c r="B25" s="2" t="str">
        <f t="shared" si="34"/>
        <v>cardImage:"Shield_Generator.png",</v>
      </c>
      <c r="C25" s="2" t="str">
        <f t="shared" si="34"/>
        <v>cardColour:"R",</v>
      </c>
      <c r="D25" s="2" t="str">
        <f t="shared" si="34"/>
        <v>type:"basic",</v>
      </c>
      <c r="E25" s="2" t="str">
        <f t="shared" si="34"/>
        <v>cardDeck:"Base",</v>
      </c>
      <c r="F25" s="2" t="str">
        <f t="shared" ref="F25:F41" si="35">F$2&amp;":"&amp;F4&amp;","</f>
        <v>p3:3,</v>
      </c>
      <c r="G25" s="2" t="str">
        <f t="shared" ref="G25:G41" si="36">G$2&amp;":"&amp;G4</f>
        <v>p4:4</v>
      </c>
      <c r="H25" s="2" t="str">
        <f t="shared" ref="H25:H41" si="37">H$2&amp;":"&amp;LOWER(H4)&amp;","</f>
        <v>cardEndGame:false,</v>
      </c>
      <c r="I25" s="2" t="str">
        <f t="shared" ref="I25:J41" si="38">I$2&amp;":"&amp;I4&amp;","</f>
        <v>im_score:4,</v>
      </c>
      <c r="J25" s="2" t="str">
        <f t="shared" si="38"/>
        <v>cardCreditCost:3,</v>
      </c>
      <c r="K25" s="2" t="str">
        <f t="shared" ref="K25" si="39">K$2&amp;":"&amp;K4&amp;","</f>
        <v>cardPowerCost:1,</v>
      </c>
      <c r="L25" s="2" t="str">
        <f t="shared" ref="L25:O25" si="40">L$2&amp;":"&amp;LOWER(L4)&amp;","</f>
        <v>cardMaxAdditionalPoints:4,</v>
      </c>
      <c r="M25" s="2" t="str">
        <f t="shared" si="40"/>
        <v>cardMaxPlayable:1,</v>
      </c>
      <c r="N25" s="2" t="str">
        <f t="shared" si="40"/>
        <v>cardFunction:true,</v>
      </c>
      <c r="O25" s="2" t="str">
        <f t="shared" si="40"/>
        <v>cardLocationRestriction:false,</v>
      </c>
      <c r="P25" s="2" t="str">
        <f t="shared" ref="P25:P41" si="41">P$2&amp;":"&amp;CHAR(34)&amp;BI4&amp;CHAR(34)</f>
        <v>cardDescription:"&lt;span class='pointModifier'&gt;+2&lt;/span&gt; for each additional power spent when playing &lt;i&gt;Shield Generator&lt;/i&gt;"</v>
      </c>
      <c r="Q25" s="2"/>
      <c r="R25" s="2"/>
      <c r="S25" s="2"/>
      <c r="T25" s="2" t="str">
        <f t="shared" ref="T25:T41" si="42">"{"&amp;_xlfn.CONCAT(A25:E25,$F$1,":{",F25:G25,"},",H25:P25)&amp;"}"</f>
        <v>{cardTitle:"Shield Generator",cardImage:"Shield_Generator.png",cardColour:"R",type:"basic",cardDeck:"Base",cardQuantity:{p3:3,p4:4},cardEndGame:false,im_score:4,cardCreditCost:3,cardPowerCost:1,cardMaxAdditionalPoints:4,cardMaxPlayable:1,cardFunction:true,cardLocationRestriction:false,cardDescription:"&lt;span class='pointModifier'&gt;+2&lt;/span&gt; for each additional power spent when playing &lt;i&gt;Shield Generator&lt;/i&gt;"}</v>
      </c>
    </row>
    <row r="26" spans="1:61" x14ac:dyDescent="0.25">
      <c r="A26" s="2" t="str">
        <f t="shared" si="34"/>
        <v>cardTitle:"Turret",</v>
      </c>
      <c r="B26" s="2" t="str">
        <f t="shared" si="34"/>
        <v>cardImage:"Turret.png",</v>
      </c>
      <c r="C26" s="2" t="str">
        <f t="shared" si="34"/>
        <v>cardColour:"R",</v>
      </c>
      <c r="D26" s="2" t="str">
        <f t="shared" si="34"/>
        <v>type:"basic",</v>
      </c>
      <c r="E26" s="2" t="str">
        <f t="shared" si="34"/>
        <v>cardDeck:"Base",</v>
      </c>
      <c r="F26" s="2" t="str">
        <f t="shared" si="35"/>
        <v>p3:3,</v>
      </c>
      <c r="G26" s="2" t="str">
        <f t="shared" si="36"/>
        <v>p4:4</v>
      </c>
      <c r="H26" s="2" t="str">
        <f t="shared" si="37"/>
        <v>cardEndGame:true,</v>
      </c>
      <c r="I26" s="2" t="str">
        <f t="shared" si="38"/>
        <v>im_score:2,</v>
      </c>
      <c r="J26" s="2" t="str">
        <f t="shared" si="38"/>
        <v>cardCreditCost:1,</v>
      </c>
      <c r="K26" s="2" t="str">
        <f t="shared" ref="K26" si="43">K$2&amp;":"&amp;K5&amp;","</f>
        <v>cardPowerCost:1,</v>
      </c>
      <c r="L26" s="2" t="str">
        <f t="shared" ref="L26:O26" si="44">L$2&amp;":"&amp;LOWER(L5)&amp;","</f>
        <v>cardMaxAdditionalPoints:false,</v>
      </c>
      <c r="M26" s="2" t="str">
        <f t="shared" si="44"/>
        <v>cardMaxPlayable:false,</v>
      </c>
      <c r="N26" s="2" t="str">
        <f t="shared" si="44"/>
        <v>cardFunction:true,</v>
      </c>
      <c r="O26" s="2" t="str">
        <f t="shared" si="44"/>
        <v>cardLocationRestriction:false,</v>
      </c>
      <c r="P26" s="2" t="str">
        <f t="shared" si="41"/>
        <v>cardDescription:"&lt;span class='pointModifier'&gt;+1&lt;/span&gt; for each &lt;i&gt;Turret&lt;/i&gt; on the Station"</v>
      </c>
      <c r="Q26" s="2"/>
      <c r="R26" s="2"/>
      <c r="S26" s="2"/>
      <c r="T26" s="2" t="str">
        <f t="shared" si="42"/>
        <v>{cardTitle:"Turret",cardImage:"Turret.png",cardColour:"R",type:"basic",cardDeck:"Base",cardQuantity:{p3:3,p4:4},cardEndGame:true,im_score:2,cardCreditCost:1,cardPowerCost:1,cardMaxAdditionalPoints:false,cardMaxPlayable:false,cardFunction:true,cardLocationRestriction:false,cardDescription:"&lt;span class='pointModifier'&gt;+1&lt;/span&gt; for each &lt;i&gt;Turret&lt;/i&gt; on the Station"}</v>
      </c>
    </row>
    <row r="27" spans="1:61" x14ac:dyDescent="0.25">
      <c r="A27" s="2" t="str">
        <f t="shared" si="34"/>
        <v>cardTitle:"Alien Bazaar",</v>
      </c>
      <c r="B27" s="2" t="str">
        <f t="shared" si="34"/>
        <v>cardImage:"Alien_Bazaar.jpg",</v>
      </c>
      <c r="C27" s="2" t="str">
        <f t="shared" si="34"/>
        <v>cardColour:"Y",</v>
      </c>
      <c r="D27" s="2" t="str">
        <f t="shared" si="34"/>
        <v>type:"basic",</v>
      </c>
      <c r="E27" s="2" t="str">
        <f t="shared" si="34"/>
        <v>cardDeck:"Base",</v>
      </c>
      <c r="F27" s="2" t="str">
        <f t="shared" si="35"/>
        <v>p3:3,</v>
      </c>
      <c r="G27" s="2" t="str">
        <f t="shared" si="36"/>
        <v>p4:4</v>
      </c>
      <c r="H27" s="2" t="str">
        <f t="shared" si="37"/>
        <v>cardEndGame:true,</v>
      </c>
      <c r="I27" s="2" t="str">
        <f t="shared" si="38"/>
        <v>im_score:3,</v>
      </c>
      <c r="J27" s="2" t="str">
        <f t="shared" si="38"/>
        <v>cardCreditCost:3,</v>
      </c>
      <c r="K27" s="2" t="str">
        <f t="shared" ref="K27" si="45">K$2&amp;":"&amp;K6&amp;","</f>
        <v>cardPowerCost:0,</v>
      </c>
      <c r="L27" s="2" t="str">
        <f t="shared" ref="L27:O27" si="46">L$2&amp;":"&amp;LOWER(L6)&amp;","</f>
        <v>cardMaxAdditionalPoints:false,</v>
      </c>
      <c r="M27" s="2" t="str">
        <f t="shared" si="46"/>
        <v>cardMaxPlayable:false,</v>
      </c>
      <c r="N27" s="2" t="str">
        <f t="shared" si="46"/>
        <v>cardFunction:true,</v>
      </c>
      <c r="O27" s="2" t="str">
        <f t="shared" si="46"/>
        <v>cardLocationRestriction:false,</v>
      </c>
      <c r="P27" s="2" t="str">
        <f t="shared" si="41"/>
        <v>cardDescription:"&lt;span class='pointModifier'&gt;+2&lt;/span&gt; if there are 3 more Green locations within &lt;span class='distanceModifier'&gt; 2&lt;/span&gt;"</v>
      </c>
      <c r="Q27" s="2"/>
      <c r="R27" s="2"/>
      <c r="S27" s="2"/>
      <c r="T27" s="2" t="str">
        <f t="shared" si="42"/>
        <v>{cardTitle:"Alien Bazaar",cardImage:"Alien_Bazaar.jpg",cardColour:"Y",type:"basic",cardDeck:"Base",cardQuantity:{p3:3,p4:4},cardEndGame:true,im_score:3,cardCreditCost:3,cardPowerCost:0,cardMaxAdditionalPoints:false,cardMaxPlayable:false,cardFunction:true,cardLocationRestriction:false,cardDescription:"&lt;span class='pointModifier'&gt;+2&lt;/span&gt; if there are 3 more Green locations within &lt;span class='distanceModifier'&gt; 2&lt;/span&gt;"}</v>
      </c>
    </row>
    <row r="28" spans="1:61" x14ac:dyDescent="0.25">
      <c r="A28" s="2" t="str">
        <f t="shared" si="34"/>
        <v>cardTitle:"Customs",</v>
      </c>
      <c r="B28" s="2" t="str">
        <f t="shared" si="34"/>
        <v>cardImage:"Customs.png",</v>
      </c>
      <c r="C28" s="2" t="str">
        <f t="shared" si="34"/>
        <v>cardColour:"Y",</v>
      </c>
      <c r="D28" s="2" t="str">
        <f t="shared" si="34"/>
        <v>type:"basic",</v>
      </c>
      <c r="E28" s="2" t="str">
        <f t="shared" si="34"/>
        <v>cardDeck:"Base",</v>
      </c>
      <c r="F28" s="2" t="str">
        <f t="shared" si="35"/>
        <v>p3:3,</v>
      </c>
      <c r="G28" s="2" t="str">
        <f t="shared" si="36"/>
        <v>p4:4</v>
      </c>
      <c r="H28" s="2" t="str">
        <f t="shared" si="37"/>
        <v>cardEndGame:false,</v>
      </c>
      <c r="I28" s="2" t="str">
        <f t="shared" si="38"/>
        <v>im_score:3,</v>
      </c>
      <c r="J28" s="2" t="str">
        <f t="shared" si="38"/>
        <v>cardCreditCost:2,</v>
      </c>
      <c r="K28" s="2" t="str">
        <f t="shared" ref="K28" si="47">K$2&amp;":"&amp;K7&amp;","</f>
        <v>cardPowerCost:0,</v>
      </c>
      <c r="L28" s="2" t="str">
        <f t="shared" ref="L28:O28" si="48">L$2&amp;":"&amp;LOWER(L7)&amp;","</f>
        <v>cardMaxAdditionalPoints:false,</v>
      </c>
      <c r="M28" s="2" t="str">
        <f t="shared" si="48"/>
        <v>cardMaxPlayable:false,</v>
      </c>
      <c r="N28" s="2" t="str">
        <f t="shared" si="48"/>
        <v>cardFunction:true,</v>
      </c>
      <c r="O28" s="2" t="str">
        <f t="shared" si="48"/>
        <v>cardLocationRestriction:false,</v>
      </c>
      <c r="P28" s="2" t="str">
        <f t="shared" si="41"/>
        <v>cardDescription:"&lt;span class='creditModifier'&gt;+1&lt;/span&gt; for each adjacent Yellow location"</v>
      </c>
      <c r="Q28" s="2"/>
      <c r="R28" s="2"/>
      <c r="S28" s="2"/>
      <c r="T28" s="2" t="str">
        <f t="shared" si="42"/>
        <v>{cardTitle:"Customs",cardImage:"Customs.png",cardColour:"Y",type:"basic",cardDeck:"Base",cardQuantity:{p3:3,p4:4},cardEndGame:false,im_score:3,cardCreditCost:2,cardPowerCost:0,cardMaxAdditionalPoints:false,cardMaxPlayable:false,cardFunction:true,cardLocationRestriction:false,cardDescription:"&lt;span class='creditModifier'&gt;+1&lt;/span&gt; for each adjacent Yellow location"}</v>
      </c>
    </row>
    <row r="29" spans="1:61" x14ac:dyDescent="0.25">
      <c r="A29" s="2" t="str">
        <f t="shared" si="34"/>
        <v>cardTitle:"Energy Market",</v>
      </c>
      <c r="B29" s="2" t="str">
        <f t="shared" si="34"/>
        <v>cardImage:"Energy_Market.jpg",</v>
      </c>
      <c r="C29" s="2" t="str">
        <f t="shared" si="34"/>
        <v>cardColour:"Y",</v>
      </c>
      <c r="D29" s="2" t="str">
        <f t="shared" si="34"/>
        <v>type:"basic",</v>
      </c>
      <c r="E29" s="2" t="str">
        <f t="shared" si="34"/>
        <v>cardDeck:"Base",</v>
      </c>
      <c r="F29" s="2" t="str">
        <f t="shared" si="35"/>
        <v>p3:3,</v>
      </c>
      <c r="G29" s="2" t="str">
        <f t="shared" si="36"/>
        <v>p4:4</v>
      </c>
      <c r="H29" s="2" t="str">
        <f t="shared" si="37"/>
        <v>cardEndGame:false,</v>
      </c>
      <c r="I29" s="2" t="str">
        <f t="shared" si="38"/>
        <v>im_score:2,</v>
      </c>
      <c r="J29" s="2" t="str">
        <f t="shared" si="38"/>
        <v>cardCreditCost:3,</v>
      </c>
      <c r="K29" s="2" t="str">
        <f t="shared" ref="K29" si="49">K$2&amp;":"&amp;K8&amp;","</f>
        <v>cardPowerCost:0,</v>
      </c>
      <c r="L29" s="2" t="str">
        <f t="shared" ref="L29:O29" si="50">L$2&amp;":"&amp;LOWER(L8)&amp;","</f>
        <v>cardMaxAdditionalPoints:false,</v>
      </c>
      <c r="M29" s="2" t="str">
        <f t="shared" si="50"/>
        <v>cardMaxPlayable:false,</v>
      </c>
      <c r="N29" s="2" t="str">
        <f t="shared" si="50"/>
        <v>cardFunction:true,</v>
      </c>
      <c r="O29" s="2" t="str">
        <f t="shared" si="50"/>
        <v>cardLocationRestriction:false,</v>
      </c>
      <c r="P29" s="2" t="str">
        <f t="shared" si="41"/>
        <v>cardDescription:"&lt;span class='creditModifier'&gt;+1&lt;/span&gt; for each &lt;i&gt;Power Reactor&lt;/i&gt; in the Station (Max &lt;span class='creditModifier'&gt;+3&lt;/span&gt;)"</v>
      </c>
      <c r="Q29" s="2"/>
      <c r="R29" s="2"/>
      <c r="S29" s="2"/>
      <c r="T29" s="2" t="str">
        <f t="shared" si="42"/>
        <v>{cardTitle:"Energy Market",cardImage:"Energy_Market.jpg",cardColour:"Y",type:"basic",cardDeck:"Base",cardQuantity:{p3:3,p4:4},cardEndGame:false,im_score:2,cardCreditCost:3,cardPowerCost:0,cardMaxAdditionalPoints:false,cardMaxPlayable:false,cardFunction:true,cardLocationRestriction:false,cardDescription:"&lt;span class='creditModifier'&gt;+1&lt;/span&gt; for each &lt;i&gt;Power Reactor&lt;/i&gt; in the Station (Max &lt;span class='creditModifier'&gt;+3&lt;/span&gt;)"}</v>
      </c>
    </row>
    <row r="30" spans="1:61" x14ac:dyDescent="0.25">
      <c r="A30" s="2" t="str">
        <f t="shared" si="34"/>
        <v>cardTitle:"Garden",</v>
      </c>
      <c r="B30" s="2" t="str">
        <f t="shared" si="34"/>
        <v>cardImage:"Garden.png",</v>
      </c>
      <c r="C30" s="2" t="str">
        <f t="shared" si="34"/>
        <v>cardColour:"P",</v>
      </c>
      <c r="D30" s="2" t="str">
        <f t="shared" si="34"/>
        <v>type:"basic",</v>
      </c>
      <c r="E30" s="2" t="str">
        <f t="shared" si="34"/>
        <v>cardDeck:"Base",</v>
      </c>
      <c r="F30" s="2" t="str">
        <f t="shared" si="35"/>
        <v>p3:3,</v>
      </c>
      <c r="G30" s="2" t="str">
        <f t="shared" si="36"/>
        <v>p4:4</v>
      </c>
      <c r="H30" s="2" t="str">
        <f t="shared" si="37"/>
        <v>cardEndGame:false,</v>
      </c>
      <c r="I30" s="2" t="str">
        <f t="shared" si="38"/>
        <v>im_score:3,</v>
      </c>
      <c r="J30" s="2" t="str">
        <f t="shared" si="38"/>
        <v>cardCreditCost:3,</v>
      </c>
      <c r="K30" s="2" t="str">
        <f t="shared" ref="K30" si="51">K$2&amp;":"&amp;K9&amp;","</f>
        <v>cardPowerCost:0,</v>
      </c>
      <c r="L30" s="2" t="str">
        <f t="shared" ref="L30:O30" si="52">L$2&amp;":"&amp;LOWER(L9)&amp;","</f>
        <v>cardMaxAdditionalPoints:false,</v>
      </c>
      <c r="M30" s="2" t="str">
        <f t="shared" si="52"/>
        <v>cardMaxPlayable:false,</v>
      </c>
      <c r="N30" s="2" t="str">
        <f t="shared" si="52"/>
        <v>cardFunction:true,</v>
      </c>
      <c r="O30" s="2" t="str">
        <f t="shared" si="52"/>
        <v>cardLocationRestriction:false,</v>
      </c>
      <c r="P30" s="2" t="str">
        <f t="shared" si="41"/>
        <v>cardDescription:"&lt;span class='pointModifier'&gt;+1&lt;/span&gt; if there is no Red location within &lt;span class='distanceModifier'&gt; 3&lt;/span&gt;  &lt;br&gt;&lt;span class='pointModifier'&gt;+1&lt;/span&gt;if there is no &lt;i&gt;Power Station&lt;/i&gt; within &lt;span class='distanceModifier'&gt; 2&lt;/span&gt;"</v>
      </c>
      <c r="Q30" s="2"/>
      <c r="R30" s="2"/>
      <c r="S30" s="2"/>
      <c r="T30" s="2" t="str">
        <f t="shared" si="42"/>
        <v>{cardTitle:"Garden",cardImage:"Garden.png",cardColour:"P",type:"basic",cardDeck:"Base",cardQuantity:{p3:3,p4:4},cardEndGame:false,im_score:3,cardCreditCost:3,cardPowerCost:0,cardMaxAdditionalPoints:false,cardMaxPlayable:false,cardFunction:true,cardLocationRestriction:false,cardDescription:"&lt;span class='pointModifier'&gt;+1&lt;/span&gt; if there is no Red location within &lt;span class='distanceModifier'&gt; 3&lt;/span&gt;  &lt;br&gt;&lt;span class='pointModifier'&gt;+1&lt;/span&gt;if there is no &lt;i&gt;Power Station&lt;/i&gt; within &lt;span class='distanceModifier'&gt; 2&lt;/span&gt;"}</v>
      </c>
    </row>
    <row r="31" spans="1:61" x14ac:dyDescent="0.25">
      <c r="A31" s="2" t="str">
        <f t="shared" si="34"/>
        <v>cardTitle:"Holographic Display Area",</v>
      </c>
      <c r="B31" s="2" t="str">
        <f t="shared" si="34"/>
        <v>cardImage:"Casino.jpg",</v>
      </c>
      <c r="C31" s="2" t="str">
        <f t="shared" si="34"/>
        <v>cardColour:"P",</v>
      </c>
      <c r="D31" s="2" t="str">
        <f t="shared" si="34"/>
        <v>type:"basic",</v>
      </c>
      <c r="E31" s="2" t="str">
        <f t="shared" si="34"/>
        <v>cardDeck:"Base",</v>
      </c>
      <c r="F31" s="2" t="str">
        <f t="shared" si="35"/>
        <v>p3:3,</v>
      </c>
      <c r="G31" s="2" t="str">
        <f t="shared" si="36"/>
        <v>p4:4</v>
      </c>
      <c r="H31" s="2" t="str">
        <f t="shared" si="37"/>
        <v>cardEndGame:false,</v>
      </c>
      <c r="I31" s="2" t="str">
        <f t="shared" si="38"/>
        <v>im_score:2,</v>
      </c>
      <c r="J31" s="2" t="str">
        <f t="shared" si="38"/>
        <v>cardCreditCost:2,</v>
      </c>
      <c r="K31" s="2" t="str">
        <f t="shared" ref="K31" si="53">K$2&amp;":"&amp;K10&amp;","</f>
        <v>cardPowerCost:1,</v>
      </c>
      <c r="L31" s="2" t="str">
        <f t="shared" ref="L31:O31" si="54">L$2&amp;":"&amp;LOWER(L10)&amp;","</f>
        <v>cardMaxAdditionalPoints:false,</v>
      </c>
      <c r="M31" s="2" t="str">
        <f t="shared" si="54"/>
        <v>cardMaxPlayable:false,</v>
      </c>
      <c r="N31" s="2" t="str">
        <f t="shared" si="54"/>
        <v>cardFunction:true,</v>
      </c>
      <c r="O31" s="2" t="str">
        <f t="shared" si="54"/>
        <v>cardLocationRestriction:false,</v>
      </c>
      <c r="P31" s="2" t="str">
        <f t="shared" si="41"/>
        <v>cardDescription:"&lt;span class='pointModifier'&gt;+1&lt;/span&gt; for every adjacent location"</v>
      </c>
      <c r="Q31" s="2"/>
      <c r="R31" s="2"/>
      <c r="S31" s="2"/>
      <c r="T31" s="2" t="str">
        <f t="shared" si="42"/>
        <v>{cardTitle:"Holographic Display Area",cardImage:"Casino.jpg",cardColour:"P",type:"basic",cardDeck:"Base",cardQuantity:{p3:3,p4:4},cardEndGame:false,im_score:2,cardCreditCost:2,cardPowerCost:1,cardMaxAdditionalPoints:false,cardMaxPlayable:false,cardFunction:true,cardLocationRestriction:false,cardDescription:"&lt;span class='pointModifier'&gt;+1&lt;/span&gt; for every adjacent location"}</v>
      </c>
    </row>
    <row r="32" spans="1:61" x14ac:dyDescent="0.25">
      <c r="A32" s="2" t="str">
        <f t="shared" si="34"/>
        <v>cardTitle:"Restaurant",</v>
      </c>
      <c r="B32" s="2" t="str">
        <f t="shared" si="34"/>
        <v>cardImage:"Restaurant.png",</v>
      </c>
      <c r="C32" s="2" t="str">
        <f t="shared" si="34"/>
        <v>cardColour:"P",</v>
      </c>
      <c r="D32" s="2" t="str">
        <f t="shared" si="34"/>
        <v>type:"basic",</v>
      </c>
      <c r="E32" s="2" t="str">
        <f t="shared" si="34"/>
        <v>cardDeck:"Base",</v>
      </c>
      <c r="F32" s="2" t="str">
        <f t="shared" si="35"/>
        <v>p3:3,</v>
      </c>
      <c r="G32" s="2" t="str">
        <f t="shared" si="36"/>
        <v>p4:4</v>
      </c>
      <c r="H32" s="2" t="str">
        <f t="shared" si="37"/>
        <v>cardEndGame:false,</v>
      </c>
      <c r="I32" s="2" t="str">
        <f t="shared" si="38"/>
        <v>im_score:0,</v>
      </c>
      <c r="J32" s="2" t="str">
        <f t="shared" si="38"/>
        <v>cardCreditCost:3,</v>
      </c>
      <c r="K32" s="2" t="str">
        <f t="shared" ref="K32" si="55">K$2&amp;":"&amp;K11&amp;","</f>
        <v>cardPowerCost:0,</v>
      </c>
      <c r="L32" s="2" t="str">
        <f t="shared" ref="L32:O32" si="56">L$2&amp;":"&amp;LOWER(L11)&amp;","</f>
        <v>cardMaxAdditionalPoints:false,</v>
      </c>
      <c r="M32" s="2" t="str">
        <f t="shared" si="56"/>
        <v>cardMaxPlayable:false,</v>
      </c>
      <c r="N32" s="2" t="str">
        <f t="shared" si="56"/>
        <v>cardFunction:true,</v>
      </c>
      <c r="O32" s="2" t="str">
        <f t="shared" si="56"/>
        <v>cardLocationRestriction:false,</v>
      </c>
      <c r="P32" s="2" t="str">
        <f t="shared" si="41"/>
        <v>cardDescription:"&lt;span class='pointModifier'&gt;+1&lt;/span&gt; for every location type in the Station"</v>
      </c>
      <c r="Q32" s="2"/>
      <c r="R32" s="2"/>
      <c r="S32" s="2"/>
      <c r="T32" s="2" t="str">
        <f t="shared" si="42"/>
        <v>{cardTitle:"Restaurant",cardImage:"Restaurant.png",cardColour:"P",type:"basic",cardDeck:"Base",cardQuantity:{p3:3,p4:4},cardEndGame:false,im_score:0,cardCreditCost:3,cardPowerCost:0,cardMaxAdditionalPoints:false,cardMaxPlayable:false,cardFunction:true,cardLocationRestriction:false,cardDescription:"&lt;span class='pointModifier'&gt;+1&lt;/span&gt; for every location type in the Station"}</v>
      </c>
    </row>
    <row r="33" spans="1:22" x14ac:dyDescent="0.25">
      <c r="A33" s="2" t="str">
        <f t="shared" si="34"/>
        <v>cardTitle:"Ambassador Quarters",</v>
      </c>
      <c r="B33" s="2" t="str">
        <f t="shared" si="34"/>
        <v>cardImage:"ambassador_quarters.png",</v>
      </c>
      <c r="C33" s="2" t="str">
        <f t="shared" si="34"/>
        <v>cardColour:"G",</v>
      </c>
      <c r="D33" s="2" t="str">
        <f t="shared" si="34"/>
        <v>type:"basic",</v>
      </c>
      <c r="E33" s="2" t="str">
        <f t="shared" si="34"/>
        <v>cardDeck:"Base",</v>
      </c>
      <c r="F33" s="2" t="str">
        <f t="shared" si="35"/>
        <v>p3:3,</v>
      </c>
      <c r="G33" s="2" t="str">
        <f t="shared" si="36"/>
        <v>p4:4</v>
      </c>
      <c r="H33" s="2" t="str">
        <f t="shared" si="37"/>
        <v>cardEndGame:false,</v>
      </c>
      <c r="I33" s="2" t="str">
        <f t="shared" si="38"/>
        <v>im_score:2,</v>
      </c>
      <c r="J33" s="2" t="str">
        <f t="shared" si="38"/>
        <v>cardCreditCost:2,</v>
      </c>
      <c r="K33" s="2" t="str">
        <f t="shared" ref="K33" si="57">K$2&amp;":"&amp;K12&amp;","</f>
        <v>cardPowerCost:0,</v>
      </c>
      <c r="L33" s="2" t="str">
        <f t="shared" ref="L33:O33" si="58">L$2&amp;":"&amp;LOWER(L12)&amp;","</f>
        <v>cardMaxAdditionalPoints:false,</v>
      </c>
      <c r="M33" s="2" t="str">
        <f t="shared" si="58"/>
        <v>cardMaxPlayable:false,</v>
      </c>
      <c r="N33" s="2" t="str">
        <f t="shared" si="58"/>
        <v>cardFunction:true,</v>
      </c>
      <c r="O33" s="2" t="str">
        <f t="shared" si="58"/>
        <v>cardLocationRestriction:false,</v>
      </c>
      <c r="P33" s="2" t="str">
        <f t="shared" si="41"/>
        <v>cardDescription:"&lt;span class='pointModifier'&gt;+1&lt;/span&gt; if placed adjacent to a Green location&lt;br&gt;&lt;span class='midSpacer'&gt;OR&lt;/span&gt;&lt;br&gt;&lt;span class='pointModifier'&gt;+2&lt;/span&gt; if placed adjacent to &lt;i&gt;Embassy Offices&lt;/i&gt;"</v>
      </c>
      <c r="Q33" s="2"/>
      <c r="R33" s="2"/>
      <c r="S33" s="2"/>
      <c r="T33" s="2" t="str">
        <f t="shared" si="42"/>
        <v>{cardTitle:"Ambassador Quarters",cardImage:"ambassador_quarters.png",cardColour:"G",type:"basic",cardDeck:"Base",cardQuantity:{p3:3,p4:4},cardEndGame:false,im_score:2,cardCreditCost:2,cardPowerCost:0,cardMaxAdditionalPoints:false,cardMaxPlayable:false,cardFunction:true,cardLocationRestriction:false,cardDescription:"&lt;span class='pointModifier'&gt;+1&lt;/span&gt; if placed adjacent to a Green location&lt;br&gt;&lt;span class='midSpacer'&gt;OR&lt;/span&gt;&lt;br&gt;&lt;span class='pointModifier'&gt;+2&lt;/span&gt; if placed adjacent to &lt;i&gt;Embassy Offices&lt;/i&gt;"}</v>
      </c>
    </row>
    <row r="34" spans="1:22" x14ac:dyDescent="0.25">
      <c r="A34" s="2" t="str">
        <f t="shared" ref="A34:E41" si="59">A$2&amp;":"&amp;CHAR(34)&amp;A13&amp;CHAR(34)&amp;","</f>
        <v>cardTitle:"Council Room",</v>
      </c>
      <c r="B34" s="2" t="str">
        <f t="shared" si="59"/>
        <v>cardImage:"Council_Room.jpg",</v>
      </c>
      <c r="C34" s="2" t="str">
        <f t="shared" si="59"/>
        <v>cardColour:"G",</v>
      </c>
      <c r="D34" s="2" t="str">
        <f t="shared" si="59"/>
        <v>type:"basic",</v>
      </c>
      <c r="E34" s="2" t="str">
        <f t="shared" si="59"/>
        <v>cardDeck:"Base",</v>
      </c>
      <c r="F34" s="2" t="str">
        <f t="shared" si="35"/>
        <v>p3:3,</v>
      </c>
      <c r="G34" s="2" t="str">
        <f t="shared" si="36"/>
        <v>p4:4</v>
      </c>
      <c r="H34" s="2" t="str">
        <f t="shared" si="37"/>
        <v>cardEndGame:true,</v>
      </c>
      <c r="I34" s="2" t="str">
        <f t="shared" si="38"/>
        <v>im_score:3,</v>
      </c>
      <c r="J34" s="2" t="str">
        <f t="shared" si="38"/>
        <v>cardCreditCost:3,</v>
      </c>
      <c r="K34" s="2" t="str">
        <f t="shared" ref="K34" si="60">K$2&amp;":"&amp;K13&amp;","</f>
        <v>cardPowerCost:0,</v>
      </c>
      <c r="L34" s="2" t="str">
        <f t="shared" ref="L34:O34" si="61">L$2&amp;":"&amp;LOWER(L13)&amp;","</f>
        <v>cardMaxAdditionalPoints:false,</v>
      </c>
      <c r="M34" s="2" t="str">
        <f t="shared" si="61"/>
        <v>cardMaxPlayable:1,</v>
      </c>
      <c r="N34" s="2" t="str">
        <f t="shared" si="61"/>
        <v>cardFunction:true,</v>
      </c>
      <c r="O34" s="2" t="str">
        <f t="shared" si="61"/>
        <v>cardLocationRestriction:false,</v>
      </c>
      <c r="P34" s="2" t="str">
        <f t="shared" si="41"/>
        <v>cardDescription:"&lt;span class='pointModifier'&gt;+1&lt;/span&gt; for each other station that does not contain a &lt;i&gt;Council Room&lt;/i&gt;"</v>
      </c>
      <c r="Q34" s="2"/>
      <c r="R34" s="2"/>
      <c r="S34" s="2"/>
      <c r="T34" s="2" t="str">
        <f t="shared" si="42"/>
        <v>{cardTitle:"Council Room",cardImage:"Council_Room.jpg",cardColour:"G",type:"basic",cardDeck:"Base",cardQuantity:{p3:3,p4:4},cardEndGame:true,im_score:3,cardCreditCost:3,cardPowerCost:0,cardMaxAdditionalPoints:false,cardMaxPlayable:1,cardFunction:true,cardLocationRestriction:false,cardDescription:"&lt;span class='pointModifier'&gt;+1&lt;/span&gt; for each other station that does not contain a &lt;i&gt;Council Room&lt;/i&gt;"}</v>
      </c>
    </row>
    <row r="35" spans="1:22" x14ac:dyDescent="0.25">
      <c r="A35" s="2" t="str">
        <f t="shared" si="59"/>
        <v>cardTitle:"Embassy Offices",</v>
      </c>
      <c r="B35" s="2" t="str">
        <f t="shared" si="59"/>
        <v>cardImage:"Embassy_Offices.png",</v>
      </c>
      <c r="C35" s="2" t="str">
        <f t="shared" si="59"/>
        <v>cardColour:"G",</v>
      </c>
      <c r="D35" s="2" t="str">
        <f t="shared" si="59"/>
        <v>type:"basic",</v>
      </c>
      <c r="E35" s="2" t="str">
        <f t="shared" si="59"/>
        <v>cardDeck:"Base",</v>
      </c>
      <c r="F35" s="2" t="str">
        <f t="shared" si="35"/>
        <v>p3:3,</v>
      </c>
      <c r="G35" s="2" t="str">
        <f t="shared" si="36"/>
        <v>p4:4</v>
      </c>
      <c r="H35" s="2" t="str">
        <f t="shared" si="37"/>
        <v>cardEndGame:false,</v>
      </c>
      <c r="I35" s="2" t="str">
        <f t="shared" si="38"/>
        <v>im_score:2,</v>
      </c>
      <c r="J35" s="2" t="str">
        <f t="shared" si="38"/>
        <v>cardCreditCost:2,</v>
      </c>
      <c r="K35" s="2" t="str">
        <f t="shared" ref="K35" si="62">K$2&amp;":"&amp;K14&amp;","</f>
        <v>cardPowerCost:0,</v>
      </c>
      <c r="L35" s="2" t="str">
        <f t="shared" ref="L35:O35" si="63">L$2&amp;":"&amp;LOWER(L14)&amp;","</f>
        <v>cardMaxAdditionalPoints:false,</v>
      </c>
      <c r="M35" s="2" t="str">
        <f t="shared" si="63"/>
        <v>cardMaxPlayable:false,</v>
      </c>
      <c r="N35" s="2" t="str">
        <f t="shared" si="63"/>
        <v>cardFunction:true,</v>
      </c>
      <c r="O35" s="2" t="str">
        <f t="shared" si="63"/>
        <v>cardLocationRestriction:false,</v>
      </c>
      <c r="P35" s="2" t="str">
        <f t="shared" si="41"/>
        <v>cardDescription:"You may choose another player when you build this location.&lt;br&gt;They gain &lt;span class='pointModifier'&gt;+1&lt;/span&gt; and you gain &lt;span class='pointModifier'&gt;+2&lt;/span&gt;"</v>
      </c>
      <c r="Q35" s="2"/>
      <c r="R35" s="2"/>
      <c r="S35" s="2"/>
      <c r="T35" s="2" t="str">
        <f t="shared" si="42"/>
        <v>{cardTitle:"Embassy Offices",cardImage:"Embassy_Offices.png",cardColour:"G",type:"basic",cardDeck:"Base",cardQuantity:{p3:3,p4:4},cardEndGame:false,im_score:2,cardCreditCost:2,cardPowerCost:0,cardMaxAdditionalPoints:false,cardMaxPlayable:false,cardFunction:true,cardLocationRestriction:false,cardDescription:"You may choose another player when you build this location.&lt;br&gt;They gain &lt;span class='pointModifier'&gt;+1&lt;/span&gt; and you gain &lt;span class='pointModifier'&gt;+2&lt;/span&gt;"}</v>
      </c>
    </row>
    <row r="36" spans="1:22" x14ac:dyDescent="0.25">
      <c r="A36" s="2" t="str">
        <f t="shared" si="59"/>
        <v>cardTitle:"Command Centre",</v>
      </c>
      <c r="B36" s="2" t="str">
        <f t="shared" si="59"/>
        <v>cardImage:"Command_Centre.png",</v>
      </c>
      <c r="C36" s="2" t="str">
        <f t="shared" si="59"/>
        <v>cardColour:"B",</v>
      </c>
      <c r="D36" s="2" t="str">
        <f t="shared" si="59"/>
        <v>type:"basic",</v>
      </c>
      <c r="E36" s="2" t="str">
        <f t="shared" si="59"/>
        <v>cardDeck:"Base",</v>
      </c>
      <c r="F36" s="2" t="str">
        <f t="shared" si="35"/>
        <v>p3:3,</v>
      </c>
      <c r="G36" s="2" t="str">
        <f t="shared" si="36"/>
        <v>p4:4</v>
      </c>
      <c r="H36" s="2" t="str">
        <f t="shared" si="37"/>
        <v>cardEndGame:true,</v>
      </c>
      <c r="I36" s="2" t="str">
        <f t="shared" si="38"/>
        <v>im_score:0,</v>
      </c>
      <c r="J36" s="2" t="str">
        <f t="shared" si="38"/>
        <v>cardCreditCost:5,</v>
      </c>
      <c r="K36" s="2" t="str">
        <f t="shared" ref="K36" si="64">K$2&amp;":"&amp;K15&amp;","</f>
        <v>cardPowerCost:1,</v>
      </c>
      <c r="L36" s="2" t="str">
        <f t="shared" ref="L36:O36" si="65">L$2&amp;":"&amp;LOWER(L15)&amp;","</f>
        <v>cardMaxAdditionalPoints:8,</v>
      </c>
      <c r="M36" s="2" t="str">
        <f t="shared" si="65"/>
        <v>cardMaxPlayable:1,</v>
      </c>
      <c r="N36" s="2" t="str">
        <f t="shared" si="65"/>
        <v>cardFunction:true,</v>
      </c>
      <c r="O36" s="2" t="str">
        <f t="shared" si="65"/>
        <v>cardLocationRestriction:false,</v>
      </c>
      <c r="P36" s="2" t="str">
        <f t="shared" si="41"/>
        <v>cardDescription:"&lt;span class='pointModifier'&gt;+1&lt;/span&gt; for each Blue location on the Station"</v>
      </c>
      <c r="Q36" s="2"/>
      <c r="R36" s="2"/>
      <c r="S36" s="2"/>
      <c r="T36" s="2" t="str">
        <f t="shared" si="42"/>
        <v>{cardTitle:"Command Centre",cardImage:"Command_Centre.png",cardColour:"B",type:"basic",cardDeck:"Base",cardQuantity:{p3:3,p4:4},cardEndGame:true,im_score:0,cardCreditCost:5,cardPowerCost:1,cardMaxAdditionalPoints:8,cardMaxPlayable:1,cardFunction:true,cardLocationRestriction:false,cardDescription:"&lt;span class='pointModifier'&gt;+1&lt;/span&gt; for each Blue location on the Station"}</v>
      </c>
    </row>
    <row r="37" spans="1:22" x14ac:dyDescent="0.25">
      <c r="A37" s="2" t="str">
        <f t="shared" si="59"/>
        <v>cardTitle:"Crew Quarters",</v>
      </c>
      <c r="B37" s="2" t="str">
        <f t="shared" si="59"/>
        <v>cardImage:"Crew_Quarters.png",</v>
      </c>
      <c r="C37" s="2" t="str">
        <f t="shared" si="59"/>
        <v>cardColour:"B",</v>
      </c>
      <c r="D37" s="2" t="str">
        <f t="shared" si="59"/>
        <v>type:"basic",</v>
      </c>
      <c r="E37" s="2" t="str">
        <f t="shared" si="59"/>
        <v>cardDeck:"Base",</v>
      </c>
      <c r="F37" s="2" t="str">
        <f t="shared" si="35"/>
        <v>p3:3,</v>
      </c>
      <c r="G37" s="2" t="str">
        <f t="shared" si="36"/>
        <v>p4:4</v>
      </c>
      <c r="H37" s="2" t="str">
        <f t="shared" si="37"/>
        <v>cardEndGame:false,</v>
      </c>
      <c r="I37" s="2" t="str">
        <f t="shared" si="38"/>
        <v>im_score:1,</v>
      </c>
      <c r="J37" s="2" t="str">
        <f t="shared" si="38"/>
        <v>cardCreditCost:1,</v>
      </c>
      <c r="K37" s="2" t="str">
        <f t="shared" ref="K37" si="66">K$2&amp;":"&amp;K16&amp;","</f>
        <v>cardPowerCost:0,</v>
      </c>
      <c r="L37" s="2" t="str">
        <f t="shared" ref="L37:O37" si="67">L$2&amp;":"&amp;LOWER(L16)&amp;","</f>
        <v>cardMaxAdditionalPoints:false,</v>
      </c>
      <c r="M37" s="2" t="str">
        <f t="shared" si="67"/>
        <v>cardMaxPlayable:false,</v>
      </c>
      <c r="N37" s="2" t="str">
        <f t="shared" si="67"/>
        <v>cardFunction:true,</v>
      </c>
      <c r="O37" s="2" t="str">
        <f t="shared" si="67"/>
        <v>cardLocationRestriction:false,</v>
      </c>
      <c r="P37" s="2" t="str">
        <f t="shared" si="41"/>
        <v>cardDescription:"&lt;span class='pointModifier'&gt;+2&lt;/span&gt; if placed adjacent to another &lt;i&gt;Crew Quarters&lt;/i&gt;"</v>
      </c>
      <c r="Q37" s="2"/>
      <c r="R37" s="2"/>
      <c r="S37" s="2"/>
      <c r="T37" s="2" t="str">
        <f t="shared" si="42"/>
        <v>{cardTitle:"Crew Quarters",cardImage:"Crew_Quarters.png",cardColour:"B",type:"basic",cardDeck:"Base",cardQuantity:{p3:3,p4:4},cardEndGame:false,im_score:1,cardCreditCost:1,cardPowerCost:0,cardMaxAdditionalPoints:false,cardMaxPlayable:false,cardFunction:true,cardLocationRestriction:false,cardDescription:"&lt;span class='pointModifier'&gt;+2&lt;/span&gt; if placed adjacent to another &lt;i&gt;Crew Quarters&lt;/i&gt;"}</v>
      </c>
    </row>
    <row r="38" spans="1:22" x14ac:dyDescent="0.25">
      <c r="A38" s="2" t="str">
        <f t="shared" si="59"/>
        <v>cardTitle:"Docking Bay",</v>
      </c>
      <c r="B38" s="2" t="str">
        <f t="shared" si="59"/>
        <v>cardImage:"Docking_bay.png",</v>
      </c>
      <c r="C38" s="2" t="str">
        <f t="shared" si="59"/>
        <v>cardColour:"B",</v>
      </c>
      <c r="D38" s="2" t="str">
        <f t="shared" si="59"/>
        <v>type:"basic",</v>
      </c>
      <c r="E38" s="2" t="str">
        <f t="shared" si="59"/>
        <v>cardDeck:"Base",</v>
      </c>
      <c r="F38" s="2" t="str">
        <f t="shared" si="35"/>
        <v>p3:3,</v>
      </c>
      <c r="G38" s="2" t="str">
        <f t="shared" si="36"/>
        <v>p4:4</v>
      </c>
      <c r="H38" s="2" t="str">
        <f t="shared" si="37"/>
        <v>cardEndGame:false,</v>
      </c>
      <c r="I38" s="2" t="str">
        <f t="shared" si="38"/>
        <v>im_score:1,</v>
      </c>
      <c r="J38" s="2" t="str">
        <f t="shared" si="38"/>
        <v>cardCreditCost:3,</v>
      </c>
      <c r="K38" s="2" t="str">
        <f t="shared" ref="K38" si="68">K$2&amp;":"&amp;K17&amp;","</f>
        <v>cardPowerCost:0,</v>
      </c>
      <c r="L38" s="2" t="str">
        <f t="shared" ref="L38:O38" si="69">L$2&amp;":"&amp;LOWER(L17)&amp;","</f>
        <v>cardMaxAdditionalPoints:4,</v>
      </c>
      <c r="M38" s="2" t="str">
        <f t="shared" si="69"/>
        <v>cardMaxPlayable:false,</v>
      </c>
      <c r="N38" s="2" t="str">
        <f t="shared" si="69"/>
        <v>cardFunction:true,</v>
      </c>
      <c r="O38" s="2" t="str">
        <f t="shared" si="69"/>
        <v>cardLocationRestriction:false,</v>
      </c>
      <c r="P38" s="2" t="str">
        <f t="shared" si="41"/>
        <v>cardDescription:"&lt;span class='pointModifier'&gt;+1&lt;/span&gt; for each location between &lt;i&gt;Docking Bay&lt;/i&gt; and &lt;i&gt;Main Reactor&lt;/i&gt;"</v>
      </c>
      <c r="Q38" s="2"/>
      <c r="R38" s="2"/>
      <c r="S38" s="2"/>
      <c r="T38" s="2" t="str">
        <f t="shared" si="42"/>
        <v>{cardTitle:"Docking Bay",cardImage:"Docking_bay.png",cardColour:"B",type:"basic",cardDeck:"Base",cardQuantity:{p3:3,p4:4},cardEndGame:false,im_score:1,cardCreditCost:3,cardPowerCost:0,cardMaxAdditionalPoints:4,cardMaxPlayable:false,cardFunction:true,cardLocationRestriction:false,cardDescription:"&lt;span class='pointModifier'&gt;+1&lt;/span&gt; for each location between &lt;i&gt;Docking Bay&lt;/i&gt; and &lt;i&gt;Main Reactor&lt;/i&gt;"}</v>
      </c>
    </row>
    <row r="39" spans="1:22" x14ac:dyDescent="0.25">
      <c r="A39" s="2" t="str">
        <f t="shared" si="59"/>
        <v>cardTitle:"Medical Facility",</v>
      </c>
      <c r="B39" s="2" t="str">
        <f t="shared" si="59"/>
        <v>cardImage:"medical_facility.png",</v>
      </c>
      <c r="C39" s="2" t="str">
        <f t="shared" si="59"/>
        <v>cardColour:"B",</v>
      </c>
      <c r="D39" s="2" t="str">
        <f t="shared" si="59"/>
        <v>type:"basic",</v>
      </c>
      <c r="E39" s="2" t="str">
        <f t="shared" si="59"/>
        <v>cardDeck:"Base",</v>
      </c>
      <c r="F39" s="2" t="str">
        <f t="shared" si="35"/>
        <v>p3:3,</v>
      </c>
      <c r="G39" s="2" t="str">
        <f t="shared" si="36"/>
        <v>p4:4</v>
      </c>
      <c r="H39" s="2" t="str">
        <f>H$2&amp;":"&amp;LOWER(H18)&amp;","</f>
        <v>cardEndGame:false,</v>
      </c>
      <c r="I39" s="2" t="str">
        <f t="shared" si="38"/>
        <v>im_score:3,</v>
      </c>
      <c r="J39" s="2" t="str">
        <f t="shared" si="38"/>
        <v>cardCreditCost:3,</v>
      </c>
      <c r="K39" s="2" t="str">
        <f t="shared" ref="K39" si="70">K$2&amp;":"&amp;K18&amp;","</f>
        <v>cardPowerCost:1,</v>
      </c>
      <c r="L39" s="2" t="str">
        <f>L$2&amp;":"&amp;LOWER(L18)&amp;","</f>
        <v>cardMaxAdditionalPoints:4,</v>
      </c>
      <c r="M39" s="2" t="str">
        <f>M$2&amp;":"&amp;LOWER(M18)&amp;","</f>
        <v>cardMaxPlayable:false,</v>
      </c>
      <c r="N39" s="2" t="str">
        <f>N$2&amp;":"&amp;LOWER(N18)&amp;","</f>
        <v>cardFunction:true,</v>
      </c>
      <c r="O39" s="2" t="str">
        <f>O$2&amp;":"&amp;LOWER(O18)&amp;","</f>
        <v>cardLocationRestriction:false,</v>
      </c>
      <c r="P39" s="2" t="str">
        <f t="shared" si="41"/>
        <v>cardDescription:"&lt;span class='pointModifier'&gt;+1&lt;/span&gt; for each &lt;i&gt;Power Reactor&lt;/i&gt; within &lt;span class='distanceModifier'&gt; 3&lt;/span&gt; of &lt;i&gt;Medical Facility&lt;/i&gt;"</v>
      </c>
      <c r="Q39" s="2"/>
      <c r="R39" s="2"/>
      <c r="S39" s="2"/>
      <c r="T39" s="2" t="str">
        <f t="shared" si="42"/>
        <v>{cardTitle:"Medical Facility",cardImage:"medical_facility.png",cardColour:"B",type:"basic",cardDeck:"Base",cardQuantity:{p3:3,p4:4},cardEndGame:false,im_score:3,cardCreditCost:3,cardPowerCost:1,cardMaxAdditionalPoints:4,cardMaxPlayable:false,cardFunction:true,cardLocationRestriction:false,cardDescription:"&lt;span class='pointModifier'&gt;+1&lt;/span&gt; for each &lt;i&gt;Power Reactor&lt;/i&gt; within &lt;span class='distanceModifier'&gt; 3&lt;/span&gt; of &lt;i&gt;Medical Facility&lt;/i&gt;"}</v>
      </c>
    </row>
    <row r="40" spans="1:22" x14ac:dyDescent="0.25">
      <c r="A40" s="2" t="str">
        <f t="shared" si="59"/>
        <v>cardTitle:"Security Station",</v>
      </c>
      <c r="B40" s="2" t="str">
        <f t="shared" si="59"/>
        <v>cardImage:"security_station.png",</v>
      </c>
      <c r="C40" s="2" t="str">
        <f t="shared" si="59"/>
        <v>cardColour:"B",</v>
      </c>
      <c r="D40" s="2" t="str">
        <f t="shared" si="59"/>
        <v>type:"basic",</v>
      </c>
      <c r="E40" s="2" t="str">
        <f t="shared" si="59"/>
        <v>cardDeck:"Base",</v>
      </c>
      <c r="F40" s="2" t="str">
        <f t="shared" si="35"/>
        <v>p3:3,</v>
      </c>
      <c r="G40" s="2" t="str">
        <f t="shared" si="36"/>
        <v>p4:4</v>
      </c>
      <c r="H40" s="2" t="str">
        <f t="shared" si="37"/>
        <v>cardEndGame:true,</v>
      </c>
      <c r="I40" s="2" t="str">
        <f t="shared" si="38"/>
        <v>im_score:2,</v>
      </c>
      <c r="J40" s="2" t="str">
        <f t="shared" si="38"/>
        <v>cardCreditCost:2,</v>
      </c>
      <c r="K40" s="2" t="str">
        <f t="shared" ref="K40" si="71">K$2&amp;":"&amp;K19&amp;","</f>
        <v>cardPowerCost:0,</v>
      </c>
      <c r="L40" s="2" t="str">
        <f t="shared" ref="L40:O40" si="72">L$2&amp;":"&amp;LOWER(L19)&amp;","</f>
        <v>cardMaxAdditionalPoints:false,</v>
      </c>
      <c r="M40" s="2" t="str">
        <f t="shared" si="72"/>
        <v>cardMaxPlayable:false,</v>
      </c>
      <c r="N40" s="2" t="str">
        <f t="shared" si="72"/>
        <v>cardFunction:true,</v>
      </c>
      <c r="O40" s="2" t="str">
        <f t="shared" si="72"/>
        <v>cardLocationRestriction:false,</v>
      </c>
      <c r="P40" s="2" t="str">
        <f t="shared" si="41"/>
        <v>cardDescription:"&lt;span class='pointModifier'&gt;+1&lt;/span&gt; if &lt;i&gt;Security Station&lt;/i&gt; has 4 adjacent locations"</v>
      </c>
      <c r="Q40" s="2"/>
      <c r="R40" s="2"/>
      <c r="S40" s="2"/>
      <c r="T40" s="2" t="str">
        <f t="shared" si="42"/>
        <v>{cardTitle:"Security Station",cardImage:"security_station.png",cardColour:"B",type:"basic",cardDeck:"Base",cardQuantity:{p3:3,p4:4},cardEndGame:true,im_score:2,cardCreditCost:2,cardPowerCost:0,cardMaxAdditionalPoints:false,cardMaxPlayable:false,cardFunction:true,cardLocationRestriction:false,cardDescription:"&lt;span class='pointModifier'&gt;+1&lt;/span&gt; if &lt;i&gt;Security Station&lt;/i&gt; has 4 adjacent locations"}</v>
      </c>
    </row>
    <row r="41" spans="1:22" x14ac:dyDescent="0.25">
      <c r="A41" s="2" t="str">
        <f t="shared" si="59"/>
        <v>cardTitle:"Transportation Platform",</v>
      </c>
      <c r="B41" s="2" t="str">
        <f t="shared" si="59"/>
        <v>cardImage:"Transportation_Platform.png",</v>
      </c>
      <c r="C41" s="2" t="str">
        <f t="shared" si="59"/>
        <v>cardColour:"B",</v>
      </c>
      <c r="D41" s="2" t="str">
        <f t="shared" si="59"/>
        <v>type:"basic",</v>
      </c>
      <c r="E41" s="2" t="str">
        <f t="shared" si="59"/>
        <v>cardDeck:"Base",</v>
      </c>
      <c r="F41" s="2" t="str">
        <f t="shared" si="35"/>
        <v>p3:3,</v>
      </c>
      <c r="G41" s="2" t="str">
        <f t="shared" si="36"/>
        <v>p4:4</v>
      </c>
      <c r="H41" s="2" t="str">
        <f t="shared" si="37"/>
        <v>cardEndGame:false,</v>
      </c>
      <c r="I41" s="2" t="str">
        <f t="shared" si="38"/>
        <v>im_score:1,</v>
      </c>
      <c r="J41" s="2" t="str">
        <f t="shared" si="38"/>
        <v>cardCreditCost:1,</v>
      </c>
      <c r="K41" s="2" t="str">
        <f t="shared" ref="K41" si="73">K$2&amp;":"&amp;K20&amp;","</f>
        <v>cardPowerCost:0,</v>
      </c>
      <c r="L41" s="2" t="str">
        <f t="shared" ref="L41:O41" si="74">L$2&amp;":"&amp;LOWER(L20)&amp;","</f>
        <v>cardMaxAdditionalPoints:false,</v>
      </c>
      <c r="M41" s="2" t="str">
        <f t="shared" si="74"/>
        <v>cardMaxPlayable:false,</v>
      </c>
      <c r="N41" s="2" t="str">
        <f t="shared" si="74"/>
        <v>cardFunction:true,</v>
      </c>
      <c r="O41" s="2" t="str">
        <f t="shared" si="74"/>
        <v>cardLocationRestriction:false,</v>
      </c>
      <c r="P41" s="2" t="str">
        <f t="shared" si="41"/>
        <v>cardDescription:"&lt;span class='pointModifier'&gt;+1&lt;/span&gt; for each &lt;i&gt;Transportation Plaform&lt;/i&gt; in the Station"</v>
      </c>
      <c r="Q41" s="2"/>
      <c r="R41" s="2"/>
      <c r="S41" s="2"/>
      <c r="T41" s="2" t="str">
        <f t="shared" si="42"/>
        <v>{cardTitle:"Transportation Platform",cardImage:"Transportation_Platform.png",cardColour:"B",type:"basic",cardDeck:"Base",cardQuantity:{p3:3,p4:4},cardEndGame:false,im_score:1,cardCreditCost:1,cardPowerCost:0,cardMaxAdditionalPoints:false,cardMaxPlayable:false,cardFunction:true,cardLocationRestriction:false,cardDescription:"&lt;span class='pointModifier'&gt;+1&lt;/span&gt; for each &lt;i&gt;Transportation Plaform&lt;/i&gt; in the Station"}</v>
      </c>
    </row>
    <row r="43" spans="1:22" x14ac:dyDescent="0.25">
      <c r="T43" t="str">
        <f>"["&amp;_xlfn.TEXTJOIN(",",FALSE,T24:T41)&amp;"]"</f>
        <v>[{cardTitle:"Figher Launch Bay",cardImage:"Fighter_Launch_Bay.png",cardColour:"R",type:"basic",cardDeck:"Base",cardQuantity:{p3:3,p4:4},cardEndGame:false,im_score:7,cardCreditCost:4,cardPowerCost:1,cardMaxAdditionalPoints:false,cardMaxPlayable:false,cardFunction:false,cardLocationRestriction:true,cardDescription:"Cannot be placed with &lt;span class='distanceModifier'&gt; 3&lt;/span&gt; of the &lt;i&gt;Main Reactor&lt;/i&gt;"},{cardTitle:"Shield Generator",cardImage:"Shield_Generator.png",cardColour:"R",type:"basic",cardDeck:"Base",cardQuantity:{p3:3,p4:4},cardEndGame:false,im_score:4,cardCreditCost:3,cardPowerCost:1,cardMaxAdditionalPoints:4,cardMaxPlayable:1,cardFunction:true,cardLocationRestriction:false,cardDescription:"&lt;span class='pointModifier'&gt;+2&lt;/span&gt; for each additional power spent when playing &lt;i&gt;Shield Generator&lt;/i&gt;"},{cardTitle:"Turret",cardImage:"Turret.png",cardColour:"R",type:"basic",cardDeck:"Base",cardQuantity:{p3:3,p4:4},cardEndGame:true,im_score:2,cardCreditCost:1,cardPowerCost:1,cardMaxAdditionalPoints:false,cardMaxPlayable:false,cardFunction:true,cardLocationRestriction:false,cardDescription:"&lt;span class='pointModifier'&gt;+1&lt;/span&gt; for each &lt;i&gt;Turret&lt;/i&gt; on the Station"},{cardTitle:"Alien Bazaar",cardImage:"Alien_Bazaar.jpg",cardColour:"Y",type:"basic",cardDeck:"Base",cardQuantity:{p3:3,p4:4},cardEndGame:true,im_score:3,cardCreditCost:3,cardPowerCost:0,cardMaxAdditionalPoints:false,cardMaxPlayable:false,cardFunction:true,cardLocationRestriction:false,cardDescription:"&lt;span class='pointModifier'&gt;+2&lt;/span&gt; if there are 3 more Green locations within &lt;span class='distanceModifier'&gt; 2&lt;/span&gt;"},{cardTitle:"Customs",cardImage:"Customs.png",cardColour:"Y",type:"basic",cardDeck:"Base",cardQuantity:{p3:3,p4:4},cardEndGame:false,im_score:3,cardCreditCost:2,cardPowerCost:0,cardMaxAdditionalPoints:false,cardMaxPlayable:false,cardFunction:true,cardLocationRestriction:false,cardDescription:"&lt;span class='creditModifier'&gt;+1&lt;/span&gt; for each adjacent Yellow location"},{cardTitle:"Energy Market",cardImage:"Energy_Market.jpg",cardColour:"Y",type:"basic",cardDeck:"Base",cardQuantity:{p3:3,p4:4},cardEndGame:false,im_score:2,cardCreditCost:3,cardPowerCost:0,cardMaxAdditionalPoints:false,cardMaxPlayable:false,cardFunction:true,cardLocationRestriction:false,cardDescription:"&lt;span class='creditModifier'&gt;+1&lt;/span&gt; for each &lt;i&gt;Power Reactor&lt;/i&gt; in the Station (Max &lt;span class='creditModifier'&gt;+3&lt;/span&gt;)"},{cardTitle:"Garden",cardImage:"Garden.png",cardColour:"P",type:"basic",cardDeck:"Base",cardQuantity:{p3:3,p4:4},cardEndGame:false,im_score:3,cardCreditCost:3,cardPowerCost:0,cardMaxAdditionalPoints:false,cardMaxPlayable:false,cardFunction:true,cardLocationRestriction:false,cardDescription:"&lt;span class='pointModifier'&gt;+1&lt;/span&gt; if there is no Red location within &lt;span class='distanceModifier'&gt; 3&lt;/span&gt;  &lt;br&gt;&lt;span class='pointModifier'&gt;+1&lt;/span&gt;if there is no &lt;i&gt;Power Station&lt;/i&gt; within &lt;span class='distanceModifier'&gt; 2&lt;/span&gt;"},{cardTitle:"Holographic Display Area",cardImage:"Casino.jpg",cardColour:"P",type:"basic",cardDeck:"Base",cardQuantity:{p3:3,p4:4},cardEndGame:false,im_score:2,cardCreditCost:2,cardPowerCost:1,cardMaxAdditionalPoints:false,cardMaxPlayable:false,cardFunction:true,cardLocationRestriction:false,cardDescription:"&lt;span class='pointModifier'&gt;+1&lt;/span&gt; for every adjacent location"},{cardTitle:"Restaurant",cardImage:"Restaurant.png",cardColour:"P",type:"basic",cardDeck:"Base",cardQuantity:{p3:3,p4:4},cardEndGame:false,im_score:0,cardCreditCost:3,cardPowerCost:0,cardMaxAdditionalPoints:false,cardMaxPlayable:false,cardFunction:true,cardLocationRestriction:false,cardDescription:"&lt;span class='pointModifier'&gt;+1&lt;/span&gt; for every location type in the Station"},{cardTitle:"Ambassador Quarters",cardImage:"ambassador_quarters.png",cardColour:"G",type:"basic",cardDeck:"Base",cardQuantity:{p3:3,p4:4},cardEndGame:false,im_score:2,cardCreditCost:2,cardPowerCost:0,cardMaxAdditionalPoints:false,cardMaxPlayable:false,cardFunction:true,cardLocationRestriction:false,cardDescription:"&lt;span class='pointModifier'&gt;+1&lt;/span&gt; if placed adjacent to a Green location&lt;br&gt;&lt;span class='midSpacer'&gt;OR&lt;/span&gt;&lt;br&gt;&lt;span class='pointModifier'&gt;+2&lt;/span&gt; if placed adjacent to &lt;i&gt;Embassy Offices&lt;/i&gt;"},{cardTitle:"Council Room",cardImage:"Council_Room.jpg",cardColour:"G",type:"basic",cardDeck:"Base",cardQuantity:{p3:3,p4:4},cardEndGame:true,im_score:3,cardCreditCost:3,cardPowerCost:0,cardMaxAdditionalPoints:false,cardMaxPlayable:1,cardFunction:true,cardLocationRestriction:false,cardDescription:"&lt;span class='pointModifier'&gt;+1&lt;/span&gt; for each other station that does not contain a &lt;i&gt;Council Room&lt;/i&gt;"},{cardTitle:"Embassy Offices",cardImage:"Embassy_Offices.png",cardColour:"G",type:"basic",cardDeck:"Base",cardQuantity:{p3:3,p4:4},cardEndGame:false,im_score:2,cardCreditCost:2,cardPowerCost:0,cardMaxAdditionalPoints:false,cardMaxPlayable:false,cardFunction:true,cardLocationRestriction:false,cardDescription:"You may choose another player when you build this location.&lt;br&gt;They gain &lt;span class='pointModifier'&gt;+1&lt;/span&gt; and you gain &lt;span class='pointModifier'&gt;+2&lt;/span&gt;"},{cardTitle:"Command Centre",cardImage:"Command_Centre.png",cardColour:"B",type:"basic",cardDeck:"Base",cardQuantity:{p3:3,p4:4},cardEndGame:true,im_score:0,cardCreditCost:5,cardPowerCost:1,cardMaxAdditionalPoints:8,cardMaxPlayable:1,cardFunction:true,cardLocationRestriction:false,cardDescription:"&lt;span class='pointModifier'&gt;+1&lt;/span&gt; for each Blue location on the Station"},{cardTitle:"Crew Quarters",cardImage:"Crew_Quarters.png",cardColour:"B",type:"basic",cardDeck:"Base",cardQuantity:{p3:3,p4:4},cardEndGame:false,im_score:1,cardCreditCost:1,cardPowerCost:0,cardMaxAdditionalPoints:false,cardMaxPlayable:false,cardFunction:true,cardLocationRestriction:false,cardDescription:"&lt;span class='pointModifier'&gt;+2&lt;/span&gt; if placed adjacent to another &lt;i&gt;Crew Quarters&lt;/i&gt;"},{cardTitle:"Docking Bay",cardImage:"Docking_bay.png",cardColour:"B",type:"basic",cardDeck:"Base",cardQuantity:{p3:3,p4:4},cardEndGame:false,im_score:1,cardCreditCost:3,cardPowerCost:0,cardMaxAdditionalPoints:4,cardMaxPlayable:false,cardFunction:true,cardLocationRestriction:false,cardDescription:"&lt;span class='pointModifier'&gt;+1&lt;/span&gt; for each location between &lt;i&gt;Docking Bay&lt;/i&gt; and &lt;i&gt;Main Reactor&lt;/i&gt;"},{cardTitle:"Medical Facility",cardImage:"medical_facility.png",cardColour:"B",type:"basic",cardDeck:"Base",cardQuantity:{p3:3,p4:4},cardEndGame:false,im_score:3,cardCreditCost:3,cardPowerCost:1,cardMaxAdditionalPoints:4,cardMaxPlayable:false,cardFunction:true,cardLocationRestriction:false,cardDescription:"&lt;span class='pointModifier'&gt;+1&lt;/span&gt; for each &lt;i&gt;Power Reactor&lt;/i&gt; within &lt;span class='distanceModifier'&gt; 3&lt;/span&gt; of &lt;i&gt;Medical Facility&lt;/i&gt;"},{cardTitle:"Security Station",cardImage:"security_station.png",cardColour:"B",type:"basic",cardDeck:"Base",cardQuantity:{p3:3,p4:4},cardEndGame:true,im_score:2,cardCreditCost:2,cardPowerCost:0,cardMaxAdditionalPoints:false,cardMaxPlayable:false,cardFunction:true,cardLocationRestriction:false,cardDescription:"&lt;span class='pointModifier'&gt;+1&lt;/span&gt; if &lt;i&gt;Security Station&lt;/i&gt; has 4 adjacent locations"},{cardTitle:"Transportation Platform",cardImage:"Transportation_Platform.png",cardColour:"B",type:"basic",cardDeck:"Base",cardQuantity:{p3:3,p4:4},cardEndGame:false,im_score:1,cardCreditCost:1,cardPowerCost:0,cardMaxAdditionalPoints:false,cardMaxPlayable:false,cardFunction:true,cardLocationRestriction:false,cardDescription:"&lt;span class='pointModifier'&gt;+1&lt;/span&gt; for each &lt;i&gt;Transportation Plaform&lt;/i&gt; in the Station"}]</v>
      </c>
    </row>
    <row r="45" spans="1:22" ht="409.5" x14ac:dyDescent="0.25">
      <c r="T45" s="9" t="s">
        <v>215</v>
      </c>
      <c r="U45" s="9"/>
      <c r="V45"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41920-5FA8-4A3C-8C9F-22E3BC24B680}">
  <dimension ref="A1:BM57"/>
  <sheetViews>
    <sheetView topLeftCell="M1" zoomScale="70" zoomScaleNormal="70" workbookViewId="0">
      <selection activeCell="O14" sqref="O14"/>
    </sheetView>
  </sheetViews>
  <sheetFormatPr defaultRowHeight="15" x14ac:dyDescent="0.25"/>
  <cols>
    <col min="1" max="1" width="23.7109375" customWidth="1"/>
    <col min="2" max="2" width="23.7109375" style="2" customWidth="1"/>
    <col min="3" max="3" width="16.28515625" customWidth="1"/>
    <col min="4" max="4" width="16.28515625" style="2" customWidth="1"/>
    <col min="5" max="6" width="18.42578125" customWidth="1"/>
    <col min="7" max="7" width="18.42578125" style="2" customWidth="1"/>
    <col min="8" max="9" width="18.42578125" customWidth="1"/>
    <col min="10" max="14" width="24.85546875" customWidth="1"/>
    <col min="15" max="15" width="103.7109375" customWidth="1"/>
    <col min="48" max="48" width="17.5703125" customWidth="1"/>
    <col min="55" max="55" width="12.42578125" customWidth="1"/>
    <col min="58" max="58" width="75.85546875" customWidth="1"/>
  </cols>
  <sheetData>
    <row r="1" spans="1:65" x14ac:dyDescent="0.25">
      <c r="H1" s="8" t="s">
        <v>73</v>
      </c>
    </row>
    <row r="2" spans="1:65" x14ac:dyDescent="0.25">
      <c r="A2" s="3" t="s">
        <v>71</v>
      </c>
      <c r="B2" s="2" t="s">
        <v>174</v>
      </c>
      <c r="C2" s="7" t="s">
        <v>66</v>
      </c>
      <c r="D2" s="7" t="s">
        <v>172</v>
      </c>
      <c r="E2" s="7" t="s">
        <v>69</v>
      </c>
      <c r="F2" s="7" t="s">
        <v>72</v>
      </c>
      <c r="G2" s="8" t="s">
        <v>80</v>
      </c>
      <c r="H2" s="7" t="s">
        <v>74</v>
      </c>
      <c r="I2" s="7" t="s">
        <v>76</v>
      </c>
      <c r="J2" s="7" t="s">
        <v>75</v>
      </c>
      <c r="K2" s="7" t="s">
        <v>81</v>
      </c>
      <c r="L2" s="7" t="s">
        <v>78</v>
      </c>
      <c r="M2" s="7" t="s">
        <v>77</v>
      </c>
      <c r="N2" s="7" t="s">
        <v>175</v>
      </c>
      <c r="O2" s="3" t="s">
        <v>79</v>
      </c>
    </row>
    <row r="3" spans="1:65" x14ac:dyDescent="0.25">
      <c r="A3" s="3" t="s">
        <v>40</v>
      </c>
      <c r="B3" s="3" t="s">
        <v>107</v>
      </c>
      <c r="C3" s="7" t="s">
        <v>61</v>
      </c>
      <c r="D3" s="7" t="s">
        <v>176</v>
      </c>
      <c r="E3" s="7" t="s">
        <v>70</v>
      </c>
      <c r="F3" s="7">
        <v>2</v>
      </c>
      <c r="G3" s="7" t="b">
        <v>1</v>
      </c>
      <c r="H3" s="7">
        <v>4</v>
      </c>
      <c r="I3" s="7">
        <v>3</v>
      </c>
      <c r="J3" s="7">
        <v>1</v>
      </c>
      <c r="K3" s="7" t="b">
        <v>0</v>
      </c>
      <c r="L3" s="7" t="b">
        <v>0</v>
      </c>
      <c r="M3" s="7" t="b">
        <v>1</v>
      </c>
      <c r="N3" s="7" t="b">
        <v>0</v>
      </c>
      <c r="O3" s="4" t="s">
        <v>189</v>
      </c>
      <c r="U3" s="2">
        <f>SEARCH("+?VP",O3)-1</f>
        <v>0</v>
      </c>
      <c r="V3" s="2" t="str">
        <f>IFERROR(RIGHT(LEFT(O3,SEARCH("+?VP",O3)+1),2),O3)</f>
        <v>+2</v>
      </c>
      <c r="W3" s="2" t="b">
        <f>ISNUMBER(_xlfn.NUMBERVALUE(U3))</f>
        <v>1</v>
      </c>
      <c r="X3" s="2" t="str">
        <f>IF(W3,_xlfn.CONCAT("&lt;span class='pointModifier'&gt;",V3,"&lt;/span&gt;"),O3)</f>
        <v>&lt;span class='pointModifier'&gt;+2&lt;/span&gt;</v>
      </c>
      <c r="Y3" s="2" t="str">
        <f>IFERROR(REPLACE(O3,U3+1,4,X3),X3)</f>
        <v>&lt;span class='pointModifier'&gt;+2&lt;/span&gt; if you have more Red locations than Green locations</v>
      </c>
      <c r="Z3" s="10"/>
      <c r="AA3" s="2" t="e">
        <f t="shared" ref="AA3:AA8" si="0">SEARCH("+?VP",Y3)</f>
        <v>#VALUE!</v>
      </c>
      <c r="AB3" s="2" t="str">
        <f>IF(AC3,_xlfn.CONCAT("&lt;span class='pointModifier'&gt;",RIGHT(LEFT(Y3,AA3+1),2),"&lt;/span&gt;"),Y3)</f>
        <v>&lt;span class='pointModifier'&gt;+2&lt;/span&gt; if you have more Red locations than Green locations</v>
      </c>
      <c r="AC3" s="2" t="b">
        <f>ISNUMBER(_xlfn.NUMBERVALUE(AA3))</f>
        <v>0</v>
      </c>
      <c r="AD3" s="2" t="str">
        <f>IF(AC3,REPLACE(Y3,AA3,5,AB3),AB3)</f>
        <v>&lt;span class='pointModifier'&gt;+2&lt;/span&gt; if you have more Red locations than Green locations</v>
      </c>
      <c r="AE3" s="10"/>
      <c r="AF3" s="2" t="e">
        <f>SEARCH("+?credit",AD3)</f>
        <v>#VALUE!</v>
      </c>
      <c r="AG3" s="2" t="str">
        <f>IF(AH3,_xlfn.CONCAT("&lt;span class='creditModifier'&gt;",RIGHT(LEFT(AD3,AF3+1),2),"&lt;/span&gt;"),AD3)</f>
        <v>&lt;span class='pointModifier'&gt;+2&lt;/span&gt; if you have more Red locations than Green locations</v>
      </c>
      <c r="AH3" s="2" t="b">
        <f>ISNUMBER(_xlfn.NUMBERVALUE(AF3))</f>
        <v>0</v>
      </c>
      <c r="AI3" s="2" t="str">
        <f t="shared" ref="AI3:AI20" si="1">IF(AH3,REPLACE(AD3,AF3,8,AG3),AG3)</f>
        <v>&lt;span class='pointModifier'&gt;+2&lt;/span&gt; if you have more Red locations than Green locations</v>
      </c>
      <c r="AJ3" s="10"/>
      <c r="AK3" s="2" t="e">
        <f>SEARCH("+?credit",AI3)</f>
        <v>#VALUE!</v>
      </c>
      <c r="AL3" s="2" t="str">
        <f>IF(AM3,_xlfn.CONCAT("&lt;span class='creditModifier'&gt;",RIGHT(LEFT(AI3,AK3+1),2),"&lt;/span&gt;"),AI3)</f>
        <v>&lt;span class='pointModifier'&gt;+2&lt;/span&gt; if you have more Red locations than Green locations</v>
      </c>
      <c r="AM3" s="2" t="b">
        <f>ISNUMBER(_xlfn.NUMBERVALUE(AK3))</f>
        <v>0</v>
      </c>
      <c r="AN3" s="2" t="str">
        <f t="shared" ref="AN3:AN20" si="2">IF(AM3,REPLACE(AI3,AK3,8,AL3),AL3)</f>
        <v>&lt;span class='pointModifier'&gt;+2&lt;/span&gt; if you have more Red locations than Green locations</v>
      </c>
      <c r="AO3" s="10"/>
      <c r="AP3" s="2" t="e">
        <f>SEARCH("+?credit",AN3)</f>
        <v>#VALUE!</v>
      </c>
      <c r="AQ3" s="2" t="str">
        <f>IF(AR3,_xlfn.CONCAT("&lt;span class='creditModifier'&gt;",RIGHT(LEFT(AN3,AP3+1),2),"&lt;/span&gt;"),AN3)</f>
        <v>&lt;span class='pointModifier'&gt;+2&lt;/span&gt; if you have more Red locations than Green locations</v>
      </c>
      <c r="AR3" s="2" t="b">
        <f>ISNUMBER(_xlfn.NUMBERVALUE(AP3))</f>
        <v>0</v>
      </c>
      <c r="AS3" s="2" t="str">
        <f t="shared" ref="AS3:AS20" si="3">IF(AR3,REPLACE(AN3,AP3,8,AQ3),AQ3)</f>
        <v>&lt;span class='pointModifier'&gt;+2&lt;/span&gt; if you have more Red locations than Green locations</v>
      </c>
      <c r="AT3" s="10"/>
      <c r="AU3" s="2" t="e">
        <f>SEARCH("?_credit",AS3)</f>
        <v>#VALUE!</v>
      </c>
      <c r="AV3" s="2" t="str">
        <f>IF(AW3,_xlfn.CONCAT("&lt;span class='creditModifier2'&gt;",RIGHT(LEFT(AS3,AU3),1),"&lt;/span&gt;"),AS3)</f>
        <v>&lt;span class='pointModifier'&gt;+2&lt;/span&gt; if you have more Red locations than Green locations</v>
      </c>
      <c r="AW3" s="2" t="b">
        <f>ISNUMBER(_xlfn.NUMBERVALUE(AU3))</f>
        <v>0</v>
      </c>
      <c r="AX3" s="2" t="str">
        <f t="shared" ref="AX3:AX25" si="4">IF(AW3,REPLACE(AS3,AU3,8,AV3),AV3)</f>
        <v>&lt;span class='pointModifier'&gt;+2&lt;/span&gt; if you have more Red locations than Green locations</v>
      </c>
      <c r="AY3" s="10"/>
      <c r="AZ3" s="2" t="e">
        <f>SEARCH("?_credit",AX3)</f>
        <v>#VALUE!</v>
      </c>
      <c r="BA3" s="2" t="str">
        <f>IF(BB3,_xlfn.CONCAT("&lt;span class='creditModifier2'&gt;",RIGHT(LEFT(AX3,AZ3),1),"&lt;/span&gt;"),AX3)</f>
        <v>&lt;span class='pointModifier'&gt;+2&lt;/span&gt; if you have more Red locations than Green locations</v>
      </c>
      <c r="BB3" s="2" t="b">
        <f>ISNUMBER(_xlfn.NUMBERVALUE(AZ3))</f>
        <v>0</v>
      </c>
      <c r="BC3" s="2" t="str">
        <f t="shared" ref="BC3:BC25" si="5">IF(BB3,REPLACE(AX3,AZ3,8,BA3),BA3)</f>
        <v>&lt;span class='pointModifier'&gt;+2&lt;/span&gt; if you have more Red locations than Green locations</v>
      </c>
      <c r="BD3" s="10"/>
      <c r="BE3" s="2" t="e">
        <f>SEARCH("?VP",BC3)</f>
        <v>#VALUE!</v>
      </c>
      <c r="BF3" s="2" t="str">
        <f>IF(BG3,_xlfn.CONCAT("&lt;span class='pointModifier2'&gt;",RIGHT(LEFT(BC3,BE3),2),"&lt;/span&gt;"),BC3)</f>
        <v>&lt;span class='pointModifier'&gt;+2&lt;/span&gt; if you have more Red locations than Green locations</v>
      </c>
      <c r="BG3" s="2" t="b">
        <f>ISNUMBER(_xlfn.NUMBERVALUE(BE3))</f>
        <v>0</v>
      </c>
      <c r="BH3" s="2" t="str">
        <f>IF(BG3,REPLACE(BC3,BE3,5,BF3),BF3)</f>
        <v>&lt;span class='pointModifier'&gt;+2&lt;/span&gt; if you have more Red locations than Green locations</v>
      </c>
      <c r="BI3" s="10"/>
      <c r="BJ3" s="2" t="e">
        <f>SEARCH("?VP",BH3)</f>
        <v>#VALUE!</v>
      </c>
      <c r="BK3" s="2" t="str">
        <f>IF(BL3,_xlfn.CONCAT("&lt;span class='pointModifier2'&gt;",RIGHT(LEFT(BH3,BJ3),2),"&lt;/span&gt;"),BH3)</f>
        <v>&lt;span class='pointModifier'&gt;+2&lt;/span&gt; if you have more Red locations than Green locations</v>
      </c>
      <c r="BL3" s="2" t="b">
        <f>ISNUMBER(_xlfn.NUMBERVALUE(BJ3))</f>
        <v>0</v>
      </c>
      <c r="BM3" s="2" t="str">
        <f>IF(BL3,REPLACE(BH3,BJ3,5,BK3),BK3)</f>
        <v>&lt;span class='pointModifier'&gt;+2&lt;/span&gt; if you have more Red locations than Green locations</v>
      </c>
    </row>
    <row r="4" spans="1:65" x14ac:dyDescent="0.25">
      <c r="A4" s="3" t="s">
        <v>41</v>
      </c>
      <c r="B4" s="3" t="s">
        <v>108</v>
      </c>
      <c r="C4" s="7" t="s">
        <v>61</v>
      </c>
      <c r="D4" s="7" t="s">
        <v>176</v>
      </c>
      <c r="E4" s="7" t="s">
        <v>70</v>
      </c>
      <c r="F4" s="7">
        <v>2</v>
      </c>
      <c r="G4" s="7" t="b">
        <v>0</v>
      </c>
      <c r="H4" s="7">
        <v>6</v>
      </c>
      <c r="I4" s="7">
        <v>3</v>
      </c>
      <c r="J4" s="7">
        <v>2</v>
      </c>
      <c r="K4" s="7" t="b">
        <v>0</v>
      </c>
      <c r="L4" s="7" t="b">
        <v>0</v>
      </c>
      <c r="M4" s="7" t="b">
        <v>1</v>
      </c>
      <c r="N4" s="7" t="b">
        <v>0</v>
      </c>
      <c r="O4" s="4" t="s">
        <v>208</v>
      </c>
      <c r="U4" s="2">
        <f t="shared" ref="U4:U20" si="6">SEARCH("+?VP",O4)-1</f>
        <v>0</v>
      </c>
      <c r="V4" s="2" t="str">
        <f t="shared" ref="V4:V20" si="7">IFERROR(RIGHT(LEFT(O4,SEARCH("+?VP",O4)+1),2),O4)</f>
        <v>+2</v>
      </c>
      <c r="W4" s="2" t="b">
        <f t="shared" ref="W4:W20" si="8">ISNUMBER(_xlfn.NUMBERVALUE(U4))</f>
        <v>1</v>
      </c>
      <c r="X4" s="2" t="str">
        <f t="shared" ref="X4:X20" si="9">IF(W4,_xlfn.CONCAT("&lt;span class='pointModifier'&gt;",V4,"&lt;/span&gt;"),O4)</f>
        <v>&lt;span class='pointModifier'&gt;+2&lt;/span&gt;</v>
      </c>
      <c r="Y4" s="2" t="str">
        <f t="shared" ref="Y4:Y20" si="10">IFERROR(REPLACE(O4,U4+1,4,X4),X4)</f>
        <v>&lt;span class='pointModifier'&gt;+2&lt;/span&gt; if you have 3 or more &lt;i&gt;Power Reactors&lt;/i&gt; in the Station</v>
      </c>
      <c r="Z4" s="10"/>
      <c r="AA4" s="2" t="e">
        <f t="shared" si="0"/>
        <v>#VALUE!</v>
      </c>
      <c r="AB4" s="2" t="str">
        <f t="shared" ref="AB4:AB20" si="11">IF(AC4,_xlfn.CONCAT("&lt;span class='pointModifier'&gt;",RIGHT(LEFT(Y4,AA4+1),2),"&lt;/span&gt;"),Y4)</f>
        <v>&lt;span class='pointModifier'&gt;+2&lt;/span&gt; if you have 3 or more &lt;i&gt;Power Reactors&lt;/i&gt; in the Station</v>
      </c>
      <c r="AC4" s="2" t="b">
        <f t="shared" ref="AC4:AC20" si="12">ISNUMBER(_xlfn.NUMBERVALUE(AA4))</f>
        <v>0</v>
      </c>
      <c r="AD4" s="2" t="str">
        <f t="shared" ref="AD4:AD20" si="13">IF(AC4,REPLACE(Y4,AA4,5,AB4),AB4)</f>
        <v>&lt;span class='pointModifier'&gt;+2&lt;/span&gt; if you have 3 or more &lt;i&gt;Power Reactors&lt;/i&gt; in the Station</v>
      </c>
      <c r="AE4" s="10"/>
      <c r="AF4" s="2" t="e">
        <f t="shared" ref="AF4:AF20" si="14">SEARCH("+?credit",AD4)</f>
        <v>#VALUE!</v>
      </c>
      <c r="AG4" s="2" t="str">
        <f t="shared" ref="AG4:AG20" si="15">IF(AH4,_xlfn.CONCAT("&lt;span class='creditModifier'&gt;",RIGHT(LEFT(AD4,AF4+1),2),"&lt;/span&gt;"),AD4)</f>
        <v>&lt;span class='pointModifier'&gt;+2&lt;/span&gt; if you have 3 or more &lt;i&gt;Power Reactors&lt;/i&gt; in the Station</v>
      </c>
      <c r="AH4" s="2" t="b">
        <f t="shared" ref="AH4:AH20" si="16">ISNUMBER(_xlfn.NUMBERVALUE(AF4))</f>
        <v>0</v>
      </c>
      <c r="AI4" s="2" t="str">
        <f t="shared" si="1"/>
        <v>&lt;span class='pointModifier'&gt;+2&lt;/span&gt; if you have 3 or more &lt;i&gt;Power Reactors&lt;/i&gt; in the Station</v>
      </c>
      <c r="AJ4" s="10"/>
      <c r="AK4" s="2" t="e">
        <f t="shared" ref="AK4:AK20" si="17">SEARCH("+?credit",AI4)</f>
        <v>#VALUE!</v>
      </c>
      <c r="AL4" s="2" t="str">
        <f t="shared" ref="AL4:AL20" si="18">IF(AM4,_xlfn.CONCAT("&lt;span class='creditModifier'&gt;",RIGHT(LEFT(AI4,AK4+1),2),"&lt;/span&gt;"),AI4)</f>
        <v>&lt;span class='pointModifier'&gt;+2&lt;/span&gt; if you have 3 or more &lt;i&gt;Power Reactors&lt;/i&gt; in the Station</v>
      </c>
      <c r="AM4" s="2" t="b">
        <f t="shared" ref="AM4:AM20" si="19">ISNUMBER(_xlfn.NUMBERVALUE(AK4))</f>
        <v>0</v>
      </c>
      <c r="AN4" s="2" t="str">
        <f t="shared" si="2"/>
        <v>&lt;span class='pointModifier'&gt;+2&lt;/span&gt; if you have 3 or more &lt;i&gt;Power Reactors&lt;/i&gt; in the Station</v>
      </c>
      <c r="AO4" s="10"/>
      <c r="AP4" s="2" t="e">
        <f t="shared" ref="AP4:AP20" si="20">SEARCH("+?credit",AN4)</f>
        <v>#VALUE!</v>
      </c>
      <c r="AQ4" s="2" t="str">
        <f t="shared" ref="AQ4:AQ20" si="21">IF(AR4,_xlfn.CONCAT("&lt;span class='creditModifier'&gt;",RIGHT(LEFT(AN4,AP4+1),2),"&lt;/span&gt;"),AN4)</f>
        <v>&lt;span class='pointModifier'&gt;+2&lt;/span&gt; if you have 3 or more &lt;i&gt;Power Reactors&lt;/i&gt; in the Station</v>
      </c>
      <c r="AR4" s="2" t="b">
        <f t="shared" ref="AR4:AR20" si="22">ISNUMBER(_xlfn.NUMBERVALUE(AP4))</f>
        <v>0</v>
      </c>
      <c r="AS4" s="2" t="str">
        <f t="shared" si="3"/>
        <v>&lt;span class='pointModifier'&gt;+2&lt;/span&gt; if you have 3 or more &lt;i&gt;Power Reactors&lt;/i&gt; in the Station</v>
      </c>
      <c r="AT4" s="10"/>
      <c r="AU4" s="2" t="e">
        <f t="shared" ref="AU4:AU25" si="23">SEARCH("?_credit",AS4)</f>
        <v>#VALUE!</v>
      </c>
      <c r="AV4" s="2" t="str">
        <f t="shared" ref="AV4:AV25" si="24">IF(AW4,_xlfn.CONCAT("&lt;span class='creditModifier2'&gt;",RIGHT(LEFT(AS4,AU4),1),"&lt;/span&gt;"),AS4)</f>
        <v>&lt;span class='pointModifier'&gt;+2&lt;/span&gt; if you have 3 or more &lt;i&gt;Power Reactors&lt;/i&gt; in the Station</v>
      </c>
      <c r="AW4" s="2" t="b">
        <f t="shared" ref="AW4:AW25" si="25">ISNUMBER(_xlfn.NUMBERVALUE(AU4))</f>
        <v>0</v>
      </c>
      <c r="AX4" s="2" t="str">
        <f t="shared" si="4"/>
        <v>&lt;span class='pointModifier'&gt;+2&lt;/span&gt; if you have 3 or more &lt;i&gt;Power Reactors&lt;/i&gt; in the Station</v>
      </c>
      <c r="AY4" s="10"/>
      <c r="AZ4" s="2" t="e">
        <f t="shared" ref="AZ4:AZ25" si="26">SEARCH("?_credit",AX4)</f>
        <v>#VALUE!</v>
      </c>
      <c r="BA4" s="2" t="str">
        <f t="shared" ref="BA4:BA25" si="27">IF(BB4,_xlfn.CONCAT("&lt;span class='creditModifier2'&gt;",RIGHT(LEFT(AX4,AZ4),1),"&lt;/span&gt;"),AX4)</f>
        <v>&lt;span class='pointModifier'&gt;+2&lt;/span&gt; if you have 3 or more &lt;i&gt;Power Reactors&lt;/i&gt; in the Station</v>
      </c>
      <c r="BB4" s="2" t="b">
        <f t="shared" ref="BB4:BB25" si="28">ISNUMBER(_xlfn.NUMBERVALUE(AZ4))</f>
        <v>0</v>
      </c>
      <c r="BC4" s="2" t="str">
        <f t="shared" si="5"/>
        <v>&lt;span class='pointModifier'&gt;+2&lt;/span&gt; if you have 3 or more &lt;i&gt;Power Reactors&lt;/i&gt; in the Station</v>
      </c>
      <c r="BD4" s="10"/>
      <c r="BE4" s="2" t="e">
        <f t="shared" ref="BE4:BE25" si="29">SEARCH("?VP",BC4)</f>
        <v>#VALUE!</v>
      </c>
      <c r="BF4" s="2" t="str">
        <f t="shared" ref="BF4:BF25" si="30">IF(BG4,_xlfn.CONCAT("&lt;span class='pointModifier2'&gt;",RIGHT(LEFT(BC4,BE4),2),"&lt;/span&gt;"),BC4)</f>
        <v>&lt;span class='pointModifier'&gt;+2&lt;/span&gt; if you have 3 or more &lt;i&gt;Power Reactors&lt;/i&gt; in the Station</v>
      </c>
      <c r="BG4" s="2" t="b">
        <f t="shared" ref="BG4:BG25" si="31">ISNUMBER(_xlfn.NUMBERVALUE(BE4))</f>
        <v>0</v>
      </c>
      <c r="BH4" s="2" t="str">
        <f t="shared" ref="BH4:BH25" si="32">IF(BG4,REPLACE(BC4,BE4,5,BF4),BF4)</f>
        <v>&lt;span class='pointModifier'&gt;+2&lt;/span&gt; if you have 3 or more &lt;i&gt;Power Reactors&lt;/i&gt; in the Station</v>
      </c>
      <c r="BI4" s="10"/>
      <c r="BJ4" s="2" t="e">
        <f t="shared" ref="BJ4:BJ25" si="33">SEARCH("?VP",BH4)</f>
        <v>#VALUE!</v>
      </c>
      <c r="BK4" s="2" t="str">
        <f t="shared" ref="BK4:BK25" si="34">IF(BL4,_xlfn.CONCAT("&lt;span class='pointModifier2'&gt;",RIGHT(LEFT(BH4,BJ4),2),"&lt;/span&gt;"),BH4)</f>
        <v>&lt;span class='pointModifier'&gt;+2&lt;/span&gt; if you have 3 or more &lt;i&gt;Power Reactors&lt;/i&gt; in the Station</v>
      </c>
      <c r="BL4" s="2" t="b">
        <f t="shared" ref="BL4:BL25" si="35">ISNUMBER(_xlfn.NUMBERVALUE(BJ4))</f>
        <v>0</v>
      </c>
      <c r="BM4" s="2" t="str">
        <f t="shared" ref="BM4:BM25" si="36">IF(BL4,REPLACE(BH4,BJ4,5,BK4),BK4)</f>
        <v>&lt;span class='pointModifier'&gt;+2&lt;/span&gt; if you have 3 or more &lt;i&gt;Power Reactors&lt;/i&gt; in the Station</v>
      </c>
    </row>
    <row r="5" spans="1:65" x14ac:dyDescent="0.25">
      <c r="A5" s="3" t="s">
        <v>42</v>
      </c>
      <c r="B5" s="3" t="s">
        <v>109</v>
      </c>
      <c r="C5" s="7" t="s">
        <v>61</v>
      </c>
      <c r="D5" s="7" t="s">
        <v>176</v>
      </c>
      <c r="E5" s="7" t="s">
        <v>70</v>
      </c>
      <c r="F5" s="7">
        <v>2</v>
      </c>
      <c r="G5" s="7" t="b">
        <v>0</v>
      </c>
      <c r="H5" s="7">
        <v>2</v>
      </c>
      <c r="I5" s="7">
        <v>2</v>
      </c>
      <c r="J5" s="7">
        <v>0</v>
      </c>
      <c r="K5" s="7" t="b">
        <v>0</v>
      </c>
      <c r="L5" s="7" t="b">
        <v>0</v>
      </c>
      <c r="M5" s="7" t="b">
        <v>1</v>
      </c>
      <c r="N5" s="7" t="b">
        <v>0</v>
      </c>
      <c r="O5" s="4" t="s">
        <v>190</v>
      </c>
      <c r="U5" s="2">
        <f>SEARCH("+?VP",O5)-1</f>
        <v>0</v>
      </c>
      <c r="V5" s="2" t="str">
        <f t="shared" si="7"/>
        <v>+1</v>
      </c>
      <c r="W5" s="2" t="b">
        <f t="shared" si="8"/>
        <v>1</v>
      </c>
      <c r="X5" s="2" t="str">
        <f t="shared" si="9"/>
        <v>&lt;span class='pointModifier'&gt;+1&lt;/span&gt;</v>
      </c>
      <c r="Y5" s="2" t="str">
        <f t="shared" si="10"/>
        <v>&lt;span class='pointModifier'&gt;+1&lt;/span&gt; if placed adjacent to a Red location&lt;br&gt;&lt;span class='midSpacer'&gt;OR&lt;/span&gt;&lt;br&gt;+2VP if placed adjacent to &lt;i&gt;Fighter Launch Bay&lt;/i&gt;</v>
      </c>
      <c r="Z5" s="10"/>
      <c r="AA5" s="2">
        <f t="shared" si="0"/>
        <v>116</v>
      </c>
      <c r="AB5" s="2" t="str">
        <f t="shared" si="11"/>
        <v>&lt;span class='pointModifier'&gt;+2&lt;/span&gt;</v>
      </c>
      <c r="AC5" s="2" t="b">
        <f t="shared" si="12"/>
        <v>1</v>
      </c>
      <c r="AD5" s="2" t="str">
        <f t="shared" si="13"/>
        <v>&lt;span class='pointModifier'&gt;+1&lt;/span&gt; if placed adjacent to a Red location&lt;br&gt;&lt;span class='midSpacer'&gt;OR&lt;/span&gt;&lt;br&gt;&lt;span class='pointModifier'&gt;+2&lt;/span&gt;if placed adjacent to &lt;i&gt;Fighter Launch Bay&lt;/i&gt;</v>
      </c>
      <c r="AE5" s="10"/>
      <c r="AF5" s="2" t="e">
        <f t="shared" si="14"/>
        <v>#VALUE!</v>
      </c>
      <c r="AG5" s="2" t="str">
        <f t="shared" si="15"/>
        <v>&lt;span class='pointModifier'&gt;+1&lt;/span&gt; if placed adjacent to a Red location&lt;br&gt;&lt;span class='midSpacer'&gt;OR&lt;/span&gt;&lt;br&gt;&lt;span class='pointModifier'&gt;+2&lt;/span&gt;if placed adjacent to &lt;i&gt;Fighter Launch Bay&lt;/i&gt;</v>
      </c>
      <c r="AH5" s="2" t="b">
        <f t="shared" si="16"/>
        <v>0</v>
      </c>
      <c r="AI5" s="2" t="str">
        <f t="shared" si="1"/>
        <v>&lt;span class='pointModifier'&gt;+1&lt;/span&gt; if placed adjacent to a Red location&lt;br&gt;&lt;span class='midSpacer'&gt;OR&lt;/span&gt;&lt;br&gt;&lt;span class='pointModifier'&gt;+2&lt;/span&gt;if placed adjacent to &lt;i&gt;Fighter Launch Bay&lt;/i&gt;</v>
      </c>
      <c r="AJ5" s="10"/>
      <c r="AK5" s="2" t="e">
        <f t="shared" si="17"/>
        <v>#VALUE!</v>
      </c>
      <c r="AL5" s="2" t="str">
        <f t="shared" si="18"/>
        <v>&lt;span class='pointModifier'&gt;+1&lt;/span&gt; if placed adjacent to a Red location&lt;br&gt;&lt;span class='midSpacer'&gt;OR&lt;/span&gt;&lt;br&gt;&lt;span class='pointModifier'&gt;+2&lt;/span&gt;if placed adjacent to &lt;i&gt;Fighter Launch Bay&lt;/i&gt;</v>
      </c>
      <c r="AM5" s="2" t="b">
        <f t="shared" si="19"/>
        <v>0</v>
      </c>
      <c r="AN5" s="2" t="str">
        <f t="shared" si="2"/>
        <v>&lt;span class='pointModifier'&gt;+1&lt;/span&gt; if placed adjacent to a Red location&lt;br&gt;&lt;span class='midSpacer'&gt;OR&lt;/span&gt;&lt;br&gt;&lt;span class='pointModifier'&gt;+2&lt;/span&gt;if placed adjacent to &lt;i&gt;Fighter Launch Bay&lt;/i&gt;</v>
      </c>
      <c r="AO5" s="10"/>
      <c r="AP5" s="2" t="e">
        <f t="shared" si="20"/>
        <v>#VALUE!</v>
      </c>
      <c r="AQ5" s="2" t="str">
        <f t="shared" si="21"/>
        <v>&lt;span class='pointModifier'&gt;+1&lt;/span&gt; if placed adjacent to a Red location&lt;br&gt;&lt;span class='midSpacer'&gt;OR&lt;/span&gt;&lt;br&gt;&lt;span class='pointModifier'&gt;+2&lt;/span&gt;if placed adjacent to &lt;i&gt;Fighter Launch Bay&lt;/i&gt;</v>
      </c>
      <c r="AR5" s="2" t="b">
        <f t="shared" si="22"/>
        <v>0</v>
      </c>
      <c r="AS5" s="2" t="str">
        <f t="shared" si="3"/>
        <v>&lt;span class='pointModifier'&gt;+1&lt;/span&gt; if placed adjacent to a Red location&lt;br&gt;&lt;span class='midSpacer'&gt;OR&lt;/span&gt;&lt;br&gt;&lt;span class='pointModifier'&gt;+2&lt;/span&gt;if placed adjacent to &lt;i&gt;Fighter Launch Bay&lt;/i&gt;</v>
      </c>
      <c r="AT5" s="10"/>
      <c r="AU5" s="2" t="e">
        <f t="shared" si="23"/>
        <v>#VALUE!</v>
      </c>
      <c r="AV5" s="2" t="str">
        <f t="shared" si="24"/>
        <v>&lt;span class='pointModifier'&gt;+1&lt;/span&gt; if placed adjacent to a Red location&lt;br&gt;&lt;span class='midSpacer'&gt;OR&lt;/span&gt;&lt;br&gt;&lt;span class='pointModifier'&gt;+2&lt;/span&gt;if placed adjacent to &lt;i&gt;Fighter Launch Bay&lt;/i&gt;</v>
      </c>
      <c r="AW5" s="2" t="b">
        <f t="shared" si="25"/>
        <v>0</v>
      </c>
      <c r="AX5" s="2" t="str">
        <f t="shared" si="4"/>
        <v>&lt;span class='pointModifier'&gt;+1&lt;/span&gt; if placed adjacent to a Red location&lt;br&gt;&lt;span class='midSpacer'&gt;OR&lt;/span&gt;&lt;br&gt;&lt;span class='pointModifier'&gt;+2&lt;/span&gt;if placed adjacent to &lt;i&gt;Fighter Launch Bay&lt;/i&gt;</v>
      </c>
      <c r="AY5" s="10"/>
      <c r="AZ5" s="2" t="e">
        <f t="shared" si="26"/>
        <v>#VALUE!</v>
      </c>
      <c r="BA5" s="2" t="str">
        <f t="shared" si="27"/>
        <v>&lt;span class='pointModifier'&gt;+1&lt;/span&gt; if placed adjacent to a Red location&lt;br&gt;&lt;span class='midSpacer'&gt;OR&lt;/span&gt;&lt;br&gt;&lt;span class='pointModifier'&gt;+2&lt;/span&gt;if placed adjacent to &lt;i&gt;Fighter Launch Bay&lt;/i&gt;</v>
      </c>
      <c r="BB5" s="2" t="b">
        <f t="shared" si="28"/>
        <v>0</v>
      </c>
      <c r="BC5" s="2" t="str">
        <f t="shared" si="5"/>
        <v>&lt;span class='pointModifier'&gt;+1&lt;/span&gt; if placed adjacent to a Red location&lt;br&gt;&lt;span class='midSpacer'&gt;OR&lt;/span&gt;&lt;br&gt;&lt;span class='pointModifier'&gt;+2&lt;/span&gt;if placed adjacent to &lt;i&gt;Fighter Launch Bay&lt;/i&gt;</v>
      </c>
      <c r="BD5" s="10"/>
      <c r="BE5" s="2" t="e">
        <f t="shared" si="29"/>
        <v>#VALUE!</v>
      </c>
      <c r="BF5" s="2" t="str">
        <f t="shared" si="30"/>
        <v>&lt;span class='pointModifier'&gt;+1&lt;/span&gt; if placed adjacent to a Red location&lt;br&gt;&lt;span class='midSpacer'&gt;OR&lt;/span&gt;&lt;br&gt;&lt;span class='pointModifier'&gt;+2&lt;/span&gt;if placed adjacent to &lt;i&gt;Fighter Launch Bay&lt;/i&gt;</v>
      </c>
      <c r="BG5" s="2" t="b">
        <f t="shared" si="31"/>
        <v>0</v>
      </c>
      <c r="BH5" s="2" t="str">
        <f t="shared" si="32"/>
        <v>&lt;span class='pointModifier'&gt;+1&lt;/span&gt; if placed adjacent to a Red location&lt;br&gt;&lt;span class='midSpacer'&gt;OR&lt;/span&gt;&lt;br&gt;&lt;span class='pointModifier'&gt;+2&lt;/span&gt;if placed adjacent to &lt;i&gt;Fighter Launch Bay&lt;/i&gt;</v>
      </c>
      <c r="BI5" s="10"/>
      <c r="BJ5" s="2" t="e">
        <f t="shared" si="33"/>
        <v>#VALUE!</v>
      </c>
      <c r="BK5" s="2" t="str">
        <f t="shared" si="34"/>
        <v>&lt;span class='pointModifier'&gt;+1&lt;/span&gt; if placed adjacent to a Red location&lt;br&gt;&lt;span class='midSpacer'&gt;OR&lt;/span&gt;&lt;br&gt;&lt;span class='pointModifier'&gt;+2&lt;/span&gt;if placed adjacent to &lt;i&gt;Fighter Launch Bay&lt;/i&gt;</v>
      </c>
      <c r="BL5" s="2" t="b">
        <f t="shared" si="35"/>
        <v>0</v>
      </c>
      <c r="BM5" s="2" t="str">
        <f t="shared" si="36"/>
        <v>&lt;span class='pointModifier'&gt;+1&lt;/span&gt; if placed adjacent to a Red location&lt;br&gt;&lt;span class='midSpacer'&gt;OR&lt;/span&gt;&lt;br&gt;&lt;span class='pointModifier'&gt;+2&lt;/span&gt;if placed adjacent to &lt;i&gt;Fighter Launch Bay&lt;/i&gt;</v>
      </c>
    </row>
    <row r="6" spans="1:65" x14ac:dyDescent="0.25">
      <c r="A6" s="3" t="s">
        <v>24</v>
      </c>
      <c r="B6" s="3" t="s">
        <v>92</v>
      </c>
      <c r="C6" s="7" t="s">
        <v>61</v>
      </c>
      <c r="D6" s="7" t="s">
        <v>176</v>
      </c>
      <c r="E6" s="7" t="s">
        <v>70</v>
      </c>
      <c r="F6" s="7">
        <v>1</v>
      </c>
      <c r="G6" s="7" t="b">
        <v>1</v>
      </c>
      <c r="H6" s="7">
        <v>2</v>
      </c>
      <c r="I6" s="7">
        <v>1</v>
      </c>
      <c r="J6" s="7">
        <v>1</v>
      </c>
      <c r="K6" s="7" t="b">
        <v>0</v>
      </c>
      <c r="L6" s="7" t="b">
        <v>0</v>
      </c>
      <c r="M6" s="7" t="b">
        <v>1</v>
      </c>
      <c r="N6" s="7" t="b">
        <v>0</v>
      </c>
      <c r="O6" s="4" t="s">
        <v>184</v>
      </c>
      <c r="P6" s="1"/>
      <c r="Q6" s="1"/>
      <c r="U6" s="2">
        <f t="shared" si="6"/>
        <v>0</v>
      </c>
      <c r="V6" s="2" t="str">
        <f t="shared" si="7"/>
        <v>+1</v>
      </c>
      <c r="W6" s="2" t="b">
        <f t="shared" si="8"/>
        <v>1</v>
      </c>
      <c r="X6" s="2" t="str">
        <f t="shared" si="9"/>
        <v>&lt;span class='pointModifier'&gt;+1&lt;/span&gt;</v>
      </c>
      <c r="Y6" s="2" t="str">
        <f t="shared" si="10"/>
        <v>&lt;span class='pointModifier'&gt;+1&lt;/span&gt; for each &lt;i&gt;Turret&lt;/i&gt; on the Station</v>
      </c>
      <c r="Z6" s="10"/>
      <c r="AA6" s="2" t="e">
        <f t="shared" si="0"/>
        <v>#VALUE!</v>
      </c>
      <c r="AB6" s="2" t="str">
        <f t="shared" si="11"/>
        <v>&lt;span class='pointModifier'&gt;+1&lt;/span&gt; for each &lt;i&gt;Turret&lt;/i&gt; on the Station</v>
      </c>
      <c r="AC6" s="2" t="b">
        <f t="shared" si="12"/>
        <v>0</v>
      </c>
      <c r="AD6" s="2" t="str">
        <f t="shared" si="13"/>
        <v>&lt;span class='pointModifier'&gt;+1&lt;/span&gt; for each &lt;i&gt;Turret&lt;/i&gt; on the Station</v>
      </c>
      <c r="AE6" s="10"/>
      <c r="AF6" s="2" t="e">
        <f t="shared" si="14"/>
        <v>#VALUE!</v>
      </c>
      <c r="AG6" s="2" t="str">
        <f t="shared" si="15"/>
        <v>&lt;span class='pointModifier'&gt;+1&lt;/span&gt; for each &lt;i&gt;Turret&lt;/i&gt; on the Station</v>
      </c>
      <c r="AH6" s="2" t="b">
        <f t="shared" si="16"/>
        <v>0</v>
      </c>
      <c r="AI6" s="2" t="str">
        <f t="shared" si="1"/>
        <v>&lt;span class='pointModifier'&gt;+1&lt;/span&gt; for each &lt;i&gt;Turret&lt;/i&gt; on the Station</v>
      </c>
      <c r="AJ6" s="10"/>
      <c r="AK6" s="2" t="e">
        <f t="shared" si="17"/>
        <v>#VALUE!</v>
      </c>
      <c r="AL6" s="2" t="str">
        <f t="shared" si="18"/>
        <v>&lt;span class='pointModifier'&gt;+1&lt;/span&gt; for each &lt;i&gt;Turret&lt;/i&gt; on the Station</v>
      </c>
      <c r="AM6" s="2" t="b">
        <f t="shared" si="19"/>
        <v>0</v>
      </c>
      <c r="AN6" s="2" t="str">
        <f t="shared" si="2"/>
        <v>&lt;span class='pointModifier'&gt;+1&lt;/span&gt; for each &lt;i&gt;Turret&lt;/i&gt; on the Station</v>
      </c>
      <c r="AO6" s="10"/>
      <c r="AP6" s="2" t="e">
        <f t="shared" si="20"/>
        <v>#VALUE!</v>
      </c>
      <c r="AQ6" s="2" t="str">
        <f t="shared" si="21"/>
        <v>&lt;span class='pointModifier'&gt;+1&lt;/span&gt; for each &lt;i&gt;Turret&lt;/i&gt; on the Station</v>
      </c>
      <c r="AR6" s="2" t="b">
        <f t="shared" si="22"/>
        <v>0</v>
      </c>
      <c r="AS6" s="2" t="str">
        <f t="shared" si="3"/>
        <v>&lt;span class='pointModifier'&gt;+1&lt;/span&gt; for each &lt;i&gt;Turret&lt;/i&gt; on the Station</v>
      </c>
      <c r="AT6" s="10"/>
      <c r="AU6" s="2" t="e">
        <f t="shared" si="23"/>
        <v>#VALUE!</v>
      </c>
      <c r="AV6" s="2" t="str">
        <f t="shared" si="24"/>
        <v>&lt;span class='pointModifier'&gt;+1&lt;/span&gt; for each &lt;i&gt;Turret&lt;/i&gt; on the Station</v>
      </c>
      <c r="AW6" s="2" t="b">
        <f t="shared" si="25"/>
        <v>0</v>
      </c>
      <c r="AX6" s="2" t="str">
        <f t="shared" si="4"/>
        <v>&lt;span class='pointModifier'&gt;+1&lt;/span&gt; for each &lt;i&gt;Turret&lt;/i&gt; on the Station</v>
      </c>
      <c r="AY6" s="10"/>
      <c r="AZ6" s="2" t="e">
        <f t="shared" si="26"/>
        <v>#VALUE!</v>
      </c>
      <c r="BA6" s="2" t="str">
        <f t="shared" si="27"/>
        <v>&lt;span class='pointModifier'&gt;+1&lt;/span&gt; for each &lt;i&gt;Turret&lt;/i&gt; on the Station</v>
      </c>
      <c r="BB6" s="2" t="b">
        <f t="shared" si="28"/>
        <v>0</v>
      </c>
      <c r="BC6" s="2" t="str">
        <f t="shared" si="5"/>
        <v>&lt;span class='pointModifier'&gt;+1&lt;/span&gt; for each &lt;i&gt;Turret&lt;/i&gt; on the Station</v>
      </c>
      <c r="BD6" s="10"/>
      <c r="BE6" s="2" t="e">
        <f t="shared" si="29"/>
        <v>#VALUE!</v>
      </c>
      <c r="BF6" s="2" t="str">
        <f t="shared" si="30"/>
        <v>&lt;span class='pointModifier'&gt;+1&lt;/span&gt; for each &lt;i&gt;Turret&lt;/i&gt; on the Station</v>
      </c>
      <c r="BG6" s="2" t="b">
        <f t="shared" si="31"/>
        <v>0</v>
      </c>
      <c r="BH6" s="2" t="str">
        <f t="shared" si="32"/>
        <v>&lt;span class='pointModifier'&gt;+1&lt;/span&gt; for each &lt;i&gt;Turret&lt;/i&gt; on the Station</v>
      </c>
      <c r="BI6" s="10"/>
      <c r="BJ6" s="2" t="e">
        <f t="shared" si="33"/>
        <v>#VALUE!</v>
      </c>
      <c r="BK6" s="2" t="str">
        <f t="shared" si="34"/>
        <v>&lt;span class='pointModifier'&gt;+1&lt;/span&gt; for each &lt;i&gt;Turret&lt;/i&gt; on the Station</v>
      </c>
      <c r="BL6" s="2" t="b">
        <f t="shared" si="35"/>
        <v>0</v>
      </c>
      <c r="BM6" s="2" t="str">
        <f t="shared" si="36"/>
        <v>&lt;span class='pointModifier'&gt;+1&lt;/span&gt; for each &lt;i&gt;Turret&lt;/i&gt; on the Station</v>
      </c>
    </row>
    <row r="7" spans="1:65" x14ac:dyDescent="0.25">
      <c r="A7" s="3" t="s">
        <v>43</v>
      </c>
      <c r="B7" s="3" t="s">
        <v>111</v>
      </c>
      <c r="C7" s="7" t="s">
        <v>61</v>
      </c>
      <c r="D7" s="7" t="s">
        <v>176</v>
      </c>
      <c r="E7" s="7" t="s">
        <v>70</v>
      </c>
      <c r="F7" s="7">
        <v>2</v>
      </c>
      <c r="G7" s="7" t="b">
        <v>1</v>
      </c>
      <c r="H7" s="7">
        <v>0</v>
      </c>
      <c r="I7" s="7">
        <v>3</v>
      </c>
      <c r="J7" s="7">
        <v>0</v>
      </c>
      <c r="K7" s="7">
        <v>5</v>
      </c>
      <c r="L7" s="7" t="b">
        <v>0</v>
      </c>
      <c r="M7" s="7" t="b">
        <v>1</v>
      </c>
      <c r="N7" s="7" t="b">
        <v>0</v>
      </c>
      <c r="O7" s="4" t="s">
        <v>191</v>
      </c>
      <c r="U7" s="2">
        <f t="shared" si="6"/>
        <v>0</v>
      </c>
      <c r="V7" s="2" t="str">
        <f t="shared" si="7"/>
        <v>+1</v>
      </c>
      <c r="W7" s="2" t="b">
        <f t="shared" si="8"/>
        <v>1</v>
      </c>
      <c r="X7" s="2" t="str">
        <f t="shared" si="9"/>
        <v>&lt;span class='pointModifier'&gt;+1&lt;/span&gt;</v>
      </c>
      <c r="Y7" s="2" t="str">
        <f t="shared" si="10"/>
        <v>&lt;span class='pointModifier'&gt;+1&lt;/span&gt; for each Red location on the Station</v>
      </c>
      <c r="Z7" s="10"/>
      <c r="AA7" s="2" t="e">
        <f t="shared" si="0"/>
        <v>#VALUE!</v>
      </c>
      <c r="AB7" s="2" t="str">
        <f t="shared" si="11"/>
        <v>&lt;span class='pointModifier'&gt;+1&lt;/span&gt; for each Red location on the Station</v>
      </c>
      <c r="AC7" s="2" t="b">
        <f t="shared" si="12"/>
        <v>0</v>
      </c>
      <c r="AD7" s="2" t="str">
        <f t="shared" si="13"/>
        <v>&lt;span class='pointModifier'&gt;+1&lt;/span&gt; for each Red location on the Station</v>
      </c>
      <c r="AE7" s="10"/>
      <c r="AF7" s="2" t="e">
        <f t="shared" si="14"/>
        <v>#VALUE!</v>
      </c>
      <c r="AG7" s="2" t="str">
        <f t="shared" si="15"/>
        <v>&lt;span class='pointModifier'&gt;+1&lt;/span&gt; for each Red location on the Station</v>
      </c>
      <c r="AH7" s="2" t="b">
        <f t="shared" si="16"/>
        <v>0</v>
      </c>
      <c r="AI7" s="2" t="str">
        <f t="shared" si="1"/>
        <v>&lt;span class='pointModifier'&gt;+1&lt;/span&gt; for each Red location on the Station</v>
      </c>
      <c r="AJ7" s="10"/>
      <c r="AK7" s="2" t="e">
        <f t="shared" si="17"/>
        <v>#VALUE!</v>
      </c>
      <c r="AL7" s="2" t="str">
        <f t="shared" si="18"/>
        <v>&lt;span class='pointModifier'&gt;+1&lt;/span&gt; for each Red location on the Station</v>
      </c>
      <c r="AM7" s="2" t="b">
        <f t="shared" si="19"/>
        <v>0</v>
      </c>
      <c r="AN7" s="2" t="str">
        <f t="shared" si="2"/>
        <v>&lt;span class='pointModifier'&gt;+1&lt;/span&gt; for each Red location on the Station</v>
      </c>
      <c r="AO7" s="10"/>
      <c r="AP7" s="2" t="e">
        <f t="shared" si="20"/>
        <v>#VALUE!</v>
      </c>
      <c r="AQ7" s="2" t="str">
        <f t="shared" si="21"/>
        <v>&lt;span class='pointModifier'&gt;+1&lt;/span&gt; for each Red location on the Station</v>
      </c>
      <c r="AR7" s="2" t="b">
        <f t="shared" si="22"/>
        <v>0</v>
      </c>
      <c r="AS7" s="2" t="str">
        <f t="shared" si="3"/>
        <v>&lt;span class='pointModifier'&gt;+1&lt;/span&gt; for each Red location on the Station</v>
      </c>
      <c r="AT7" s="10"/>
      <c r="AU7" s="2" t="e">
        <f t="shared" si="23"/>
        <v>#VALUE!</v>
      </c>
      <c r="AV7" s="2" t="str">
        <f t="shared" si="24"/>
        <v>&lt;span class='pointModifier'&gt;+1&lt;/span&gt; for each Red location on the Station</v>
      </c>
      <c r="AW7" s="2" t="b">
        <f t="shared" si="25"/>
        <v>0</v>
      </c>
      <c r="AX7" s="2" t="str">
        <f t="shared" si="4"/>
        <v>&lt;span class='pointModifier'&gt;+1&lt;/span&gt; for each Red location on the Station</v>
      </c>
      <c r="AY7" s="10"/>
      <c r="AZ7" s="2" t="e">
        <f t="shared" si="26"/>
        <v>#VALUE!</v>
      </c>
      <c r="BA7" s="2" t="str">
        <f t="shared" si="27"/>
        <v>&lt;span class='pointModifier'&gt;+1&lt;/span&gt; for each Red location on the Station</v>
      </c>
      <c r="BB7" s="2" t="b">
        <f t="shared" si="28"/>
        <v>0</v>
      </c>
      <c r="BC7" s="2" t="str">
        <f t="shared" si="5"/>
        <v>&lt;span class='pointModifier'&gt;+1&lt;/span&gt; for each Red location on the Station</v>
      </c>
      <c r="BD7" s="10"/>
      <c r="BE7" s="2" t="e">
        <f t="shared" si="29"/>
        <v>#VALUE!</v>
      </c>
      <c r="BF7" s="2" t="str">
        <f t="shared" si="30"/>
        <v>&lt;span class='pointModifier'&gt;+1&lt;/span&gt; for each Red location on the Station</v>
      </c>
      <c r="BG7" s="2" t="b">
        <f t="shared" si="31"/>
        <v>0</v>
      </c>
      <c r="BH7" s="2" t="str">
        <f t="shared" si="32"/>
        <v>&lt;span class='pointModifier'&gt;+1&lt;/span&gt; for each Red location on the Station</v>
      </c>
      <c r="BI7" s="10"/>
      <c r="BJ7" s="2" t="e">
        <f t="shared" si="33"/>
        <v>#VALUE!</v>
      </c>
      <c r="BK7" s="2" t="str">
        <f t="shared" si="34"/>
        <v>&lt;span class='pointModifier'&gt;+1&lt;/span&gt; for each Red location on the Station</v>
      </c>
      <c r="BL7" s="2" t="b">
        <f t="shared" si="35"/>
        <v>0</v>
      </c>
      <c r="BM7" s="2" t="str">
        <f t="shared" si="36"/>
        <v>&lt;span class='pointModifier'&gt;+1&lt;/span&gt; for each Red location on the Station</v>
      </c>
    </row>
    <row r="8" spans="1:65" x14ac:dyDescent="0.25">
      <c r="A8" s="3" t="s">
        <v>44</v>
      </c>
      <c r="B8" s="2" t="s">
        <v>178</v>
      </c>
      <c r="C8" s="7" t="s">
        <v>62</v>
      </c>
      <c r="D8" s="7" t="s">
        <v>176</v>
      </c>
      <c r="E8" s="7" t="s">
        <v>70</v>
      </c>
      <c r="F8" s="7">
        <v>2</v>
      </c>
      <c r="G8" s="7" t="b">
        <v>0</v>
      </c>
      <c r="H8" s="7">
        <v>1</v>
      </c>
      <c r="I8" s="7">
        <v>1</v>
      </c>
      <c r="J8" s="7">
        <v>0</v>
      </c>
      <c r="K8" s="7" t="b">
        <v>0</v>
      </c>
      <c r="L8" s="7" t="b">
        <v>0</v>
      </c>
      <c r="M8" s="7" t="b">
        <v>1</v>
      </c>
      <c r="N8" s="7" t="b">
        <v>0</v>
      </c>
      <c r="O8" s="4" t="s">
        <v>204</v>
      </c>
      <c r="U8" s="2">
        <f t="shared" si="6"/>
        <v>89</v>
      </c>
      <c r="V8" s="2" t="str">
        <f t="shared" si="7"/>
        <v>+1</v>
      </c>
      <c r="W8" s="2" t="b">
        <f t="shared" si="8"/>
        <v>1</v>
      </c>
      <c r="X8" s="2" t="str">
        <f t="shared" si="9"/>
        <v>&lt;span class='pointModifier'&gt;+1&lt;/span&gt;</v>
      </c>
      <c r="Y8" s="2" t="str">
        <f t="shared" si="10"/>
        <v>Pay up to 6_credit and put them on this card. At the end of the year, you get them back. &lt;span class='pointModifier'&gt;+1&lt;/span&gt; for every 2_credit you put on the card</v>
      </c>
      <c r="Z8" s="10"/>
      <c r="AA8" s="2" t="e">
        <f t="shared" si="0"/>
        <v>#VALUE!</v>
      </c>
      <c r="AB8" s="2" t="str">
        <f t="shared" si="11"/>
        <v>Pay up to 6_credit and put them on this card. At the end of the year, you get them back. &lt;span class='pointModifier'&gt;+1&lt;/span&gt; for every 2_credit you put on the card</v>
      </c>
      <c r="AC8" s="2" t="b">
        <f t="shared" si="12"/>
        <v>0</v>
      </c>
      <c r="AD8" s="2" t="str">
        <f t="shared" si="13"/>
        <v>Pay up to 6_credit and put them on this card. At the end of the year, you get them back. &lt;span class='pointModifier'&gt;+1&lt;/span&gt; for every 2_credit you put on the card</v>
      </c>
      <c r="AE8" s="10"/>
      <c r="AF8" s="2" t="e">
        <f t="shared" si="14"/>
        <v>#VALUE!</v>
      </c>
      <c r="AG8" s="2" t="str">
        <f t="shared" si="15"/>
        <v>Pay up to 6_credit and put them on this card. At the end of the year, you get them back. &lt;span class='pointModifier'&gt;+1&lt;/span&gt; for every 2_credit you put on the card</v>
      </c>
      <c r="AH8" s="2" t="b">
        <f t="shared" si="16"/>
        <v>0</v>
      </c>
      <c r="AI8" s="2" t="str">
        <f t="shared" si="1"/>
        <v>Pay up to 6_credit and put them on this card. At the end of the year, you get them back. &lt;span class='pointModifier'&gt;+1&lt;/span&gt; for every 2_credit you put on the card</v>
      </c>
      <c r="AJ8" s="10"/>
      <c r="AK8" s="2" t="e">
        <f t="shared" si="17"/>
        <v>#VALUE!</v>
      </c>
      <c r="AL8" s="2" t="str">
        <f t="shared" si="18"/>
        <v>Pay up to 6_credit and put them on this card. At the end of the year, you get them back. &lt;span class='pointModifier'&gt;+1&lt;/span&gt; for every 2_credit you put on the card</v>
      </c>
      <c r="AM8" s="2" t="b">
        <f t="shared" si="19"/>
        <v>0</v>
      </c>
      <c r="AN8" s="2" t="str">
        <f t="shared" si="2"/>
        <v>Pay up to 6_credit and put them on this card. At the end of the year, you get them back. &lt;span class='pointModifier'&gt;+1&lt;/span&gt; for every 2_credit you put on the card</v>
      </c>
      <c r="AO8" s="10"/>
      <c r="AP8" s="2" t="e">
        <f t="shared" si="20"/>
        <v>#VALUE!</v>
      </c>
      <c r="AQ8" s="2" t="str">
        <f t="shared" si="21"/>
        <v>Pay up to 6_credit and put them on this card. At the end of the year, you get them back. &lt;span class='pointModifier'&gt;+1&lt;/span&gt; for every 2_credit you put on the card</v>
      </c>
      <c r="AR8" s="2" t="b">
        <f t="shared" si="22"/>
        <v>0</v>
      </c>
      <c r="AS8" s="2" t="str">
        <f t="shared" si="3"/>
        <v>Pay up to 6_credit and put them on this card. At the end of the year, you get them back. &lt;span class='pointModifier'&gt;+1&lt;/span&gt; for every 2_credit you put on the card</v>
      </c>
      <c r="AT8" s="10"/>
      <c r="AU8" s="2">
        <f t="shared" si="23"/>
        <v>11</v>
      </c>
      <c r="AV8" s="2" t="str">
        <f t="shared" si="24"/>
        <v>&lt;span class='creditModifier2'&gt;6&lt;/span&gt;</v>
      </c>
      <c r="AW8" s="2" t="b">
        <f t="shared" si="25"/>
        <v>1</v>
      </c>
      <c r="AX8" s="2" t="str">
        <f t="shared" si="4"/>
        <v>Pay up to &lt;span class='creditModifier2'&gt;6&lt;/span&gt; and put them on this card. At the end of the year, you get them back. &lt;span class='pointModifier'&gt;+1&lt;/span&gt; for every 2_credit you put on the card</v>
      </c>
      <c r="AY8" s="10"/>
      <c r="AZ8" s="2">
        <f t="shared" si="26"/>
        <v>168</v>
      </c>
      <c r="BA8" s="2" t="str">
        <f t="shared" si="27"/>
        <v>&lt;span class='creditModifier2'&gt;2&lt;/span&gt;</v>
      </c>
      <c r="BB8" s="2" t="b">
        <f t="shared" si="28"/>
        <v>1</v>
      </c>
      <c r="BC8" s="2" t="str">
        <f t="shared" si="5"/>
        <v>Pay up to &lt;span class='creditModifier2'&gt;6&lt;/span&gt; and put them on this card. At the end of the year, you get them back. &lt;span class='pointModifier'&gt;+1&lt;/span&gt; for every &lt;span class='creditModifier2'&gt;2&lt;/span&gt; you put on the card</v>
      </c>
      <c r="BD8" s="10"/>
      <c r="BE8" s="2" t="e">
        <f t="shared" si="29"/>
        <v>#VALUE!</v>
      </c>
      <c r="BF8" s="2" t="str">
        <f t="shared" si="30"/>
        <v>Pay up to &lt;span class='creditModifier2'&gt;6&lt;/span&gt; and put them on this card. At the end of the year, you get them back. &lt;span class='pointModifier'&gt;+1&lt;/span&gt; for every &lt;span class='creditModifier2'&gt;2&lt;/span&gt; you put on the card</v>
      </c>
      <c r="BG8" s="2" t="b">
        <f t="shared" si="31"/>
        <v>0</v>
      </c>
      <c r="BH8" s="2" t="str">
        <f t="shared" si="32"/>
        <v>Pay up to &lt;span class='creditModifier2'&gt;6&lt;/span&gt; and put them on this card. At the end of the year, you get them back. &lt;span class='pointModifier'&gt;+1&lt;/span&gt; for every &lt;span class='creditModifier2'&gt;2&lt;/span&gt; you put on the card</v>
      </c>
      <c r="BI8" s="10"/>
      <c r="BJ8" s="2" t="e">
        <f t="shared" si="33"/>
        <v>#VALUE!</v>
      </c>
      <c r="BK8" s="2" t="str">
        <f t="shared" si="34"/>
        <v>Pay up to &lt;span class='creditModifier2'&gt;6&lt;/span&gt; and put them on this card. At the end of the year, you get them back. &lt;span class='pointModifier'&gt;+1&lt;/span&gt; for every &lt;span class='creditModifier2'&gt;2&lt;/span&gt; you put on the card</v>
      </c>
      <c r="BL8" s="2" t="b">
        <f t="shared" si="35"/>
        <v>0</v>
      </c>
      <c r="BM8" s="2" t="str">
        <f t="shared" si="36"/>
        <v>Pay up to &lt;span class='creditModifier2'&gt;6&lt;/span&gt; and put them on this card. At the end of the year, you get them back. &lt;span class='pointModifier'&gt;+1&lt;/span&gt; for every &lt;span class='creditModifier2'&gt;2&lt;/span&gt; you put on the card</v>
      </c>
    </row>
    <row r="9" spans="1:65" x14ac:dyDescent="0.25">
      <c r="A9" s="3" t="s">
        <v>45</v>
      </c>
      <c r="B9" s="3" t="s">
        <v>114</v>
      </c>
      <c r="C9" s="7" t="s">
        <v>62</v>
      </c>
      <c r="D9" s="7" t="s">
        <v>176</v>
      </c>
      <c r="E9" s="7" t="s">
        <v>70</v>
      </c>
      <c r="F9" s="7">
        <v>2</v>
      </c>
      <c r="G9" s="7" t="b">
        <v>0</v>
      </c>
      <c r="H9" s="7">
        <v>4</v>
      </c>
      <c r="I9" s="7">
        <v>3</v>
      </c>
      <c r="J9" s="7">
        <v>1</v>
      </c>
      <c r="K9" s="7" t="b">
        <v>0</v>
      </c>
      <c r="L9" s="7" t="b">
        <v>0</v>
      </c>
      <c r="M9" s="7" t="b">
        <v>1</v>
      </c>
      <c r="N9" s="7" t="b">
        <v>0</v>
      </c>
      <c r="O9" s="5" t="s">
        <v>192</v>
      </c>
      <c r="U9" s="2" t="e">
        <f t="shared" si="6"/>
        <v>#VALUE!</v>
      </c>
      <c r="V9" s="2" t="str">
        <f t="shared" si="7"/>
        <v>At the beginning of every remaining year, you receive +1credit</v>
      </c>
      <c r="W9" s="2" t="b">
        <f t="shared" si="8"/>
        <v>0</v>
      </c>
      <c r="X9" s="2" t="str">
        <f t="shared" si="9"/>
        <v>At the beginning of every remaining year, you receive +1credit</v>
      </c>
      <c r="Y9" s="2" t="str">
        <f t="shared" si="10"/>
        <v>At the beginning of every remaining year, you receive +1credit</v>
      </c>
      <c r="Z9" s="10"/>
      <c r="AA9" s="2" t="e">
        <f>SEARCH("+?VP",Y9)</f>
        <v>#VALUE!</v>
      </c>
      <c r="AB9" s="2" t="str">
        <f t="shared" si="11"/>
        <v>At the beginning of every remaining year, you receive +1credit</v>
      </c>
      <c r="AC9" s="2" t="b">
        <f t="shared" si="12"/>
        <v>0</v>
      </c>
      <c r="AD9" s="2" t="str">
        <f t="shared" si="13"/>
        <v>At the beginning of every remaining year, you receive +1credit</v>
      </c>
      <c r="AE9" s="10"/>
      <c r="AF9" s="2">
        <f t="shared" si="14"/>
        <v>55</v>
      </c>
      <c r="AG9" s="2" t="str">
        <f t="shared" si="15"/>
        <v>&lt;span class='creditModifier'&gt;+1&lt;/span&gt;</v>
      </c>
      <c r="AH9" s="2" t="b">
        <f t="shared" si="16"/>
        <v>1</v>
      </c>
      <c r="AI9" s="2" t="str">
        <f t="shared" si="1"/>
        <v>At the beginning of every remaining year, you receive &lt;span class='creditModifier'&gt;+1&lt;/span&gt;</v>
      </c>
      <c r="AJ9" s="10"/>
      <c r="AK9" s="2" t="e">
        <f t="shared" si="17"/>
        <v>#VALUE!</v>
      </c>
      <c r="AL9" s="2" t="str">
        <f t="shared" si="18"/>
        <v>At the beginning of every remaining year, you receive &lt;span class='creditModifier'&gt;+1&lt;/span&gt;</v>
      </c>
      <c r="AM9" s="2" t="b">
        <f t="shared" si="19"/>
        <v>0</v>
      </c>
      <c r="AN9" s="2" t="str">
        <f t="shared" si="2"/>
        <v>At the beginning of every remaining year, you receive &lt;span class='creditModifier'&gt;+1&lt;/span&gt;</v>
      </c>
      <c r="AO9" s="10"/>
      <c r="AP9" s="2" t="e">
        <f t="shared" si="20"/>
        <v>#VALUE!</v>
      </c>
      <c r="AQ9" s="2" t="str">
        <f t="shared" si="21"/>
        <v>At the beginning of every remaining year, you receive &lt;span class='creditModifier'&gt;+1&lt;/span&gt;</v>
      </c>
      <c r="AR9" s="2" t="b">
        <f t="shared" si="22"/>
        <v>0</v>
      </c>
      <c r="AS9" s="2" t="str">
        <f t="shared" si="3"/>
        <v>At the beginning of every remaining year, you receive &lt;span class='creditModifier'&gt;+1&lt;/span&gt;</v>
      </c>
      <c r="AT9" s="10"/>
      <c r="AU9" s="2" t="e">
        <f t="shared" si="23"/>
        <v>#VALUE!</v>
      </c>
      <c r="AV9" s="2" t="str">
        <f t="shared" si="24"/>
        <v>At the beginning of every remaining year, you receive &lt;span class='creditModifier'&gt;+1&lt;/span&gt;</v>
      </c>
      <c r="AW9" s="2" t="b">
        <f t="shared" si="25"/>
        <v>0</v>
      </c>
      <c r="AX9" s="2" t="str">
        <f t="shared" si="4"/>
        <v>At the beginning of every remaining year, you receive &lt;span class='creditModifier'&gt;+1&lt;/span&gt;</v>
      </c>
      <c r="AY9" s="10"/>
      <c r="AZ9" s="2" t="e">
        <f t="shared" si="26"/>
        <v>#VALUE!</v>
      </c>
      <c r="BA9" s="2" t="str">
        <f t="shared" si="27"/>
        <v>At the beginning of every remaining year, you receive &lt;span class='creditModifier'&gt;+1&lt;/span&gt;</v>
      </c>
      <c r="BB9" s="2" t="b">
        <f t="shared" si="28"/>
        <v>0</v>
      </c>
      <c r="BC9" s="2" t="str">
        <f t="shared" si="5"/>
        <v>At the beginning of every remaining year, you receive &lt;span class='creditModifier'&gt;+1&lt;/span&gt;</v>
      </c>
      <c r="BD9" s="10"/>
      <c r="BE9" s="2" t="e">
        <f t="shared" si="29"/>
        <v>#VALUE!</v>
      </c>
      <c r="BF9" s="2" t="str">
        <f t="shared" si="30"/>
        <v>At the beginning of every remaining year, you receive &lt;span class='creditModifier'&gt;+1&lt;/span&gt;</v>
      </c>
      <c r="BG9" s="2" t="b">
        <f t="shared" si="31"/>
        <v>0</v>
      </c>
      <c r="BH9" s="2" t="str">
        <f t="shared" si="32"/>
        <v>At the beginning of every remaining year, you receive &lt;span class='creditModifier'&gt;+1&lt;/span&gt;</v>
      </c>
      <c r="BI9" s="10"/>
      <c r="BJ9" s="2" t="e">
        <f t="shared" si="33"/>
        <v>#VALUE!</v>
      </c>
      <c r="BK9" s="2" t="str">
        <f t="shared" si="34"/>
        <v>At the beginning of every remaining year, you receive &lt;span class='creditModifier'&gt;+1&lt;/span&gt;</v>
      </c>
      <c r="BL9" s="2" t="b">
        <f t="shared" si="35"/>
        <v>0</v>
      </c>
      <c r="BM9" s="2" t="str">
        <f t="shared" si="36"/>
        <v>At the beginning of every remaining year, you receive &lt;span class='creditModifier'&gt;+1&lt;/span&gt;</v>
      </c>
    </row>
    <row r="10" spans="1:65" x14ac:dyDescent="0.25">
      <c r="A10" s="3" t="s">
        <v>46</v>
      </c>
      <c r="B10" s="3" t="s">
        <v>96</v>
      </c>
      <c r="C10" s="7" t="s">
        <v>62</v>
      </c>
      <c r="D10" s="7" t="s">
        <v>176</v>
      </c>
      <c r="E10" s="7" t="s">
        <v>70</v>
      </c>
      <c r="F10" s="7">
        <v>2</v>
      </c>
      <c r="G10" s="7" t="b">
        <v>0</v>
      </c>
      <c r="H10" s="7">
        <v>2</v>
      </c>
      <c r="I10" s="7">
        <v>3</v>
      </c>
      <c r="J10" s="7">
        <v>0</v>
      </c>
      <c r="K10" s="7" t="b">
        <v>0</v>
      </c>
      <c r="L10" s="7" t="b">
        <v>0</v>
      </c>
      <c r="M10" s="7" t="b">
        <v>1</v>
      </c>
      <c r="N10" s="7" t="b">
        <v>0</v>
      </c>
      <c r="O10" s="4" t="s">
        <v>205</v>
      </c>
      <c r="U10" s="2" t="e">
        <f t="shared" si="6"/>
        <v>#VALUE!</v>
      </c>
      <c r="V10" s="2" t="str">
        <f t="shared" si="7"/>
        <v>Choose up to 2 other players. Get a combination of 2_credit from them</v>
      </c>
      <c r="W10" s="2" t="b">
        <f t="shared" si="8"/>
        <v>0</v>
      </c>
      <c r="X10" s="2" t="str">
        <f t="shared" si="9"/>
        <v>Choose up to 2 other players. Get a combination of 2_credit from them</v>
      </c>
      <c r="Y10" s="2" t="str">
        <f t="shared" si="10"/>
        <v>Choose up to 2 other players. Get a combination of 2_credit from them</v>
      </c>
      <c r="Z10" s="10"/>
      <c r="AA10" s="2" t="e">
        <f t="shared" ref="AA10:AA20" si="37">SEARCH("+?VP",Y10)</f>
        <v>#VALUE!</v>
      </c>
      <c r="AB10" s="2" t="str">
        <f t="shared" si="11"/>
        <v>Choose up to 2 other players. Get a combination of 2_credit from them</v>
      </c>
      <c r="AC10" s="2" t="b">
        <f t="shared" si="12"/>
        <v>0</v>
      </c>
      <c r="AD10" s="2" t="str">
        <f t="shared" si="13"/>
        <v>Choose up to 2 other players. Get a combination of 2_credit from them</v>
      </c>
      <c r="AE10" s="10"/>
      <c r="AF10" s="2" t="e">
        <f t="shared" si="14"/>
        <v>#VALUE!</v>
      </c>
      <c r="AG10" s="2" t="str">
        <f t="shared" si="15"/>
        <v>Choose up to 2 other players. Get a combination of 2_credit from them</v>
      </c>
      <c r="AH10" s="2" t="b">
        <f t="shared" si="16"/>
        <v>0</v>
      </c>
      <c r="AI10" s="2" t="str">
        <f t="shared" si="1"/>
        <v>Choose up to 2 other players. Get a combination of 2_credit from them</v>
      </c>
      <c r="AJ10" s="10"/>
      <c r="AK10" s="2" t="e">
        <f t="shared" si="17"/>
        <v>#VALUE!</v>
      </c>
      <c r="AL10" s="2" t="str">
        <f t="shared" si="18"/>
        <v>Choose up to 2 other players. Get a combination of 2_credit from them</v>
      </c>
      <c r="AM10" s="2" t="b">
        <f t="shared" si="19"/>
        <v>0</v>
      </c>
      <c r="AN10" s="2" t="str">
        <f t="shared" si="2"/>
        <v>Choose up to 2 other players. Get a combination of 2_credit from them</v>
      </c>
      <c r="AO10" s="10"/>
      <c r="AP10" s="2" t="e">
        <f t="shared" si="20"/>
        <v>#VALUE!</v>
      </c>
      <c r="AQ10" s="2" t="str">
        <f t="shared" si="21"/>
        <v>Choose up to 2 other players. Get a combination of 2_credit from them</v>
      </c>
      <c r="AR10" s="2" t="b">
        <f t="shared" si="22"/>
        <v>0</v>
      </c>
      <c r="AS10" s="2" t="str">
        <f t="shared" si="3"/>
        <v>Choose up to 2 other players. Get a combination of 2_credit from them</v>
      </c>
      <c r="AT10" s="10"/>
      <c r="AU10" s="2">
        <f t="shared" si="23"/>
        <v>52</v>
      </c>
      <c r="AV10" s="2" t="str">
        <f t="shared" si="24"/>
        <v>&lt;span class='creditModifier2'&gt;2&lt;/span&gt;</v>
      </c>
      <c r="AW10" s="2" t="b">
        <f t="shared" si="25"/>
        <v>1</v>
      </c>
      <c r="AX10" s="2" t="str">
        <f t="shared" si="4"/>
        <v>Choose up to 2 other players. Get a combination of &lt;span class='creditModifier2'&gt;2&lt;/span&gt; from them</v>
      </c>
      <c r="AY10" s="10"/>
      <c r="AZ10" s="2" t="e">
        <f t="shared" si="26"/>
        <v>#VALUE!</v>
      </c>
      <c r="BA10" s="2" t="str">
        <f t="shared" si="27"/>
        <v>Choose up to 2 other players. Get a combination of &lt;span class='creditModifier2'&gt;2&lt;/span&gt; from them</v>
      </c>
      <c r="BB10" s="2" t="b">
        <f t="shared" si="28"/>
        <v>0</v>
      </c>
      <c r="BC10" s="2" t="str">
        <f t="shared" si="5"/>
        <v>Choose up to 2 other players. Get a combination of &lt;span class='creditModifier2'&gt;2&lt;/span&gt; from them</v>
      </c>
      <c r="BD10" s="10"/>
      <c r="BE10" s="2" t="e">
        <f t="shared" si="29"/>
        <v>#VALUE!</v>
      </c>
      <c r="BF10" s="2" t="str">
        <f t="shared" si="30"/>
        <v>Choose up to 2 other players. Get a combination of &lt;span class='creditModifier2'&gt;2&lt;/span&gt; from them</v>
      </c>
      <c r="BG10" s="2" t="b">
        <f t="shared" si="31"/>
        <v>0</v>
      </c>
      <c r="BH10" s="2" t="str">
        <f t="shared" si="32"/>
        <v>Choose up to 2 other players. Get a combination of &lt;span class='creditModifier2'&gt;2&lt;/span&gt; from them</v>
      </c>
      <c r="BI10" s="10"/>
      <c r="BJ10" s="2" t="e">
        <f t="shared" si="33"/>
        <v>#VALUE!</v>
      </c>
      <c r="BK10" s="2" t="str">
        <f t="shared" si="34"/>
        <v>Choose up to 2 other players. Get a combination of &lt;span class='creditModifier2'&gt;2&lt;/span&gt; from them</v>
      </c>
      <c r="BL10" s="2" t="b">
        <f t="shared" si="35"/>
        <v>0</v>
      </c>
      <c r="BM10" s="2" t="str">
        <f t="shared" si="36"/>
        <v>Choose up to 2 other players. Get a combination of &lt;span class='creditModifier2'&gt;2&lt;/span&gt; from them</v>
      </c>
    </row>
    <row r="11" spans="1:65" x14ac:dyDescent="0.25">
      <c r="A11" s="3" t="s">
        <v>47</v>
      </c>
      <c r="B11" s="3" t="s">
        <v>115</v>
      </c>
      <c r="C11" s="7" t="s">
        <v>62</v>
      </c>
      <c r="D11" s="7" t="s">
        <v>176</v>
      </c>
      <c r="E11" s="7" t="s">
        <v>70</v>
      </c>
      <c r="F11" s="7">
        <v>2</v>
      </c>
      <c r="G11" s="7" t="b">
        <v>0</v>
      </c>
      <c r="H11" s="7">
        <v>1</v>
      </c>
      <c r="I11" s="7">
        <v>4</v>
      </c>
      <c r="J11" s="7">
        <v>0</v>
      </c>
      <c r="K11" s="7">
        <v>5</v>
      </c>
      <c r="L11" s="7" t="b">
        <v>0</v>
      </c>
      <c r="M11" s="7" t="b">
        <v>1</v>
      </c>
      <c r="N11" s="7" t="b">
        <v>0</v>
      </c>
      <c r="O11" s="4" t="s">
        <v>193</v>
      </c>
      <c r="U11" s="2">
        <f t="shared" si="6"/>
        <v>0</v>
      </c>
      <c r="V11" s="2" t="str">
        <f t="shared" si="7"/>
        <v>+1</v>
      </c>
      <c r="W11" s="2" t="b">
        <f t="shared" si="8"/>
        <v>1</v>
      </c>
      <c r="X11" s="2" t="str">
        <f t="shared" si="9"/>
        <v>&lt;span class='pointModifier'&gt;+1&lt;/span&gt;</v>
      </c>
      <c r="Y11" s="2" t="str">
        <f t="shared" si="10"/>
        <v>&lt;span class='pointModifier'&gt;+1&lt;/span&gt; for each Yellow location on the Station</v>
      </c>
      <c r="Z11" s="10"/>
      <c r="AA11" s="2" t="e">
        <f t="shared" si="37"/>
        <v>#VALUE!</v>
      </c>
      <c r="AB11" s="2" t="str">
        <f t="shared" si="11"/>
        <v>&lt;span class='pointModifier'&gt;+1&lt;/span&gt; for each Yellow location on the Station</v>
      </c>
      <c r="AC11" s="2" t="b">
        <f t="shared" si="12"/>
        <v>0</v>
      </c>
      <c r="AD11" s="2" t="str">
        <f t="shared" si="13"/>
        <v>&lt;span class='pointModifier'&gt;+1&lt;/span&gt; for each Yellow location on the Station</v>
      </c>
      <c r="AE11" s="10"/>
      <c r="AF11" s="2" t="e">
        <f t="shared" si="14"/>
        <v>#VALUE!</v>
      </c>
      <c r="AG11" s="2" t="str">
        <f t="shared" si="15"/>
        <v>&lt;span class='pointModifier'&gt;+1&lt;/span&gt; for each Yellow location on the Station</v>
      </c>
      <c r="AH11" s="2" t="b">
        <f t="shared" si="16"/>
        <v>0</v>
      </c>
      <c r="AI11" s="2" t="str">
        <f t="shared" si="1"/>
        <v>&lt;span class='pointModifier'&gt;+1&lt;/span&gt; for each Yellow location on the Station</v>
      </c>
      <c r="AJ11" s="10"/>
      <c r="AK11" s="2" t="e">
        <f t="shared" si="17"/>
        <v>#VALUE!</v>
      </c>
      <c r="AL11" s="2" t="str">
        <f t="shared" si="18"/>
        <v>&lt;span class='pointModifier'&gt;+1&lt;/span&gt; for each Yellow location on the Station</v>
      </c>
      <c r="AM11" s="2" t="b">
        <f t="shared" si="19"/>
        <v>0</v>
      </c>
      <c r="AN11" s="2" t="str">
        <f t="shared" si="2"/>
        <v>&lt;span class='pointModifier'&gt;+1&lt;/span&gt; for each Yellow location on the Station</v>
      </c>
      <c r="AO11" s="10"/>
      <c r="AP11" s="2" t="e">
        <f t="shared" si="20"/>
        <v>#VALUE!</v>
      </c>
      <c r="AQ11" s="2" t="str">
        <f t="shared" si="21"/>
        <v>&lt;span class='pointModifier'&gt;+1&lt;/span&gt; for each Yellow location on the Station</v>
      </c>
      <c r="AR11" s="2" t="b">
        <f t="shared" si="22"/>
        <v>0</v>
      </c>
      <c r="AS11" s="2" t="str">
        <f t="shared" si="3"/>
        <v>&lt;span class='pointModifier'&gt;+1&lt;/span&gt; for each Yellow location on the Station</v>
      </c>
      <c r="AT11" s="10"/>
      <c r="AU11" s="2" t="e">
        <f t="shared" si="23"/>
        <v>#VALUE!</v>
      </c>
      <c r="AV11" s="2" t="str">
        <f t="shared" si="24"/>
        <v>&lt;span class='pointModifier'&gt;+1&lt;/span&gt; for each Yellow location on the Station</v>
      </c>
      <c r="AW11" s="2" t="b">
        <f t="shared" si="25"/>
        <v>0</v>
      </c>
      <c r="AX11" s="2" t="str">
        <f t="shared" si="4"/>
        <v>&lt;span class='pointModifier'&gt;+1&lt;/span&gt; for each Yellow location on the Station</v>
      </c>
      <c r="AY11" s="10"/>
      <c r="AZ11" s="2" t="e">
        <f t="shared" si="26"/>
        <v>#VALUE!</v>
      </c>
      <c r="BA11" s="2" t="str">
        <f t="shared" si="27"/>
        <v>&lt;span class='pointModifier'&gt;+1&lt;/span&gt; for each Yellow location on the Station</v>
      </c>
      <c r="BB11" s="2" t="b">
        <f t="shared" si="28"/>
        <v>0</v>
      </c>
      <c r="BC11" s="2" t="str">
        <f t="shared" si="5"/>
        <v>&lt;span class='pointModifier'&gt;+1&lt;/span&gt; for each Yellow location on the Station</v>
      </c>
      <c r="BD11" s="10"/>
      <c r="BE11" s="2" t="e">
        <f t="shared" si="29"/>
        <v>#VALUE!</v>
      </c>
      <c r="BF11" s="2" t="str">
        <f t="shared" si="30"/>
        <v>&lt;span class='pointModifier'&gt;+1&lt;/span&gt; for each Yellow location on the Station</v>
      </c>
      <c r="BG11" s="2" t="b">
        <f t="shared" si="31"/>
        <v>0</v>
      </c>
      <c r="BH11" s="2" t="str">
        <f t="shared" si="32"/>
        <v>&lt;span class='pointModifier'&gt;+1&lt;/span&gt; for each Yellow location on the Station</v>
      </c>
      <c r="BI11" s="10"/>
      <c r="BJ11" s="2" t="e">
        <f t="shared" si="33"/>
        <v>#VALUE!</v>
      </c>
      <c r="BK11" s="2" t="str">
        <f t="shared" si="34"/>
        <v>&lt;span class='pointModifier'&gt;+1&lt;/span&gt; for each Yellow location on the Station</v>
      </c>
      <c r="BL11" s="2" t="b">
        <f t="shared" si="35"/>
        <v>0</v>
      </c>
      <c r="BM11" s="2" t="str">
        <f t="shared" si="36"/>
        <v>&lt;span class='pointModifier'&gt;+1&lt;/span&gt; for each Yellow location on the Station</v>
      </c>
    </row>
    <row r="12" spans="1:65" x14ac:dyDescent="0.25">
      <c r="A12" s="3" t="s">
        <v>48</v>
      </c>
      <c r="B12" s="3" t="s">
        <v>97</v>
      </c>
      <c r="C12" s="7" t="s">
        <v>63</v>
      </c>
      <c r="D12" s="7" t="s">
        <v>176</v>
      </c>
      <c r="E12" s="7" t="s">
        <v>70</v>
      </c>
      <c r="F12" s="7">
        <v>2</v>
      </c>
      <c r="G12" s="7" t="b">
        <v>1</v>
      </c>
      <c r="H12" s="7">
        <v>0</v>
      </c>
      <c r="I12" s="7">
        <v>3</v>
      </c>
      <c r="J12" s="7">
        <v>0</v>
      </c>
      <c r="K12" s="7">
        <v>5</v>
      </c>
      <c r="L12" s="7" t="b">
        <v>0</v>
      </c>
      <c r="M12" s="7" t="b">
        <v>1</v>
      </c>
      <c r="N12" s="7" t="b">
        <v>0</v>
      </c>
      <c r="O12" s="4" t="s">
        <v>194</v>
      </c>
      <c r="U12" s="2">
        <f t="shared" si="6"/>
        <v>0</v>
      </c>
      <c r="V12" s="2" t="str">
        <f t="shared" si="7"/>
        <v>+1</v>
      </c>
      <c r="W12" s="2" t="b">
        <f t="shared" si="8"/>
        <v>1</v>
      </c>
      <c r="X12" s="2" t="str">
        <f t="shared" si="9"/>
        <v>&lt;span class='pointModifier'&gt;+1&lt;/span&gt;</v>
      </c>
      <c r="Y12" s="2" t="str">
        <f t="shared" si="10"/>
        <v>&lt;span class='pointModifier'&gt;+1&lt;/span&gt; for each Purple location in the Station</v>
      </c>
      <c r="Z12" s="10"/>
      <c r="AA12" s="2" t="e">
        <f t="shared" si="37"/>
        <v>#VALUE!</v>
      </c>
      <c r="AB12" s="2" t="str">
        <f t="shared" si="11"/>
        <v>&lt;span class='pointModifier'&gt;+1&lt;/span&gt; for each Purple location in the Station</v>
      </c>
      <c r="AC12" s="2" t="b">
        <f t="shared" si="12"/>
        <v>0</v>
      </c>
      <c r="AD12" s="2" t="str">
        <f t="shared" si="13"/>
        <v>&lt;span class='pointModifier'&gt;+1&lt;/span&gt; for each Purple location in the Station</v>
      </c>
      <c r="AE12" s="10"/>
      <c r="AF12" s="2" t="e">
        <f t="shared" si="14"/>
        <v>#VALUE!</v>
      </c>
      <c r="AG12" s="2" t="str">
        <f t="shared" si="15"/>
        <v>&lt;span class='pointModifier'&gt;+1&lt;/span&gt; for each Purple location in the Station</v>
      </c>
      <c r="AH12" s="2" t="b">
        <f t="shared" si="16"/>
        <v>0</v>
      </c>
      <c r="AI12" s="2" t="str">
        <f t="shared" si="1"/>
        <v>&lt;span class='pointModifier'&gt;+1&lt;/span&gt; for each Purple location in the Station</v>
      </c>
      <c r="AJ12" s="10"/>
      <c r="AK12" s="2" t="e">
        <f t="shared" si="17"/>
        <v>#VALUE!</v>
      </c>
      <c r="AL12" s="2" t="str">
        <f t="shared" si="18"/>
        <v>&lt;span class='pointModifier'&gt;+1&lt;/span&gt; for each Purple location in the Station</v>
      </c>
      <c r="AM12" s="2" t="b">
        <f t="shared" si="19"/>
        <v>0</v>
      </c>
      <c r="AN12" s="2" t="str">
        <f t="shared" si="2"/>
        <v>&lt;span class='pointModifier'&gt;+1&lt;/span&gt; for each Purple location in the Station</v>
      </c>
      <c r="AO12" s="10"/>
      <c r="AP12" s="2" t="e">
        <f t="shared" si="20"/>
        <v>#VALUE!</v>
      </c>
      <c r="AQ12" s="2" t="str">
        <f t="shared" si="21"/>
        <v>&lt;span class='pointModifier'&gt;+1&lt;/span&gt; for each Purple location in the Station</v>
      </c>
      <c r="AR12" s="2" t="b">
        <f t="shared" si="22"/>
        <v>0</v>
      </c>
      <c r="AS12" s="2" t="str">
        <f t="shared" si="3"/>
        <v>&lt;span class='pointModifier'&gt;+1&lt;/span&gt; for each Purple location in the Station</v>
      </c>
      <c r="AT12" s="10"/>
      <c r="AU12" s="2" t="e">
        <f t="shared" si="23"/>
        <v>#VALUE!</v>
      </c>
      <c r="AV12" s="2" t="str">
        <f t="shared" si="24"/>
        <v>&lt;span class='pointModifier'&gt;+1&lt;/span&gt; for each Purple location in the Station</v>
      </c>
      <c r="AW12" s="2" t="b">
        <f t="shared" si="25"/>
        <v>0</v>
      </c>
      <c r="AX12" s="2" t="str">
        <f t="shared" si="4"/>
        <v>&lt;span class='pointModifier'&gt;+1&lt;/span&gt; for each Purple location in the Station</v>
      </c>
      <c r="AY12" s="10"/>
      <c r="AZ12" s="2" t="e">
        <f t="shared" si="26"/>
        <v>#VALUE!</v>
      </c>
      <c r="BA12" s="2" t="str">
        <f t="shared" si="27"/>
        <v>&lt;span class='pointModifier'&gt;+1&lt;/span&gt; for each Purple location in the Station</v>
      </c>
      <c r="BB12" s="2" t="b">
        <f t="shared" si="28"/>
        <v>0</v>
      </c>
      <c r="BC12" s="2" t="str">
        <f t="shared" si="5"/>
        <v>&lt;span class='pointModifier'&gt;+1&lt;/span&gt; for each Purple location in the Station</v>
      </c>
      <c r="BD12" s="10"/>
      <c r="BE12" s="2" t="e">
        <f t="shared" si="29"/>
        <v>#VALUE!</v>
      </c>
      <c r="BF12" s="2" t="str">
        <f t="shared" si="30"/>
        <v>&lt;span class='pointModifier'&gt;+1&lt;/span&gt; for each Purple location in the Station</v>
      </c>
      <c r="BG12" s="2" t="b">
        <f t="shared" si="31"/>
        <v>0</v>
      </c>
      <c r="BH12" s="2" t="str">
        <f t="shared" si="32"/>
        <v>&lt;span class='pointModifier'&gt;+1&lt;/span&gt; for each Purple location in the Station</v>
      </c>
      <c r="BI12" s="10"/>
      <c r="BJ12" s="2" t="e">
        <f t="shared" si="33"/>
        <v>#VALUE!</v>
      </c>
      <c r="BK12" s="2" t="str">
        <f t="shared" si="34"/>
        <v>&lt;span class='pointModifier'&gt;+1&lt;/span&gt; for each Purple location in the Station</v>
      </c>
      <c r="BL12" s="2" t="b">
        <f t="shared" si="35"/>
        <v>0</v>
      </c>
      <c r="BM12" s="2" t="str">
        <f t="shared" si="36"/>
        <v>&lt;span class='pointModifier'&gt;+1&lt;/span&gt; for each Purple location in the Station</v>
      </c>
    </row>
    <row r="13" spans="1:65" x14ac:dyDescent="0.25">
      <c r="A13" s="3" t="s">
        <v>49</v>
      </c>
      <c r="B13" s="3" t="s">
        <v>116</v>
      </c>
      <c r="C13" s="7" t="s">
        <v>63</v>
      </c>
      <c r="D13" s="7" t="s">
        <v>176</v>
      </c>
      <c r="E13" s="7" t="s">
        <v>70</v>
      </c>
      <c r="F13" s="7">
        <v>2</v>
      </c>
      <c r="G13" s="7" t="b">
        <v>0</v>
      </c>
      <c r="H13" s="7">
        <v>3</v>
      </c>
      <c r="I13" s="7">
        <v>2</v>
      </c>
      <c r="J13" s="7">
        <v>0</v>
      </c>
      <c r="K13" s="7" t="b">
        <v>0</v>
      </c>
      <c r="L13" s="7" t="b">
        <v>0</v>
      </c>
      <c r="M13" s="7" t="b">
        <v>1</v>
      </c>
      <c r="N13" s="7" t="b">
        <v>1</v>
      </c>
      <c r="O13" s="6" t="s">
        <v>218</v>
      </c>
      <c r="U13" s="2" t="e">
        <f t="shared" si="6"/>
        <v>#VALUE!</v>
      </c>
      <c r="V13" s="2" t="str">
        <f t="shared" si="7"/>
        <v>You may not place other locations adjacent to &lt;i&gt;Observation Dome&lt;/i&gt;</v>
      </c>
      <c r="W13" s="2" t="b">
        <f t="shared" si="8"/>
        <v>0</v>
      </c>
      <c r="X13" s="2" t="str">
        <f t="shared" si="9"/>
        <v>You may not place other locations adjacent to &lt;i&gt;Observation Dome&lt;/i&gt;</v>
      </c>
      <c r="Y13" s="2" t="str">
        <f t="shared" si="10"/>
        <v>You may not place other locations adjacent to &lt;i&gt;Observation Dome&lt;/i&gt;</v>
      </c>
      <c r="Z13" s="10"/>
      <c r="AA13" s="2" t="e">
        <f t="shared" si="37"/>
        <v>#VALUE!</v>
      </c>
      <c r="AB13" s="2" t="str">
        <f t="shared" si="11"/>
        <v>You may not place other locations adjacent to &lt;i&gt;Observation Dome&lt;/i&gt;</v>
      </c>
      <c r="AC13" s="2" t="b">
        <f t="shared" si="12"/>
        <v>0</v>
      </c>
      <c r="AD13" s="2" t="str">
        <f t="shared" si="13"/>
        <v>You may not place other locations adjacent to &lt;i&gt;Observation Dome&lt;/i&gt;</v>
      </c>
      <c r="AE13" s="10"/>
      <c r="AF13" s="2" t="e">
        <f t="shared" si="14"/>
        <v>#VALUE!</v>
      </c>
      <c r="AG13" s="2" t="str">
        <f t="shared" si="15"/>
        <v>You may not place other locations adjacent to &lt;i&gt;Observation Dome&lt;/i&gt;</v>
      </c>
      <c r="AH13" s="2" t="b">
        <f t="shared" si="16"/>
        <v>0</v>
      </c>
      <c r="AI13" s="2" t="str">
        <f t="shared" si="1"/>
        <v>You may not place other locations adjacent to &lt;i&gt;Observation Dome&lt;/i&gt;</v>
      </c>
      <c r="AJ13" s="10"/>
      <c r="AK13" s="2" t="e">
        <f t="shared" si="17"/>
        <v>#VALUE!</v>
      </c>
      <c r="AL13" s="2" t="str">
        <f t="shared" si="18"/>
        <v>You may not place other locations adjacent to &lt;i&gt;Observation Dome&lt;/i&gt;</v>
      </c>
      <c r="AM13" s="2" t="b">
        <f t="shared" si="19"/>
        <v>0</v>
      </c>
      <c r="AN13" s="2" t="str">
        <f t="shared" si="2"/>
        <v>You may not place other locations adjacent to &lt;i&gt;Observation Dome&lt;/i&gt;</v>
      </c>
      <c r="AO13" s="10"/>
      <c r="AP13" s="2" t="e">
        <f t="shared" si="20"/>
        <v>#VALUE!</v>
      </c>
      <c r="AQ13" s="2" t="str">
        <f t="shared" si="21"/>
        <v>You may not place other locations adjacent to &lt;i&gt;Observation Dome&lt;/i&gt;</v>
      </c>
      <c r="AR13" s="2" t="b">
        <f t="shared" si="22"/>
        <v>0</v>
      </c>
      <c r="AS13" s="2" t="str">
        <f t="shared" si="3"/>
        <v>You may not place other locations adjacent to &lt;i&gt;Observation Dome&lt;/i&gt;</v>
      </c>
      <c r="AT13" s="10"/>
      <c r="AU13" s="2" t="e">
        <f t="shared" si="23"/>
        <v>#VALUE!</v>
      </c>
      <c r="AV13" s="2" t="str">
        <f t="shared" si="24"/>
        <v>You may not place other locations adjacent to &lt;i&gt;Observation Dome&lt;/i&gt;</v>
      </c>
      <c r="AW13" s="2" t="b">
        <f t="shared" si="25"/>
        <v>0</v>
      </c>
      <c r="AX13" s="2" t="str">
        <f t="shared" si="4"/>
        <v>You may not place other locations adjacent to &lt;i&gt;Observation Dome&lt;/i&gt;</v>
      </c>
      <c r="AY13" s="10"/>
      <c r="AZ13" s="2" t="e">
        <f t="shared" si="26"/>
        <v>#VALUE!</v>
      </c>
      <c r="BA13" s="2" t="str">
        <f t="shared" si="27"/>
        <v>You may not place other locations adjacent to &lt;i&gt;Observation Dome&lt;/i&gt;</v>
      </c>
      <c r="BB13" s="2" t="b">
        <f t="shared" si="28"/>
        <v>0</v>
      </c>
      <c r="BC13" s="2" t="str">
        <f t="shared" si="5"/>
        <v>You may not place other locations adjacent to &lt;i&gt;Observation Dome&lt;/i&gt;</v>
      </c>
      <c r="BD13" s="10"/>
      <c r="BE13" s="2" t="e">
        <f t="shared" si="29"/>
        <v>#VALUE!</v>
      </c>
      <c r="BF13" s="2" t="str">
        <f t="shared" si="30"/>
        <v>You may not place other locations adjacent to &lt;i&gt;Observation Dome&lt;/i&gt;</v>
      </c>
      <c r="BG13" s="2" t="b">
        <f t="shared" si="31"/>
        <v>0</v>
      </c>
      <c r="BH13" s="2" t="str">
        <f t="shared" si="32"/>
        <v>You may not place other locations adjacent to &lt;i&gt;Observation Dome&lt;/i&gt;</v>
      </c>
      <c r="BI13" s="10"/>
      <c r="BJ13" s="2" t="e">
        <f t="shared" si="33"/>
        <v>#VALUE!</v>
      </c>
      <c r="BK13" s="2" t="str">
        <f t="shared" si="34"/>
        <v>You may not place other locations adjacent to &lt;i&gt;Observation Dome&lt;/i&gt;</v>
      </c>
      <c r="BL13" s="2" t="b">
        <f t="shared" si="35"/>
        <v>0</v>
      </c>
      <c r="BM13" s="2" t="str">
        <f t="shared" si="36"/>
        <v>You may not place other locations adjacent to &lt;i&gt;Observation Dome&lt;/i&gt;</v>
      </c>
    </row>
    <row r="14" spans="1:65" x14ac:dyDescent="0.25">
      <c r="A14" s="3" t="s">
        <v>50</v>
      </c>
      <c r="B14" s="3" t="s">
        <v>83</v>
      </c>
      <c r="C14" s="7" t="s">
        <v>63</v>
      </c>
      <c r="D14" s="7" t="s">
        <v>176</v>
      </c>
      <c r="E14" s="7" t="s">
        <v>70</v>
      </c>
      <c r="F14" s="7">
        <v>2</v>
      </c>
      <c r="G14" s="7" t="b">
        <v>1</v>
      </c>
      <c r="H14" s="7">
        <v>1</v>
      </c>
      <c r="I14" s="7">
        <v>2</v>
      </c>
      <c r="J14" s="7">
        <v>0</v>
      </c>
      <c r="K14" s="7" t="b">
        <v>0</v>
      </c>
      <c r="L14" s="7" t="b">
        <v>0</v>
      </c>
      <c r="M14" s="7" t="b">
        <v>1</v>
      </c>
      <c r="N14" s="7" t="b">
        <v>0</v>
      </c>
      <c r="O14" s="4" t="s">
        <v>195</v>
      </c>
      <c r="U14" s="2">
        <f t="shared" si="6"/>
        <v>0</v>
      </c>
      <c r="V14" s="2" t="str">
        <f t="shared" si="7"/>
        <v>+1</v>
      </c>
      <c r="W14" s="2" t="b">
        <f t="shared" si="8"/>
        <v>1</v>
      </c>
      <c r="X14" s="2" t="str">
        <f t="shared" si="9"/>
        <v>&lt;span class='pointModifier'&gt;+1&lt;/span&gt;</v>
      </c>
      <c r="Y14" s="2" t="str">
        <f t="shared" si="10"/>
        <v>&lt;span class='pointModifier'&gt;+1&lt;/span&gt; for each different adjacent location type</v>
      </c>
      <c r="Z14" s="10"/>
      <c r="AA14" s="2" t="e">
        <f t="shared" si="37"/>
        <v>#VALUE!</v>
      </c>
      <c r="AB14" s="2" t="str">
        <f t="shared" si="11"/>
        <v>&lt;span class='pointModifier'&gt;+1&lt;/span&gt; for each different adjacent location type</v>
      </c>
      <c r="AC14" s="2" t="b">
        <f t="shared" si="12"/>
        <v>0</v>
      </c>
      <c r="AD14" s="2" t="str">
        <f t="shared" si="13"/>
        <v>&lt;span class='pointModifier'&gt;+1&lt;/span&gt; for each different adjacent location type</v>
      </c>
      <c r="AE14" s="10"/>
      <c r="AF14" s="2" t="e">
        <f t="shared" si="14"/>
        <v>#VALUE!</v>
      </c>
      <c r="AG14" s="2" t="str">
        <f t="shared" si="15"/>
        <v>&lt;span class='pointModifier'&gt;+1&lt;/span&gt; for each different adjacent location type</v>
      </c>
      <c r="AH14" s="2" t="b">
        <f t="shared" si="16"/>
        <v>0</v>
      </c>
      <c r="AI14" s="2" t="str">
        <f t="shared" si="1"/>
        <v>&lt;span class='pointModifier'&gt;+1&lt;/span&gt; for each different adjacent location type</v>
      </c>
      <c r="AJ14" s="10"/>
      <c r="AK14" s="2" t="e">
        <f t="shared" si="17"/>
        <v>#VALUE!</v>
      </c>
      <c r="AL14" s="2" t="str">
        <f t="shared" si="18"/>
        <v>&lt;span class='pointModifier'&gt;+1&lt;/span&gt; for each different adjacent location type</v>
      </c>
      <c r="AM14" s="2" t="b">
        <f t="shared" si="19"/>
        <v>0</v>
      </c>
      <c r="AN14" s="2" t="str">
        <f t="shared" si="2"/>
        <v>&lt;span class='pointModifier'&gt;+1&lt;/span&gt; for each different adjacent location type</v>
      </c>
      <c r="AO14" s="10"/>
      <c r="AP14" s="2" t="e">
        <f t="shared" si="20"/>
        <v>#VALUE!</v>
      </c>
      <c r="AQ14" s="2" t="str">
        <f t="shared" si="21"/>
        <v>&lt;span class='pointModifier'&gt;+1&lt;/span&gt; for each different adjacent location type</v>
      </c>
      <c r="AR14" s="2" t="b">
        <f t="shared" si="22"/>
        <v>0</v>
      </c>
      <c r="AS14" s="2" t="str">
        <f t="shared" si="3"/>
        <v>&lt;span class='pointModifier'&gt;+1&lt;/span&gt; for each different adjacent location type</v>
      </c>
      <c r="AT14" s="10"/>
      <c r="AU14" s="2" t="e">
        <f t="shared" si="23"/>
        <v>#VALUE!</v>
      </c>
      <c r="AV14" s="2" t="str">
        <f t="shared" si="24"/>
        <v>&lt;span class='pointModifier'&gt;+1&lt;/span&gt; for each different adjacent location type</v>
      </c>
      <c r="AW14" s="2" t="b">
        <f t="shared" si="25"/>
        <v>0</v>
      </c>
      <c r="AX14" s="2" t="str">
        <f t="shared" si="4"/>
        <v>&lt;span class='pointModifier'&gt;+1&lt;/span&gt; for each different adjacent location type</v>
      </c>
      <c r="AY14" s="10"/>
      <c r="AZ14" s="2" t="e">
        <f t="shared" si="26"/>
        <v>#VALUE!</v>
      </c>
      <c r="BA14" s="2" t="str">
        <f t="shared" si="27"/>
        <v>&lt;span class='pointModifier'&gt;+1&lt;/span&gt; for each different adjacent location type</v>
      </c>
      <c r="BB14" s="2" t="b">
        <f t="shared" si="28"/>
        <v>0</v>
      </c>
      <c r="BC14" s="2" t="str">
        <f t="shared" si="5"/>
        <v>&lt;span class='pointModifier'&gt;+1&lt;/span&gt; for each different adjacent location type</v>
      </c>
      <c r="BD14" s="10"/>
      <c r="BE14" s="2" t="e">
        <f t="shared" si="29"/>
        <v>#VALUE!</v>
      </c>
      <c r="BF14" s="2" t="str">
        <f t="shared" si="30"/>
        <v>&lt;span class='pointModifier'&gt;+1&lt;/span&gt; for each different adjacent location type</v>
      </c>
      <c r="BG14" s="2" t="b">
        <f t="shared" si="31"/>
        <v>0</v>
      </c>
      <c r="BH14" s="2" t="str">
        <f t="shared" si="32"/>
        <v>&lt;span class='pointModifier'&gt;+1&lt;/span&gt; for each different adjacent location type</v>
      </c>
      <c r="BI14" s="10"/>
      <c r="BJ14" s="2" t="e">
        <f t="shared" si="33"/>
        <v>#VALUE!</v>
      </c>
      <c r="BK14" s="2" t="str">
        <f t="shared" si="34"/>
        <v>&lt;span class='pointModifier'&gt;+1&lt;/span&gt; for each different adjacent location type</v>
      </c>
      <c r="BL14" s="2" t="b">
        <f t="shared" si="35"/>
        <v>0</v>
      </c>
      <c r="BM14" s="2" t="str">
        <f t="shared" si="36"/>
        <v>&lt;span class='pointModifier'&gt;+1&lt;/span&gt; for each different adjacent location type</v>
      </c>
    </row>
    <row r="15" spans="1:65" x14ac:dyDescent="0.25">
      <c r="A15" s="3" t="s">
        <v>51</v>
      </c>
      <c r="B15" s="3" t="s">
        <v>84</v>
      </c>
      <c r="C15" s="7" t="s">
        <v>63</v>
      </c>
      <c r="D15" s="7" t="s">
        <v>176</v>
      </c>
      <c r="E15" s="7" t="s">
        <v>70</v>
      </c>
      <c r="F15" s="7">
        <v>2</v>
      </c>
      <c r="G15" s="7" t="b">
        <v>0</v>
      </c>
      <c r="H15" s="7">
        <v>3</v>
      </c>
      <c r="I15" s="7">
        <v>3</v>
      </c>
      <c r="J15" s="7">
        <v>0</v>
      </c>
      <c r="K15" s="7" t="b">
        <v>0</v>
      </c>
      <c r="L15" s="7" t="b">
        <v>0</v>
      </c>
      <c r="M15" s="7" t="b">
        <v>1</v>
      </c>
      <c r="N15" s="7" t="b">
        <v>0</v>
      </c>
      <c r="O15" s="4" t="s">
        <v>181</v>
      </c>
      <c r="U15" s="2">
        <f t="shared" si="6"/>
        <v>0</v>
      </c>
      <c r="V15" s="2" t="str">
        <f t="shared" si="7"/>
        <v>+1</v>
      </c>
      <c r="W15" s="2" t="b">
        <f t="shared" si="8"/>
        <v>1</v>
      </c>
      <c r="X15" s="2" t="str">
        <f t="shared" si="9"/>
        <v>&lt;span class='pointModifier'&gt;+1&lt;/span&gt;</v>
      </c>
      <c r="Y15" s="2" t="str">
        <f t="shared" si="10"/>
        <v>&lt;span class='pointModifier'&gt;+1&lt;/span&gt; for every year remaining</v>
      </c>
      <c r="Z15" s="10"/>
      <c r="AA15" s="2" t="e">
        <f t="shared" si="37"/>
        <v>#VALUE!</v>
      </c>
      <c r="AB15" s="2" t="str">
        <f t="shared" si="11"/>
        <v>&lt;span class='pointModifier'&gt;+1&lt;/span&gt; for every year remaining</v>
      </c>
      <c r="AC15" s="2" t="b">
        <f t="shared" si="12"/>
        <v>0</v>
      </c>
      <c r="AD15" s="2" t="str">
        <f t="shared" si="13"/>
        <v>&lt;span class='pointModifier'&gt;+1&lt;/span&gt; for every year remaining</v>
      </c>
      <c r="AE15" s="10"/>
      <c r="AF15" s="2" t="e">
        <f t="shared" si="14"/>
        <v>#VALUE!</v>
      </c>
      <c r="AG15" s="2" t="str">
        <f t="shared" si="15"/>
        <v>&lt;span class='pointModifier'&gt;+1&lt;/span&gt; for every year remaining</v>
      </c>
      <c r="AH15" s="2" t="b">
        <f t="shared" si="16"/>
        <v>0</v>
      </c>
      <c r="AI15" s="2" t="str">
        <f t="shared" si="1"/>
        <v>&lt;span class='pointModifier'&gt;+1&lt;/span&gt; for every year remaining</v>
      </c>
      <c r="AJ15" s="10"/>
      <c r="AK15" s="2" t="e">
        <f t="shared" si="17"/>
        <v>#VALUE!</v>
      </c>
      <c r="AL15" s="2" t="str">
        <f t="shared" si="18"/>
        <v>&lt;span class='pointModifier'&gt;+1&lt;/span&gt; for every year remaining</v>
      </c>
      <c r="AM15" s="2" t="b">
        <f t="shared" si="19"/>
        <v>0</v>
      </c>
      <c r="AN15" s="2" t="str">
        <f t="shared" si="2"/>
        <v>&lt;span class='pointModifier'&gt;+1&lt;/span&gt; for every year remaining</v>
      </c>
      <c r="AO15" s="10"/>
      <c r="AP15" s="2" t="e">
        <f t="shared" si="20"/>
        <v>#VALUE!</v>
      </c>
      <c r="AQ15" s="2" t="str">
        <f t="shared" si="21"/>
        <v>&lt;span class='pointModifier'&gt;+1&lt;/span&gt; for every year remaining</v>
      </c>
      <c r="AR15" s="2" t="b">
        <f t="shared" si="22"/>
        <v>0</v>
      </c>
      <c r="AS15" s="2" t="str">
        <f t="shared" si="3"/>
        <v>&lt;span class='pointModifier'&gt;+1&lt;/span&gt; for every year remaining</v>
      </c>
      <c r="AT15" s="10"/>
      <c r="AU15" s="2" t="e">
        <f t="shared" si="23"/>
        <v>#VALUE!</v>
      </c>
      <c r="AV15" s="2" t="str">
        <f t="shared" si="24"/>
        <v>&lt;span class='pointModifier'&gt;+1&lt;/span&gt; for every year remaining</v>
      </c>
      <c r="AW15" s="2" t="b">
        <f t="shared" si="25"/>
        <v>0</v>
      </c>
      <c r="AX15" s="2" t="str">
        <f t="shared" si="4"/>
        <v>&lt;span class='pointModifier'&gt;+1&lt;/span&gt; for every year remaining</v>
      </c>
      <c r="AY15" s="10"/>
      <c r="AZ15" s="2" t="e">
        <f t="shared" si="26"/>
        <v>#VALUE!</v>
      </c>
      <c r="BA15" s="2" t="str">
        <f t="shared" si="27"/>
        <v>&lt;span class='pointModifier'&gt;+1&lt;/span&gt; for every year remaining</v>
      </c>
      <c r="BB15" s="2" t="b">
        <f t="shared" si="28"/>
        <v>0</v>
      </c>
      <c r="BC15" s="2" t="str">
        <f t="shared" si="5"/>
        <v>&lt;span class='pointModifier'&gt;+1&lt;/span&gt; for every year remaining</v>
      </c>
      <c r="BD15" s="10"/>
      <c r="BE15" s="2" t="e">
        <f t="shared" si="29"/>
        <v>#VALUE!</v>
      </c>
      <c r="BF15" s="2" t="str">
        <f t="shared" si="30"/>
        <v>&lt;span class='pointModifier'&gt;+1&lt;/span&gt; for every year remaining</v>
      </c>
      <c r="BG15" s="2" t="b">
        <f t="shared" si="31"/>
        <v>0</v>
      </c>
      <c r="BH15" s="2" t="str">
        <f t="shared" si="32"/>
        <v>&lt;span class='pointModifier'&gt;+1&lt;/span&gt; for every year remaining</v>
      </c>
      <c r="BI15" s="10"/>
      <c r="BJ15" s="2" t="e">
        <f t="shared" si="33"/>
        <v>#VALUE!</v>
      </c>
      <c r="BK15" s="2" t="str">
        <f t="shared" si="34"/>
        <v>&lt;span class='pointModifier'&gt;+1&lt;/span&gt; for every year remaining</v>
      </c>
      <c r="BL15" s="2" t="b">
        <f t="shared" si="35"/>
        <v>0</v>
      </c>
      <c r="BM15" s="2" t="str">
        <f t="shared" si="36"/>
        <v>&lt;span class='pointModifier'&gt;+1&lt;/span&gt; for every year remaining</v>
      </c>
    </row>
    <row r="16" spans="1:65" x14ac:dyDescent="0.25">
      <c r="A16" s="3" t="s">
        <v>52</v>
      </c>
      <c r="B16" s="3" t="s">
        <v>85</v>
      </c>
      <c r="C16" s="7" t="s">
        <v>64</v>
      </c>
      <c r="D16" s="7" t="s">
        <v>176</v>
      </c>
      <c r="E16" s="7" t="s">
        <v>70</v>
      </c>
      <c r="F16" s="7">
        <v>2</v>
      </c>
      <c r="G16" s="7" t="b">
        <v>1</v>
      </c>
      <c r="H16" s="7">
        <v>0</v>
      </c>
      <c r="I16" s="7">
        <v>3</v>
      </c>
      <c r="J16" s="7">
        <v>0</v>
      </c>
      <c r="K16" s="7">
        <v>5</v>
      </c>
      <c r="L16" s="7" t="b">
        <v>0</v>
      </c>
      <c r="M16" s="7" t="b">
        <v>1</v>
      </c>
      <c r="N16" s="7" t="b">
        <v>0</v>
      </c>
      <c r="O16" s="4" t="s">
        <v>196</v>
      </c>
      <c r="U16" s="2">
        <f t="shared" si="6"/>
        <v>0</v>
      </c>
      <c r="V16" s="2" t="str">
        <f t="shared" si="7"/>
        <v>+1</v>
      </c>
      <c r="W16" s="2" t="b">
        <f t="shared" si="8"/>
        <v>1</v>
      </c>
      <c r="X16" s="2" t="str">
        <f t="shared" si="9"/>
        <v>&lt;span class='pointModifier'&gt;+1&lt;/span&gt;</v>
      </c>
      <c r="Y16" s="2" t="str">
        <f t="shared" si="10"/>
        <v>&lt;span class='pointModifier'&gt;+1&lt;/span&gt; for each Green location in the Station</v>
      </c>
      <c r="Z16" s="10"/>
      <c r="AA16" s="2" t="e">
        <f t="shared" si="37"/>
        <v>#VALUE!</v>
      </c>
      <c r="AB16" s="2" t="str">
        <f t="shared" si="11"/>
        <v>&lt;span class='pointModifier'&gt;+1&lt;/span&gt; for each Green location in the Station</v>
      </c>
      <c r="AC16" s="2" t="b">
        <f t="shared" si="12"/>
        <v>0</v>
      </c>
      <c r="AD16" s="2" t="str">
        <f t="shared" si="13"/>
        <v>&lt;span class='pointModifier'&gt;+1&lt;/span&gt; for each Green location in the Station</v>
      </c>
      <c r="AE16" s="10"/>
      <c r="AF16" s="2" t="e">
        <f t="shared" si="14"/>
        <v>#VALUE!</v>
      </c>
      <c r="AG16" s="2" t="str">
        <f t="shared" si="15"/>
        <v>&lt;span class='pointModifier'&gt;+1&lt;/span&gt; for each Green location in the Station</v>
      </c>
      <c r="AH16" s="2" t="b">
        <f t="shared" si="16"/>
        <v>0</v>
      </c>
      <c r="AI16" s="2" t="str">
        <f t="shared" si="1"/>
        <v>&lt;span class='pointModifier'&gt;+1&lt;/span&gt; for each Green location in the Station</v>
      </c>
      <c r="AJ16" s="10"/>
      <c r="AK16" s="2" t="e">
        <f t="shared" si="17"/>
        <v>#VALUE!</v>
      </c>
      <c r="AL16" s="2" t="str">
        <f t="shared" si="18"/>
        <v>&lt;span class='pointModifier'&gt;+1&lt;/span&gt; for each Green location in the Station</v>
      </c>
      <c r="AM16" s="2" t="b">
        <f t="shared" si="19"/>
        <v>0</v>
      </c>
      <c r="AN16" s="2" t="str">
        <f t="shared" si="2"/>
        <v>&lt;span class='pointModifier'&gt;+1&lt;/span&gt; for each Green location in the Station</v>
      </c>
      <c r="AO16" s="10"/>
      <c r="AP16" s="2" t="e">
        <f t="shared" si="20"/>
        <v>#VALUE!</v>
      </c>
      <c r="AQ16" s="2" t="str">
        <f t="shared" si="21"/>
        <v>&lt;span class='pointModifier'&gt;+1&lt;/span&gt; for each Green location in the Station</v>
      </c>
      <c r="AR16" s="2" t="b">
        <f t="shared" si="22"/>
        <v>0</v>
      </c>
      <c r="AS16" s="2" t="str">
        <f t="shared" si="3"/>
        <v>&lt;span class='pointModifier'&gt;+1&lt;/span&gt; for each Green location in the Station</v>
      </c>
      <c r="AT16" s="10"/>
      <c r="AU16" s="2" t="e">
        <f t="shared" si="23"/>
        <v>#VALUE!</v>
      </c>
      <c r="AV16" s="2" t="str">
        <f t="shared" si="24"/>
        <v>&lt;span class='pointModifier'&gt;+1&lt;/span&gt; for each Green location in the Station</v>
      </c>
      <c r="AW16" s="2" t="b">
        <f t="shared" si="25"/>
        <v>0</v>
      </c>
      <c r="AX16" s="2" t="str">
        <f t="shared" si="4"/>
        <v>&lt;span class='pointModifier'&gt;+1&lt;/span&gt; for each Green location in the Station</v>
      </c>
      <c r="AY16" s="10"/>
      <c r="AZ16" s="2" t="e">
        <f t="shared" si="26"/>
        <v>#VALUE!</v>
      </c>
      <c r="BA16" s="2" t="str">
        <f t="shared" si="27"/>
        <v>&lt;span class='pointModifier'&gt;+1&lt;/span&gt; for each Green location in the Station</v>
      </c>
      <c r="BB16" s="2" t="b">
        <f t="shared" si="28"/>
        <v>0</v>
      </c>
      <c r="BC16" s="2" t="str">
        <f t="shared" si="5"/>
        <v>&lt;span class='pointModifier'&gt;+1&lt;/span&gt; for each Green location in the Station</v>
      </c>
      <c r="BD16" s="10"/>
      <c r="BE16" s="2" t="e">
        <f t="shared" si="29"/>
        <v>#VALUE!</v>
      </c>
      <c r="BF16" s="2" t="str">
        <f t="shared" si="30"/>
        <v>&lt;span class='pointModifier'&gt;+1&lt;/span&gt; for each Green location in the Station</v>
      </c>
      <c r="BG16" s="2" t="b">
        <f t="shared" si="31"/>
        <v>0</v>
      </c>
      <c r="BH16" s="2" t="str">
        <f t="shared" si="32"/>
        <v>&lt;span class='pointModifier'&gt;+1&lt;/span&gt; for each Green location in the Station</v>
      </c>
      <c r="BI16" s="10"/>
      <c r="BJ16" s="2" t="e">
        <f t="shared" si="33"/>
        <v>#VALUE!</v>
      </c>
      <c r="BK16" s="2" t="str">
        <f t="shared" si="34"/>
        <v>&lt;span class='pointModifier'&gt;+1&lt;/span&gt; for each Green location in the Station</v>
      </c>
      <c r="BL16" s="2" t="b">
        <f t="shared" si="35"/>
        <v>0</v>
      </c>
      <c r="BM16" s="2" t="str">
        <f t="shared" si="36"/>
        <v>&lt;span class='pointModifier'&gt;+1&lt;/span&gt; for each Green location in the Station</v>
      </c>
    </row>
    <row r="17" spans="1:65" x14ac:dyDescent="0.25">
      <c r="A17" s="3" t="s">
        <v>53</v>
      </c>
      <c r="B17" s="3" t="s">
        <v>112</v>
      </c>
      <c r="C17" s="7" t="s">
        <v>64</v>
      </c>
      <c r="D17" s="7" t="s">
        <v>176</v>
      </c>
      <c r="E17" s="7" t="s">
        <v>70</v>
      </c>
      <c r="F17" s="7">
        <v>2</v>
      </c>
      <c r="G17" s="7" t="b">
        <v>1</v>
      </c>
      <c r="H17" s="7">
        <v>4</v>
      </c>
      <c r="I17" s="7">
        <v>4</v>
      </c>
      <c r="J17" s="7">
        <v>0</v>
      </c>
      <c r="K17" s="7" t="b">
        <v>0</v>
      </c>
      <c r="L17" s="7">
        <v>1</v>
      </c>
      <c r="M17" s="7" t="b">
        <v>1</v>
      </c>
      <c r="N17" s="7" t="b">
        <v>0</v>
      </c>
      <c r="O17" s="4" t="s">
        <v>197</v>
      </c>
      <c r="U17" s="2">
        <f t="shared" si="6"/>
        <v>0</v>
      </c>
      <c r="V17" s="2" t="str">
        <f t="shared" si="7"/>
        <v>+1</v>
      </c>
      <c r="W17" s="2" t="b">
        <f t="shared" si="8"/>
        <v>1</v>
      </c>
      <c r="X17" s="2" t="str">
        <f t="shared" si="9"/>
        <v>&lt;span class='pointModifier'&gt;+1&lt;/span&gt;</v>
      </c>
      <c r="Y17" s="2" t="str">
        <f t="shared" si="10"/>
        <v>&lt;span class='pointModifier'&gt;+1&lt;/span&gt; for each other Station with more Red locations than yours</v>
      </c>
      <c r="Z17" s="10"/>
      <c r="AA17" s="2" t="e">
        <f t="shared" si="37"/>
        <v>#VALUE!</v>
      </c>
      <c r="AB17" s="2" t="str">
        <f t="shared" si="11"/>
        <v>&lt;span class='pointModifier'&gt;+1&lt;/span&gt; for each other Station with more Red locations than yours</v>
      </c>
      <c r="AC17" s="2" t="b">
        <f t="shared" si="12"/>
        <v>0</v>
      </c>
      <c r="AD17" s="2" t="str">
        <f t="shared" si="13"/>
        <v>&lt;span class='pointModifier'&gt;+1&lt;/span&gt; for each other Station with more Red locations than yours</v>
      </c>
      <c r="AE17" s="10"/>
      <c r="AF17" s="2" t="e">
        <f t="shared" si="14"/>
        <v>#VALUE!</v>
      </c>
      <c r="AG17" s="2" t="str">
        <f t="shared" si="15"/>
        <v>&lt;span class='pointModifier'&gt;+1&lt;/span&gt; for each other Station with more Red locations than yours</v>
      </c>
      <c r="AH17" s="2" t="b">
        <f t="shared" si="16"/>
        <v>0</v>
      </c>
      <c r="AI17" s="2" t="str">
        <f t="shared" si="1"/>
        <v>&lt;span class='pointModifier'&gt;+1&lt;/span&gt; for each other Station with more Red locations than yours</v>
      </c>
      <c r="AJ17" s="10"/>
      <c r="AK17" s="2" t="e">
        <f t="shared" si="17"/>
        <v>#VALUE!</v>
      </c>
      <c r="AL17" s="2" t="str">
        <f t="shared" si="18"/>
        <v>&lt;span class='pointModifier'&gt;+1&lt;/span&gt; for each other Station with more Red locations than yours</v>
      </c>
      <c r="AM17" s="2" t="b">
        <f t="shared" si="19"/>
        <v>0</v>
      </c>
      <c r="AN17" s="2" t="str">
        <f t="shared" si="2"/>
        <v>&lt;span class='pointModifier'&gt;+1&lt;/span&gt; for each other Station with more Red locations than yours</v>
      </c>
      <c r="AO17" s="10"/>
      <c r="AP17" s="2" t="e">
        <f t="shared" si="20"/>
        <v>#VALUE!</v>
      </c>
      <c r="AQ17" s="2" t="str">
        <f t="shared" si="21"/>
        <v>&lt;span class='pointModifier'&gt;+1&lt;/span&gt; for each other Station with more Red locations than yours</v>
      </c>
      <c r="AR17" s="2" t="b">
        <f t="shared" si="22"/>
        <v>0</v>
      </c>
      <c r="AS17" s="2" t="str">
        <f t="shared" si="3"/>
        <v>&lt;span class='pointModifier'&gt;+1&lt;/span&gt; for each other Station with more Red locations than yours</v>
      </c>
      <c r="AT17" s="10"/>
      <c r="AU17" s="2" t="e">
        <f t="shared" si="23"/>
        <v>#VALUE!</v>
      </c>
      <c r="AV17" s="2" t="str">
        <f t="shared" si="24"/>
        <v>&lt;span class='pointModifier'&gt;+1&lt;/span&gt; for each other Station with more Red locations than yours</v>
      </c>
      <c r="AW17" s="2" t="b">
        <f t="shared" si="25"/>
        <v>0</v>
      </c>
      <c r="AX17" s="2" t="str">
        <f t="shared" si="4"/>
        <v>&lt;span class='pointModifier'&gt;+1&lt;/span&gt; for each other Station with more Red locations than yours</v>
      </c>
      <c r="AY17" s="10"/>
      <c r="AZ17" s="2" t="e">
        <f t="shared" si="26"/>
        <v>#VALUE!</v>
      </c>
      <c r="BA17" s="2" t="str">
        <f t="shared" si="27"/>
        <v>&lt;span class='pointModifier'&gt;+1&lt;/span&gt; for each other Station with more Red locations than yours</v>
      </c>
      <c r="BB17" s="2" t="b">
        <f t="shared" si="28"/>
        <v>0</v>
      </c>
      <c r="BC17" s="2" t="str">
        <f t="shared" si="5"/>
        <v>&lt;span class='pointModifier'&gt;+1&lt;/span&gt; for each other Station with more Red locations than yours</v>
      </c>
      <c r="BD17" s="10"/>
      <c r="BE17" s="2" t="e">
        <f t="shared" si="29"/>
        <v>#VALUE!</v>
      </c>
      <c r="BF17" s="2" t="str">
        <f t="shared" si="30"/>
        <v>&lt;span class='pointModifier'&gt;+1&lt;/span&gt; for each other Station with more Red locations than yours</v>
      </c>
      <c r="BG17" s="2" t="b">
        <f t="shared" si="31"/>
        <v>0</v>
      </c>
      <c r="BH17" s="2" t="str">
        <f t="shared" si="32"/>
        <v>&lt;span class='pointModifier'&gt;+1&lt;/span&gt; for each other Station with more Red locations than yours</v>
      </c>
      <c r="BI17" s="10"/>
      <c r="BJ17" s="2" t="e">
        <f t="shared" si="33"/>
        <v>#VALUE!</v>
      </c>
      <c r="BK17" s="2" t="str">
        <f t="shared" si="34"/>
        <v>&lt;span class='pointModifier'&gt;+1&lt;/span&gt; for each other Station with more Red locations than yours</v>
      </c>
      <c r="BL17" s="2" t="b">
        <f t="shared" si="35"/>
        <v>0</v>
      </c>
      <c r="BM17" s="2" t="str">
        <f t="shared" si="36"/>
        <v>&lt;span class='pointModifier'&gt;+1&lt;/span&gt; for each other Station with more Red locations than yours</v>
      </c>
    </row>
    <row r="18" spans="1:65" x14ac:dyDescent="0.25">
      <c r="A18" s="3" t="s">
        <v>54</v>
      </c>
      <c r="B18" s="3" t="s">
        <v>117</v>
      </c>
      <c r="C18" s="7" t="s">
        <v>64</v>
      </c>
      <c r="D18" s="7" t="s">
        <v>176</v>
      </c>
      <c r="E18" s="7" t="s">
        <v>70</v>
      </c>
      <c r="F18" s="7">
        <v>2</v>
      </c>
      <c r="G18" s="7" t="b">
        <v>0</v>
      </c>
      <c r="H18" s="7">
        <v>3</v>
      </c>
      <c r="I18" s="7">
        <v>3</v>
      </c>
      <c r="J18" s="7">
        <v>1</v>
      </c>
      <c r="K18" s="7" t="b">
        <v>0</v>
      </c>
      <c r="L18" s="7" t="b">
        <v>0</v>
      </c>
      <c r="M18" s="7" t="b">
        <v>1</v>
      </c>
      <c r="N18" s="7" t="b">
        <v>0</v>
      </c>
      <c r="O18" s="4" t="s">
        <v>209</v>
      </c>
      <c r="U18" s="2" t="e">
        <f t="shared" si="6"/>
        <v>#VALUE!</v>
      </c>
      <c r="V18" s="2" t="str">
        <f t="shared" si="7"/>
        <v>Each other player secretly chooses up to 3_credit to pay and gains that amount in  VP. You gain  VP equal to the highest amount paid, plus one</v>
      </c>
      <c r="W18" s="2" t="b">
        <f t="shared" si="8"/>
        <v>0</v>
      </c>
      <c r="X18" s="2" t="str">
        <f t="shared" si="9"/>
        <v>Each other player secretly chooses up to 3_credit to pay and gains that amount in  VP. You gain  VP equal to the highest amount paid, plus one</v>
      </c>
      <c r="Y18" s="2" t="str">
        <f t="shared" si="10"/>
        <v>Each other player secretly chooses up to 3_credit to pay and gains that amount in  VP. You gain  VP equal to the highest amount paid, plus one</v>
      </c>
      <c r="Z18" s="10"/>
      <c r="AA18" s="2" t="e">
        <f t="shared" si="37"/>
        <v>#VALUE!</v>
      </c>
      <c r="AB18" s="2" t="str">
        <f t="shared" si="11"/>
        <v>Each other player secretly chooses up to 3_credit to pay and gains that amount in  VP. You gain  VP equal to the highest amount paid, plus one</v>
      </c>
      <c r="AC18" s="2" t="b">
        <f t="shared" si="12"/>
        <v>0</v>
      </c>
      <c r="AD18" s="2" t="str">
        <f t="shared" si="13"/>
        <v>Each other player secretly chooses up to 3_credit to pay and gains that amount in  VP. You gain  VP equal to the highest amount paid, plus one</v>
      </c>
      <c r="AE18" s="10"/>
      <c r="AF18" s="2" t="e">
        <f t="shared" si="14"/>
        <v>#VALUE!</v>
      </c>
      <c r="AG18" s="2" t="str">
        <f t="shared" si="15"/>
        <v>Each other player secretly chooses up to 3_credit to pay and gains that amount in  VP. You gain  VP equal to the highest amount paid, plus one</v>
      </c>
      <c r="AH18" s="2" t="b">
        <f t="shared" si="16"/>
        <v>0</v>
      </c>
      <c r="AI18" s="2" t="str">
        <f t="shared" si="1"/>
        <v>Each other player secretly chooses up to 3_credit to pay and gains that amount in  VP. You gain  VP equal to the highest amount paid, plus one</v>
      </c>
      <c r="AJ18" s="10"/>
      <c r="AK18" s="2" t="e">
        <f t="shared" si="17"/>
        <v>#VALUE!</v>
      </c>
      <c r="AL18" s="2" t="str">
        <f t="shared" si="18"/>
        <v>Each other player secretly chooses up to 3_credit to pay and gains that amount in  VP. You gain  VP equal to the highest amount paid, plus one</v>
      </c>
      <c r="AM18" s="2" t="b">
        <f t="shared" si="19"/>
        <v>0</v>
      </c>
      <c r="AN18" s="2" t="str">
        <f t="shared" si="2"/>
        <v>Each other player secretly chooses up to 3_credit to pay and gains that amount in  VP. You gain  VP equal to the highest amount paid, plus one</v>
      </c>
      <c r="AO18" s="10"/>
      <c r="AP18" s="2" t="e">
        <f t="shared" si="20"/>
        <v>#VALUE!</v>
      </c>
      <c r="AQ18" s="2" t="str">
        <f t="shared" si="21"/>
        <v>Each other player secretly chooses up to 3_credit to pay and gains that amount in  VP. You gain  VP equal to the highest amount paid, plus one</v>
      </c>
      <c r="AR18" s="2" t="b">
        <f t="shared" si="22"/>
        <v>0</v>
      </c>
      <c r="AS18" s="2" t="str">
        <f t="shared" si="3"/>
        <v>Each other player secretly chooses up to 3_credit to pay and gains that amount in  VP. You gain  VP equal to the highest amount paid, plus one</v>
      </c>
      <c r="AT18" s="10"/>
      <c r="AU18" s="2">
        <f t="shared" si="23"/>
        <v>42</v>
      </c>
      <c r="AV18" s="2" t="str">
        <f t="shared" si="24"/>
        <v>&lt;span class='creditModifier2'&gt;3&lt;/span&gt;</v>
      </c>
      <c r="AW18" s="2" t="b">
        <f t="shared" si="25"/>
        <v>1</v>
      </c>
      <c r="AX18" s="2" t="str">
        <f t="shared" si="4"/>
        <v>Each other player secretly chooses up to &lt;span class='creditModifier2'&gt;3&lt;/span&gt; to pay and gains that amount in  VP. You gain  VP equal to the highest amount paid, plus one</v>
      </c>
      <c r="AY18" s="10"/>
      <c r="AZ18" s="2" t="e">
        <f t="shared" si="26"/>
        <v>#VALUE!</v>
      </c>
      <c r="BA18" s="2" t="str">
        <f t="shared" si="27"/>
        <v>Each other player secretly chooses up to &lt;span class='creditModifier2'&gt;3&lt;/span&gt; to pay and gains that amount in  VP. You gain  VP equal to the highest amount paid, plus one</v>
      </c>
      <c r="BB18" s="2" t="b">
        <f t="shared" si="28"/>
        <v>0</v>
      </c>
      <c r="BC18" s="2" t="str">
        <f t="shared" si="5"/>
        <v>Each other player secretly chooses up to &lt;span class='creditModifier2'&gt;3&lt;/span&gt; to pay and gains that amount in  VP. You gain  VP equal to the highest amount paid, plus one</v>
      </c>
      <c r="BD18" s="10"/>
      <c r="BE18" s="2">
        <f t="shared" si="29"/>
        <v>113</v>
      </c>
      <c r="BF18" s="2" t="str">
        <f t="shared" si="30"/>
        <v>&lt;span class='pointModifier2'&gt;  &lt;/span&gt;</v>
      </c>
      <c r="BG18" s="2" t="b">
        <f t="shared" si="31"/>
        <v>1</v>
      </c>
      <c r="BH18" s="2" t="str">
        <f t="shared" si="32"/>
        <v>Each other player secretly chooses up to &lt;span class='creditModifier2'&gt;3&lt;/span&gt; to pay and gains that amount in &lt;span class='pointModifier2'&gt;  &lt;/span&gt;You gain  VP equal to the highest amount paid, plus one</v>
      </c>
      <c r="BI18" s="10"/>
      <c r="BJ18" s="2">
        <f t="shared" si="33"/>
        <v>160</v>
      </c>
      <c r="BK18" s="2" t="str">
        <f t="shared" si="34"/>
        <v>&lt;span class='pointModifier2'&gt;  &lt;/span&gt;</v>
      </c>
      <c r="BL18" s="2" t="b">
        <f t="shared" si="35"/>
        <v>1</v>
      </c>
      <c r="BM18" s="2" t="str">
        <f t="shared" si="36"/>
        <v>Each other player secretly chooses up to &lt;span class='creditModifier2'&gt;3&lt;/span&gt; to pay and gains that amount in &lt;span class='pointModifier2'&gt;  &lt;/span&gt;You gain &lt;span class='pointModifier2'&gt;  &lt;/span&gt;qual to the highest amount paid, plus one</v>
      </c>
    </row>
    <row r="19" spans="1:65" x14ac:dyDescent="0.25">
      <c r="A19" s="3" t="s">
        <v>55</v>
      </c>
      <c r="B19" s="3" t="s">
        <v>82</v>
      </c>
      <c r="C19" s="7" t="s">
        <v>64</v>
      </c>
      <c r="D19" s="7" t="s">
        <v>176</v>
      </c>
      <c r="E19" s="7" t="s">
        <v>70</v>
      </c>
      <c r="F19" s="7">
        <v>2</v>
      </c>
      <c r="G19" s="7" t="b">
        <v>0</v>
      </c>
      <c r="H19" s="7">
        <v>2</v>
      </c>
      <c r="I19" s="7">
        <v>3</v>
      </c>
      <c r="J19" s="7">
        <v>0</v>
      </c>
      <c r="K19" s="7" t="b">
        <v>0</v>
      </c>
      <c r="L19" s="7" t="b">
        <v>0</v>
      </c>
      <c r="M19" s="7" t="b">
        <v>1</v>
      </c>
      <c r="N19" s="7" t="b">
        <v>0</v>
      </c>
      <c r="O19" s="4" t="s">
        <v>210</v>
      </c>
      <c r="U19" s="2">
        <f t="shared" si="6"/>
        <v>79</v>
      </c>
      <c r="V19" s="2" t="str">
        <f t="shared" si="7"/>
        <v>+2</v>
      </c>
      <c r="W19" s="2" t="b">
        <f t="shared" si="8"/>
        <v>1</v>
      </c>
      <c r="X19" s="2" t="str">
        <f t="shared" si="9"/>
        <v>&lt;span class='pointModifier'&gt;+2&lt;/span&gt;</v>
      </c>
      <c r="Y19" s="2" t="str">
        <f t="shared" si="10"/>
        <v>Each other player secretly chooses to either pay 1_credit or lose 2VP. You get &lt;span class='pointModifier'&gt;+2&lt;/span&gt; for each 1_credit paid</v>
      </c>
      <c r="Z19" s="10"/>
      <c r="AA19" s="2" t="e">
        <f t="shared" si="37"/>
        <v>#VALUE!</v>
      </c>
      <c r="AB19" s="2" t="str">
        <f t="shared" si="11"/>
        <v>Each other player secretly chooses to either pay 1_credit or lose 2VP. You get &lt;span class='pointModifier'&gt;+2&lt;/span&gt; for each 1_credit paid</v>
      </c>
      <c r="AC19" s="2" t="b">
        <f t="shared" si="12"/>
        <v>0</v>
      </c>
      <c r="AD19" s="2" t="str">
        <f t="shared" si="13"/>
        <v>Each other player secretly chooses to either pay 1_credit or lose 2VP. You get &lt;span class='pointModifier'&gt;+2&lt;/span&gt; for each 1_credit paid</v>
      </c>
      <c r="AE19" s="10"/>
      <c r="AF19" s="2" t="e">
        <f t="shared" si="14"/>
        <v>#VALUE!</v>
      </c>
      <c r="AG19" s="2" t="str">
        <f t="shared" si="15"/>
        <v>Each other player secretly chooses to either pay 1_credit or lose 2VP. You get &lt;span class='pointModifier'&gt;+2&lt;/span&gt; for each 1_credit paid</v>
      </c>
      <c r="AH19" s="2" t="b">
        <f t="shared" si="16"/>
        <v>0</v>
      </c>
      <c r="AI19" s="2" t="str">
        <f t="shared" si="1"/>
        <v>Each other player secretly chooses to either pay 1_credit or lose 2VP. You get &lt;span class='pointModifier'&gt;+2&lt;/span&gt; for each 1_credit paid</v>
      </c>
      <c r="AJ19" s="10"/>
      <c r="AK19" s="2" t="e">
        <f t="shared" si="17"/>
        <v>#VALUE!</v>
      </c>
      <c r="AL19" s="2" t="str">
        <f t="shared" si="18"/>
        <v>Each other player secretly chooses to either pay 1_credit or lose 2VP. You get &lt;span class='pointModifier'&gt;+2&lt;/span&gt; for each 1_credit paid</v>
      </c>
      <c r="AM19" s="2" t="b">
        <f t="shared" si="19"/>
        <v>0</v>
      </c>
      <c r="AN19" s="2" t="str">
        <f t="shared" si="2"/>
        <v>Each other player secretly chooses to either pay 1_credit or lose 2VP. You get &lt;span class='pointModifier'&gt;+2&lt;/span&gt; for each 1_credit paid</v>
      </c>
      <c r="AO19" s="10"/>
      <c r="AP19" s="2" t="e">
        <f t="shared" si="20"/>
        <v>#VALUE!</v>
      </c>
      <c r="AQ19" s="2" t="str">
        <f t="shared" si="21"/>
        <v>Each other player secretly chooses to either pay 1_credit or lose 2VP. You get &lt;span class='pointModifier'&gt;+2&lt;/span&gt; for each 1_credit paid</v>
      </c>
      <c r="AR19" s="2" t="b">
        <f t="shared" si="22"/>
        <v>0</v>
      </c>
      <c r="AS19" s="2" t="str">
        <f t="shared" si="3"/>
        <v>Each other player secretly chooses to either pay 1_credit or lose 2VP. You get &lt;span class='pointModifier'&gt;+2&lt;/span&gt; for each 1_credit paid</v>
      </c>
      <c r="AT19" s="10"/>
      <c r="AU19" s="2">
        <f t="shared" si="23"/>
        <v>50</v>
      </c>
      <c r="AV19" s="2" t="str">
        <f t="shared" si="24"/>
        <v>&lt;span class='creditModifier2'&gt;1&lt;/span&gt;</v>
      </c>
      <c r="AW19" s="2" t="b">
        <f t="shared" si="25"/>
        <v>1</v>
      </c>
      <c r="AX19" s="2" t="str">
        <f t="shared" si="4"/>
        <v>Each other player secretly chooses to either pay &lt;span class='creditModifier2'&gt;1&lt;/span&gt; or lose 2VP. You get &lt;span class='pointModifier'&gt;+2&lt;/span&gt; for each 1_credit paid</v>
      </c>
      <c r="AY19" s="10"/>
      <c r="AZ19" s="2">
        <f t="shared" si="26"/>
        <v>157</v>
      </c>
      <c r="BA19" s="2" t="str">
        <f t="shared" si="27"/>
        <v>&lt;span class='creditModifier2'&gt;1&lt;/span&gt;</v>
      </c>
      <c r="BB19" s="2" t="b">
        <f t="shared" si="28"/>
        <v>1</v>
      </c>
      <c r="BC19" s="2" t="str">
        <f>IF(BB19,REPLACE(AX19,AZ19,8,BA19),BA19)</f>
        <v>Each other player secretly chooses to either pay &lt;span class='creditModifier2'&gt;1&lt;/span&gt; or lose 2VP. You get &lt;span class='pointModifier'&gt;+2&lt;/span&gt; for each &lt;span class='creditModifier2'&gt;1&lt;/span&gt; paid</v>
      </c>
      <c r="BD19" s="10"/>
      <c r="BE19" s="2">
        <f t="shared" si="29"/>
        <v>97</v>
      </c>
      <c r="BF19" s="2" t="str">
        <f t="shared" si="30"/>
        <v>&lt;span class='pointModifier2'&gt; 2&lt;/span&gt;</v>
      </c>
      <c r="BG19" s="2" t="b">
        <f t="shared" si="31"/>
        <v>1</v>
      </c>
      <c r="BH19" s="2" t="str">
        <f t="shared" si="32"/>
        <v>Each other player secretly chooses to either pay &lt;span class='creditModifier2'&gt;1&lt;/span&gt; or lose &lt;span class='pointModifier2'&gt; 2&lt;/span&gt;You get &lt;span class='pointModifier'&gt;+2&lt;/span&gt; for each &lt;span class='creditModifier2'&gt;1&lt;/span&gt; paid</v>
      </c>
      <c r="BI19" s="10"/>
      <c r="BJ19" s="2" t="e">
        <f t="shared" si="33"/>
        <v>#VALUE!</v>
      </c>
      <c r="BK19" s="2" t="str">
        <f t="shared" si="34"/>
        <v>Each other player secretly chooses to either pay &lt;span class='creditModifier2'&gt;1&lt;/span&gt; or lose &lt;span class='pointModifier2'&gt; 2&lt;/span&gt;You get &lt;span class='pointModifier'&gt;+2&lt;/span&gt; for each &lt;span class='creditModifier2'&gt;1&lt;/span&gt; paid</v>
      </c>
      <c r="BL19" s="2" t="b">
        <f t="shared" si="35"/>
        <v>0</v>
      </c>
      <c r="BM19" s="2" t="str">
        <f t="shared" si="36"/>
        <v>Each other player secretly chooses to either pay &lt;span class='creditModifier2'&gt;1&lt;/span&gt; or lose &lt;span class='pointModifier2'&gt; 2&lt;/span&gt;You get &lt;span class='pointModifier'&gt;+2&lt;/span&gt; for each &lt;span class='creditModifier2'&gt;1&lt;/span&gt; paid</v>
      </c>
    </row>
    <row r="20" spans="1:65" x14ac:dyDescent="0.25">
      <c r="A20" s="3" t="s">
        <v>56</v>
      </c>
      <c r="B20" s="3" t="s">
        <v>118</v>
      </c>
      <c r="C20" s="7" t="s">
        <v>65</v>
      </c>
      <c r="D20" s="7" t="s">
        <v>176</v>
      </c>
      <c r="E20" s="7" t="s">
        <v>70</v>
      </c>
      <c r="F20" s="7">
        <v>2</v>
      </c>
      <c r="G20" s="7" t="b">
        <v>0</v>
      </c>
      <c r="H20" s="7">
        <v>2</v>
      </c>
      <c r="I20" s="7">
        <v>2</v>
      </c>
      <c r="J20" s="7">
        <v>0</v>
      </c>
      <c r="K20" s="7" t="b">
        <v>0</v>
      </c>
      <c r="L20" s="7" t="b">
        <v>0</v>
      </c>
      <c r="M20" s="7" t="b">
        <v>1</v>
      </c>
      <c r="N20" s="7" t="b">
        <v>0</v>
      </c>
      <c r="O20" s="4" t="s">
        <v>207</v>
      </c>
      <c r="U20" s="2">
        <f t="shared" si="6"/>
        <v>41</v>
      </c>
      <c r="V20" s="2" t="str">
        <f t="shared" si="7"/>
        <v>+1</v>
      </c>
      <c r="W20" s="2" t="b">
        <f t="shared" si="8"/>
        <v>1</v>
      </c>
      <c r="X20" s="2" t="str">
        <f t="shared" si="9"/>
        <v>&lt;span class='pointModifier'&gt;+1&lt;/span&gt;</v>
      </c>
      <c r="Y20" s="2" t="str">
        <f t="shared" si="10"/>
        <v>Add one energy to &lt;i&gt;Main Reactor&lt;/i&gt;&lt;br&gt;&lt;span class='pointModifier'&gt;+1&lt;/span&gt; if placed adjacent to &lt;i&gt;Main Reactor&lt;/i&gt;</v>
      </c>
      <c r="Z20" s="10"/>
      <c r="AA20" s="2" t="e">
        <f t="shared" si="37"/>
        <v>#VALUE!</v>
      </c>
      <c r="AB20" s="2" t="str">
        <f t="shared" si="11"/>
        <v>Add one energy to &lt;i&gt;Main Reactor&lt;/i&gt;&lt;br&gt;&lt;span class='pointModifier'&gt;+1&lt;/span&gt; if placed adjacent to &lt;i&gt;Main Reactor&lt;/i&gt;</v>
      </c>
      <c r="AC20" s="2" t="b">
        <f t="shared" si="12"/>
        <v>0</v>
      </c>
      <c r="AD20" s="2" t="str">
        <f t="shared" si="13"/>
        <v>Add one energy to &lt;i&gt;Main Reactor&lt;/i&gt;&lt;br&gt;&lt;span class='pointModifier'&gt;+1&lt;/span&gt; if placed adjacent to &lt;i&gt;Main Reactor&lt;/i&gt;</v>
      </c>
      <c r="AE20" s="10"/>
      <c r="AF20" s="2" t="e">
        <f t="shared" si="14"/>
        <v>#VALUE!</v>
      </c>
      <c r="AG20" s="2" t="str">
        <f t="shared" si="15"/>
        <v>Add one energy to &lt;i&gt;Main Reactor&lt;/i&gt;&lt;br&gt;&lt;span class='pointModifier'&gt;+1&lt;/span&gt; if placed adjacent to &lt;i&gt;Main Reactor&lt;/i&gt;</v>
      </c>
      <c r="AH20" s="2" t="b">
        <f t="shared" si="16"/>
        <v>0</v>
      </c>
      <c r="AI20" s="2" t="str">
        <f t="shared" si="1"/>
        <v>Add one energy to &lt;i&gt;Main Reactor&lt;/i&gt;&lt;br&gt;&lt;span class='pointModifier'&gt;+1&lt;/span&gt; if placed adjacent to &lt;i&gt;Main Reactor&lt;/i&gt;</v>
      </c>
      <c r="AJ20" s="10"/>
      <c r="AK20" s="2" t="e">
        <f t="shared" si="17"/>
        <v>#VALUE!</v>
      </c>
      <c r="AL20" s="2" t="str">
        <f t="shared" si="18"/>
        <v>Add one energy to &lt;i&gt;Main Reactor&lt;/i&gt;&lt;br&gt;&lt;span class='pointModifier'&gt;+1&lt;/span&gt; if placed adjacent to &lt;i&gt;Main Reactor&lt;/i&gt;</v>
      </c>
      <c r="AM20" s="2" t="b">
        <f t="shared" si="19"/>
        <v>0</v>
      </c>
      <c r="AN20" s="2" t="str">
        <f t="shared" si="2"/>
        <v>Add one energy to &lt;i&gt;Main Reactor&lt;/i&gt;&lt;br&gt;&lt;span class='pointModifier'&gt;+1&lt;/span&gt; if placed adjacent to &lt;i&gt;Main Reactor&lt;/i&gt;</v>
      </c>
      <c r="AO20" s="10"/>
      <c r="AP20" s="2" t="e">
        <f t="shared" si="20"/>
        <v>#VALUE!</v>
      </c>
      <c r="AQ20" s="2" t="str">
        <f t="shared" si="21"/>
        <v>Add one energy to &lt;i&gt;Main Reactor&lt;/i&gt;&lt;br&gt;&lt;span class='pointModifier'&gt;+1&lt;/span&gt; if placed adjacent to &lt;i&gt;Main Reactor&lt;/i&gt;</v>
      </c>
      <c r="AR20" s="2" t="b">
        <f t="shared" si="22"/>
        <v>0</v>
      </c>
      <c r="AS20" s="2" t="str">
        <f t="shared" si="3"/>
        <v>Add one energy to &lt;i&gt;Main Reactor&lt;/i&gt;&lt;br&gt;&lt;span class='pointModifier'&gt;+1&lt;/span&gt; if placed adjacent to &lt;i&gt;Main Reactor&lt;/i&gt;</v>
      </c>
      <c r="AT20" s="10"/>
      <c r="AU20" s="2" t="e">
        <f t="shared" si="23"/>
        <v>#VALUE!</v>
      </c>
      <c r="AV20" s="2" t="str">
        <f t="shared" si="24"/>
        <v>Add one energy to &lt;i&gt;Main Reactor&lt;/i&gt;&lt;br&gt;&lt;span class='pointModifier'&gt;+1&lt;/span&gt; if placed adjacent to &lt;i&gt;Main Reactor&lt;/i&gt;</v>
      </c>
      <c r="AW20" s="2" t="b">
        <f t="shared" si="25"/>
        <v>0</v>
      </c>
      <c r="AX20" s="2" t="str">
        <f t="shared" si="4"/>
        <v>Add one energy to &lt;i&gt;Main Reactor&lt;/i&gt;&lt;br&gt;&lt;span class='pointModifier'&gt;+1&lt;/span&gt; if placed adjacent to &lt;i&gt;Main Reactor&lt;/i&gt;</v>
      </c>
      <c r="AY20" s="10"/>
      <c r="AZ20" s="2" t="e">
        <f t="shared" si="26"/>
        <v>#VALUE!</v>
      </c>
      <c r="BA20" s="2" t="str">
        <f t="shared" si="27"/>
        <v>Add one energy to &lt;i&gt;Main Reactor&lt;/i&gt;&lt;br&gt;&lt;span class='pointModifier'&gt;+1&lt;/span&gt; if placed adjacent to &lt;i&gt;Main Reactor&lt;/i&gt;</v>
      </c>
      <c r="BB20" s="2" t="b">
        <f t="shared" si="28"/>
        <v>0</v>
      </c>
      <c r="BC20" s="2" t="str">
        <f t="shared" si="5"/>
        <v>Add one energy to &lt;i&gt;Main Reactor&lt;/i&gt;&lt;br&gt;&lt;span class='pointModifier'&gt;+1&lt;/span&gt; if placed adjacent to &lt;i&gt;Main Reactor&lt;/i&gt;</v>
      </c>
      <c r="BD20" s="10"/>
      <c r="BE20" s="2" t="e">
        <f t="shared" si="29"/>
        <v>#VALUE!</v>
      </c>
      <c r="BF20" s="2" t="str">
        <f t="shared" si="30"/>
        <v>Add one energy to &lt;i&gt;Main Reactor&lt;/i&gt;&lt;br&gt;&lt;span class='pointModifier'&gt;+1&lt;/span&gt; if placed adjacent to &lt;i&gt;Main Reactor&lt;/i&gt;</v>
      </c>
      <c r="BG20" s="2" t="b">
        <f t="shared" si="31"/>
        <v>0</v>
      </c>
      <c r="BH20" s="2" t="str">
        <f t="shared" si="32"/>
        <v>Add one energy to &lt;i&gt;Main Reactor&lt;/i&gt;&lt;br&gt;&lt;span class='pointModifier'&gt;+1&lt;/span&gt; if placed adjacent to &lt;i&gt;Main Reactor&lt;/i&gt;</v>
      </c>
      <c r="BI20" s="10"/>
      <c r="BJ20" s="2" t="e">
        <f t="shared" si="33"/>
        <v>#VALUE!</v>
      </c>
      <c r="BK20" s="2" t="str">
        <f t="shared" si="34"/>
        <v>Add one energy to &lt;i&gt;Main Reactor&lt;/i&gt;&lt;br&gt;&lt;span class='pointModifier'&gt;+1&lt;/span&gt; if placed adjacent to &lt;i&gt;Main Reactor&lt;/i&gt;</v>
      </c>
      <c r="BL20" s="2" t="b">
        <f t="shared" si="35"/>
        <v>0</v>
      </c>
      <c r="BM20" s="2" t="str">
        <f t="shared" si="36"/>
        <v>Add one energy to &lt;i&gt;Main Reactor&lt;/i&gt;&lt;br&gt;&lt;span class='pointModifier'&gt;+1&lt;/span&gt; if placed adjacent to &lt;i&gt;Main Reactor&lt;/i&gt;</v>
      </c>
    </row>
    <row r="21" spans="1:65" x14ac:dyDescent="0.25">
      <c r="A21" s="3" t="s">
        <v>57</v>
      </c>
      <c r="B21" s="3" t="s">
        <v>177</v>
      </c>
      <c r="C21" s="7" t="s">
        <v>65</v>
      </c>
      <c r="D21" s="7" t="s">
        <v>176</v>
      </c>
      <c r="E21" s="7" t="s">
        <v>70</v>
      </c>
      <c r="F21" s="7">
        <v>2</v>
      </c>
      <c r="G21" s="7" t="b">
        <v>0</v>
      </c>
      <c r="H21" s="7">
        <v>2</v>
      </c>
      <c r="I21" s="7">
        <v>2</v>
      </c>
      <c r="J21" s="7">
        <v>0</v>
      </c>
      <c r="K21" s="7" t="b">
        <v>0</v>
      </c>
      <c r="L21" s="7" t="b">
        <v>0</v>
      </c>
      <c r="M21" s="7" t="b">
        <v>1</v>
      </c>
      <c r="N21" s="7" t="b">
        <v>0</v>
      </c>
      <c r="O21" s="4" t="s">
        <v>198</v>
      </c>
      <c r="U21" s="2">
        <f t="shared" ref="U21:U24" si="38">SEARCH("+?VP",O21)-1</f>
        <v>0</v>
      </c>
      <c r="V21" s="2" t="str">
        <f t="shared" ref="V21:V24" si="39">IFERROR(RIGHT(LEFT(O21,SEARCH("+?VP",O21)+1),2),O21)</f>
        <v>+1</v>
      </c>
      <c r="W21" s="2" t="b">
        <f t="shared" ref="W21:W24" si="40">ISNUMBER(_xlfn.NUMBERVALUE(U21))</f>
        <v>1</v>
      </c>
      <c r="X21" s="2" t="str">
        <f t="shared" ref="X21:X24" si="41">IF(W21,_xlfn.CONCAT("&lt;span class='pointModifier'&gt;",V21,"&lt;/span&gt;"),O21)</f>
        <v>&lt;span class='pointModifier'&gt;+1&lt;/span&gt;</v>
      </c>
      <c r="Y21" s="2" t="str">
        <f t="shared" ref="Y21:Y24" si="42">IFERROR(REPLACE(O21,U21+1,4,X21),X21)</f>
        <v>&lt;span class='pointModifier'&gt;+1&lt;/span&gt; if placed next to Blue location&lt;br&gt;&lt;span class='midSpacer'&gt;OR&lt;/span&gt;&lt;br&gt;+2VP if placed next to &lt;i&gt;Docking Bay&lt;/i&gt;</v>
      </c>
      <c r="Z21" s="10"/>
      <c r="AA21" s="2">
        <f t="shared" ref="AA21:AA24" si="43">SEARCH("+?VP",Y21)</f>
        <v>111</v>
      </c>
      <c r="AB21" s="2" t="str">
        <f t="shared" ref="AB21:AB24" si="44">IF(AC21,_xlfn.CONCAT("&lt;span class='pointModifier'&gt;",RIGHT(LEFT(Y21,AA21+1),2),"&lt;/span&gt;"),Y21)</f>
        <v>&lt;span class='pointModifier'&gt;+2&lt;/span&gt;</v>
      </c>
      <c r="AC21" s="2" t="b">
        <f t="shared" ref="AC21:AC24" si="45">ISNUMBER(_xlfn.NUMBERVALUE(AA21))</f>
        <v>1</v>
      </c>
      <c r="AD21" s="2" t="str">
        <f t="shared" ref="AD21:AD24" si="46">IF(AC21,REPLACE(Y21,AA21,5,AB21),AB21)</f>
        <v>&lt;span class='pointModifier'&gt;+1&lt;/span&gt; if placed next to Blue location&lt;br&gt;&lt;span class='midSpacer'&gt;OR&lt;/span&gt;&lt;br&gt;&lt;span class='pointModifier'&gt;+2&lt;/span&gt;if placed next to &lt;i&gt;Docking Bay&lt;/i&gt;</v>
      </c>
      <c r="AE21" s="10"/>
      <c r="AF21" s="2" t="e">
        <f t="shared" ref="AF21:AF24" si="47">SEARCH("+?credit",AD21)</f>
        <v>#VALUE!</v>
      </c>
      <c r="AG21" s="2" t="str">
        <f t="shared" ref="AG21:AG24" si="48">IF(AH21,_xlfn.CONCAT("&lt;span class='creditModifier'&gt;",RIGHT(LEFT(AD21,AF21+1),2),"&lt;/span&gt;"),AD21)</f>
        <v>&lt;span class='pointModifier'&gt;+1&lt;/span&gt; if placed next to Blue location&lt;br&gt;&lt;span class='midSpacer'&gt;OR&lt;/span&gt;&lt;br&gt;&lt;span class='pointModifier'&gt;+2&lt;/span&gt;if placed next to &lt;i&gt;Docking Bay&lt;/i&gt;</v>
      </c>
      <c r="AH21" s="2" t="b">
        <f t="shared" ref="AH21:AH24" si="49">ISNUMBER(_xlfn.NUMBERVALUE(AF21))</f>
        <v>0</v>
      </c>
      <c r="AI21" s="2" t="str">
        <f t="shared" ref="AI21:AI24" si="50">IF(AH21,REPLACE(AD21,AF21,8,AG21),AG21)</f>
        <v>&lt;span class='pointModifier'&gt;+1&lt;/span&gt; if placed next to Blue location&lt;br&gt;&lt;span class='midSpacer'&gt;OR&lt;/span&gt;&lt;br&gt;&lt;span class='pointModifier'&gt;+2&lt;/span&gt;if placed next to &lt;i&gt;Docking Bay&lt;/i&gt;</v>
      </c>
      <c r="AJ21" s="10"/>
      <c r="AK21" s="2" t="e">
        <f t="shared" ref="AK21:AK24" si="51">SEARCH("+?credit",AI21)</f>
        <v>#VALUE!</v>
      </c>
      <c r="AL21" s="2" t="str">
        <f t="shared" ref="AL21:AL24" si="52">IF(AM21,_xlfn.CONCAT("&lt;span class='creditModifier'&gt;",RIGHT(LEFT(AI21,AK21+1),2),"&lt;/span&gt;"),AI21)</f>
        <v>&lt;span class='pointModifier'&gt;+1&lt;/span&gt; if placed next to Blue location&lt;br&gt;&lt;span class='midSpacer'&gt;OR&lt;/span&gt;&lt;br&gt;&lt;span class='pointModifier'&gt;+2&lt;/span&gt;if placed next to &lt;i&gt;Docking Bay&lt;/i&gt;</v>
      </c>
      <c r="AM21" s="2" t="b">
        <f t="shared" ref="AM21:AM24" si="53">ISNUMBER(_xlfn.NUMBERVALUE(AK21))</f>
        <v>0</v>
      </c>
      <c r="AN21" s="2" t="str">
        <f t="shared" ref="AN21:AN24" si="54">IF(AM21,REPLACE(AI21,AK21,8,AL21),AL21)</f>
        <v>&lt;span class='pointModifier'&gt;+1&lt;/span&gt; if placed next to Blue location&lt;br&gt;&lt;span class='midSpacer'&gt;OR&lt;/span&gt;&lt;br&gt;&lt;span class='pointModifier'&gt;+2&lt;/span&gt;if placed next to &lt;i&gt;Docking Bay&lt;/i&gt;</v>
      </c>
      <c r="AO21" s="10"/>
      <c r="AP21" s="2" t="e">
        <f t="shared" ref="AP21:AP24" si="55">SEARCH("+?credit",AN21)</f>
        <v>#VALUE!</v>
      </c>
      <c r="AQ21" s="2" t="str">
        <f t="shared" ref="AQ21:AQ24" si="56">IF(AR21,_xlfn.CONCAT("&lt;span class='creditModifier'&gt;",RIGHT(LEFT(AN21,AP21+1),2),"&lt;/span&gt;"),AN21)</f>
        <v>&lt;span class='pointModifier'&gt;+1&lt;/span&gt; if placed next to Blue location&lt;br&gt;&lt;span class='midSpacer'&gt;OR&lt;/span&gt;&lt;br&gt;&lt;span class='pointModifier'&gt;+2&lt;/span&gt;if placed next to &lt;i&gt;Docking Bay&lt;/i&gt;</v>
      </c>
      <c r="AR21" s="2" t="b">
        <f t="shared" ref="AR21:AR24" si="57">ISNUMBER(_xlfn.NUMBERVALUE(AP21))</f>
        <v>0</v>
      </c>
      <c r="AS21" s="2" t="str">
        <f t="shared" ref="AS21:AS24" si="58">IF(AR21,REPLACE(AN21,AP21,8,AQ21),AQ21)</f>
        <v>&lt;span class='pointModifier'&gt;+1&lt;/span&gt; if placed next to Blue location&lt;br&gt;&lt;span class='midSpacer'&gt;OR&lt;/span&gt;&lt;br&gt;&lt;span class='pointModifier'&gt;+2&lt;/span&gt;if placed next to &lt;i&gt;Docking Bay&lt;/i&gt;</v>
      </c>
      <c r="AT21" s="10"/>
      <c r="AU21" s="2" t="e">
        <f t="shared" si="23"/>
        <v>#VALUE!</v>
      </c>
      <c r="AV21" s="2" t="str">
        <f t="shared" si="24"/>
        <v>&lt;span class='pointModifier'&gt;+1&lt;/span&gt; if placed next to Blue location&lt;br&gt;&lt;span class='midSpacer'&gt;OR&lt;/span&gt;&lt;br&gt;&lt;span class='pointModifier'&gt;+2&lt;/span&gt;if placed next to &lt;i&gt;Docking Bay&lt;/i&gt;</v>
      </c>
      <c r="AW21" s="2" t="b">
        <f t="shared" si="25"/>
        <v>0</v>
      </c>
      <c r="AX21" s="2" t="str">
        <f t="shared" si="4"/>
        <v>&lt;span class='pointModifier'&gt;+1&lt;/span&gt; if placed next to Blue location&lt;br&gt;&lt;span class='midSpacer'&gt;OR&lt;/span&gt;&lt;br&gt;&lt;span class='pointModifier'&gt;+2&lt;/span&gt;if placed next to &lt;i&gt;Docking Bay&lt;/i&gt;</v>
      </c>
      <c r="AY21" s="10"/>
      <c r="AZ21" s="2" t="e">
        <f t="shared" si="26"/>
        <v>#VALUE!</v>
      </c>
      <c r="BA21" s="2" t="str">
        <f t="shared" si="27"/>
        <v>&lt;span class='pointModifier'&gt;+1&lt;/span&gt; if placed next to Blue location&lt;br&gt;&lt;span class='midSpacer'&gt;OR&lt;/span&gt;&lt;br&gt;&lt;span class='pointModifier'&gt;+2&lt;/span&gt;if placed next to &lt;i&gt;Docking Bay&lt;/i&gt;</v>
      </c>
      <c r="BB21" s="2" t="b">
        <f t="shared" si="28"/>
        <v>0</v>
      </c>
      <c r="BC21" s="2" t="str">
        <f t="shared" si="5"/>
        <v>&lt;span class='pointModifier'&gt;+1&lt;/span&gt; if placed next to Blue location&lt;br&gt;&lt;span class='midSpacer'&gt;OR&lt;/span&gt;&lt;br&gt;&lt;span class='pointModifier'&gt;+2&lt;/span&gt;if placed next to &lt;i&gt;Docking Bay&lt;/i&gt;</v>
      </c>
      <c r="BD21" s="10"/>
      <c r="BE21" s="2" t="e">
        <f t="shared" si="29"/>
        <v>#VALUE!</v>
      </c>
      <c r="BF21" s="2" t="str">
        <f t="shared" si="30"/>
        <v>&lt;span class='pointModifier'&gt;+1&lt;/span&gt; if placed next to Blue location&lt;br&gt;&lt;span class='midSpacer'&gt;OR&lt;/span&gt;&lt;br&gt;&lt;span class='pointModifier'&gt;+2&lt;/span&gt;if placed next to &lt;i&gt;Docking Bay&lt;/i&gt;</v>
      </c>
      <c r="BG21" s="2" t="b">
        <f t="shared" si="31"/>
        <v>0</v>
      </c>
      <c r="BH21" s="2" t="str">
        <f t="shared" si="32"/>
        <v>&lt;span class='pointModifier'&gt;+1&lt;/span&gt; if placed next to Blue location&lt;br&gt;&lt;span class='midSpacer'&gt;OR&lt;/span&gt;&lt;br&gt;&lt;span class='pointModifier'&gt;+2&lt;/span&gt;if placed next to &lt;i&gt;Docking Bay&lt;/i&gt;</v>
      </c>
      <c r="BI21" s="10"/>
      <c r="BJ21" s="2" t="e">
        <f t="shared" si="33"/>
        <v>#VALUE!</v>
      </c>
      <c r="BK21" s="2" t="str">
        <f t="shared" si="34"/>
        <v>&lt;span class='pointModifier'&gt;+1&lt;/span&gt; if placed next to Blue location&lt;br&gt;&lt;span class='midSpacer'&gt;OR&lt;/span&gt;&lt;br&gt;&lt;span class='pointModifier'&gt;+2&lt;/span&gt;if placed next to &lt;i&gt;Docking Bay&lt;/i&gt;</v>
      </c>
      <c r="BL21" s="2" t="b">
        <f t="shared" si="35"/>
        <v>0</v>
      </c>
      <c r="BM21" s="2" t="str">
        <f t="shared" si="36"/>
        <v>&lt;span class='pointModifier'&gt;+1&lt;/span&gt; if placed next to Blue location&lt;br&gt;&lt;span class='midSpacer'&gt;OR&lt;/span&gt;&lt;br&gt;&lt;span class='pointModifier'&gt;+2&lt;/span&gt;if placed next to &lt;i&gt;Docking Bay&lt;/i&gt;</v>
      </c>
    </row>
    <row r="22" spans="1:65" x14ac:dyDescent="0.25">
      <c r="A22" s="3" t="s">
        <v>58</v>
      </c>
      <c r="B22" s="3" t="s">
        <v>113</v>
      </c>
      <c r="C22" s="7" t="s">
        <v>65</v>
      </c>
      <c r="D22" s="7" t="s">
        <v>176</v>
      </c>
      <c r="E22" s="7" t="s">
        <v>70</v>
      </c>
      <c r="F22" s="7">
        <v>2</v>
      </c>
      <c r="G22" s="7" t="b">
        <v>1</v>
      </c>
      <c r="H22" s="7">
        <v>2</v>
      </c>
      <c r="I22" s="7">
        <v>2</v>
      </c>
      <c r="J22" s="7">
        <v>0</v>
      </c>
      <c r="K22" s="7" t="b">
        <v>0</v>
      </c>
      <c r="L22" s="7" t="b">
        <v>0</v>
      </c>
      <c r="M22" s="7" t="b">
        <v>1</v>
      </c>
      <c r="N22" s="7" t="b">
        <v>0</v>
      </c>
      <c r="O22" s="4" t="s">
        <v>199</v>
      </c>
      <c r="U22" s="2">
        <f t="shared" si="38"/>
        <v>0</v>
      </c>
      <c r="V22" s="2" t="str">
        <f t="shared" si="39"/>
        <v>+2</v>
      </c>
      <c r="W22" s="2" t="b">
        <f t="shared" si="40"/>
        <v>1</v>
      </c>
      <c r="X22" s="2" t="str">
        <f t="shared" si="41"/>
        <v>&lt;span class='pointModifier'&gt;+2&lt;/span&gt;</v>
      </c>
      <c r="Y22" s="2" t="str">
        <f t="shared" si="42"/>
        <v>&lt;span class='pointModifier'&gt;+2&lt;/span&gt; if &lt;i&gt;Communications Beacon&lt;/i&gt; is the location furthest from the &lt;i&gt;Main Reactor&lt;/i&gt;</v>
      </c>
      <c r="Z22" s="10"/>
      <c r="AA22" s="2" t="e">
        <f t="shared" si="43"/>
        <v>#VALUE!</v>
      </c>
      <c r="AB22" s="2" t="str">
        <f t="shared" si="44"/>
        <v>&lt;span class='pointModifier'&gt;+2&lt;/span&gt; if &lt;i&gt;Communications Beacon&lt;/i&gt; is the location furthest from the &lt;i&gt;Main Reactor&lt;/i&gt;</v>
      </c>
      <c r="AC22" s="2" t="b">
        <f t="shared" si="45"/>
        <v>0</v>
      </c>
      <c r="AD22" s="2" t="str">
        <f t="shared" si="46"/>
        <v>&lt;span class='pointModifier'&gt;+2&lt;/span&gt; if &lt;i&gt;Communications Beacon&lt;/i&gt; is the location furthest from the &lt;i&gt;Main Reactor&lt;/i&gt;</v>
      </c>
      <c r="AE22" s="10"/>
      <c r="AF22" s="2" t="e">
        <f t="shared" si="47"/>
        <v>#VALUE!</v>
      </c>
      <c r="AG22" s="2" t="str">
        <f t="shared" si="48"/>
        <v>&lt;span class='pointModifier'&gt;+2&lt;/span&gt; if &lt;i&gt;Communications Beacon&lt;/i&gt; is the location furthest from the &lt;i&gt;Main Reactor&lt;/i&gt;</v>
      </c>
      <c r="AH22" s="2" t="b">
        <f t="shared" si="49"/>
        <v>0</v>
      </c>
      <c r="AI22" s="2" t="str">
        <f t="shared" si="50"/>
        <v>&lt;span class='pointModifier'&gt;+2&lt;/span&gt; if &lt;i&gt;Communications Beacon&lt;/i&gt; is the location furthest from the &lt;i&gt;Main Reactor&lt;/i&gt;</v>
      </c>
      <c r="AJ22" s="10"/>
      <c r="AK22" s="2" t="e">
        <f t="shared" si="51"/>
        <v>#VALUE!</v>
      </c>
      <c r="AL22" s="2" t="str">
        <f t="shared" si="52"/>
        <v>&lt;span class='pointModifier'&gt;+2&lt;/span&gt; if &lt;i&gt;Communications Beacon&lt;/i&gt; is the location furthest from the &lt;i&gt;Main Reactor&lt;/i&gt;</v>
      </c>
      <c r="AM22" s="2" t="b">
        <f t="shared" si="53"/>
        <v>0</v>
      </c>
      <c r="AN22" s="2" t="str">
        <f t="shared" si="54"/>
        <v>&lt;span class='pointModifier'&gt;+2&lt;/span&gt; if &lt;i&gt;Communications Beacon&lt;/i&gt; is the location furthest from the &lt;i&gt;Main Reactor&lt;/i&gt;</v>
      </c>
      <c r="AO22" s="10"/>
      <c r="AP22" s="2" t="e">
        <f t="shared" si="55"/>
        <v>#VALUE!</v>
      </c>
      <c r="AQ22" s="2" t="str">
        <f t="shared" si="56"/>
        <v>&lt;span class='pointModifier'&gt;+2&lt;/span&gt; if &lt;i&gt;Communications Beacon&lt;/i&gt; is the location furthest from the &lt;i&gt;Main Reactor&lt;/i&gt;</v>
      </c>
      <c r="AR22" s="2" t="b">
        <f t="shared" si="57"/>
        <v>0</v>
      </c>
      <c r="AS22" s="2" t="str">
        <f t="shared" si="58"/>
        <v>&lt;span class='pointModifier'&gt;+2&lt;/span&gt; if &lt;i&gt;Communications Beacon&lt;/i&gt; is the location furthest from the &lt;i&gt;Main Reactor&lt;/i&gt;</v>
      </c>
      <c r="AT22" s="10"/>
      <c r="AU22" s="2" t="e">
        <f t="shared" si="23"/>
        <v>#VALUE!</v>
      </c>
      <c r="AV22" s="2" t="str">
        <f t="shared" si="24"/>
        <v>&lt;span class='pointModifier'&gt;+2&lt;/span&gt; if &lt;i&gt;Communications Beacon&lt;/i&gt; is the location furthest from the &lt;i&gt;Main Reactor&lt;/i&gt;</v>
      </c>
      <c r="AW22" s="2" t="b">
        <f t="shared" si="25"/>
        <v>0</v>
      </c>
      <c r="AX22" s="2" t="str">
        <f t="shared" si="4"/>
        <v>&lt;span class='pointModifier'&gt;+2&lt;/span&gt; if &lt;i&gt;Communications Beacon&lt;/i&gt; is the location furthest from the &lt;i&gt;Main Reactor&lt;/i&gt;</v>
      </c>
      <c r="AY22" s="10"/>
      <c r="AZ22" s="2" t="e">
        <f t="shared" si="26"/>
        <v>#VALUE!</v>
      </c>
      <c r="BA22" s="2" t="str">
        <f t="shared" si="27"/>
        <v>&lt;span class='pointModifier'&gt;+2&lt;/span&gt; if &lt;i&gt;Communications Beacon&lt;/i&gt; is the location furthest from the &lt;i&gt;Main Reactor&lt;/i&gt;</v>
      </c>
      <c r="BB22" s="2" t="b">
        <f t="shared" si="28"/>
        <v>0</v>
      </c>
      <c r="BC22" s="2" t="str">
        <f t="shared" si="5"/>
        <v>&lt;span class='pointModifier'&gt;+2&lt;/span&gt; if &lt;i&gt;Communications Beacon&lt;/i&gt; is the location furthest from the &lt;i&gt;Main Reactor&lt;/i&gt;</v>
      </c>
      <c r="BD22" s="10"/>
      <c r="BE22" s="2" t="e">
        <f t="shared" si="29"/>
        <v>#VALUE!</v>
      </c>
      <c r="BF22" s="2" t="str">
        <f t="shared" si="30"/>
        <v>&lt;span class='pointModifier'&gt;+2&lt;/span&gt; if &lt;i&gt;Communications Beacon&lt;/i&gt; is the location furthest from the &lt;i&gt;Main Reactor&lt;/i&gt;</v>
      </c>
      <c r="BG22" s="2" t="b">
        <f t="shared" si="31"/>
        <v>0</v>
      </c>
      <c r="BH22" s="2" t="str">
        <f t="shared" si="32"/>
        <v>&lt;span class='pointModifier'&gt;+2&lt;/span&gt; if &lt;i&gt;Communications Beacon&lt;/i&gt; is the location furthest from the &lt;i&gt;Main Reactor&lt;/i&gt;</v>
      </c>
      <c r="BI22" s="10"/>
      <c r="BJ22" s="2" t="e">
        <f t="shared" si="33"/>
        <v>#VALUE!</v>
      </c>
      <c r="BK22" s="2" t="str">
        <f t="shared" si="34"/>
        <v>&lt;span class='pointModifier'&gt;+2&lt;/span&gt; if &lt;i&gt;Communications Beacon&lt;/i&gt; is the location furthest from the &lt;i&gt;Main Reactor&lt;/i&gt;</v>
      </c>
      <c r="BL22" s="2" t="b">
        <f t="shared" si="35"/>
        <v>0</v>
      </c>
      <c r="BM22" s="2" t="str">
        <f t="shared" si="36"/>
        <v>&lt;span class='pointModifier'&gt;+2&lt;/span&gt; if &lt;i&gt;Communications Beacon&lt;/i&gt; is the location furthest from the &lt;i&gt;Main Reactor&lt;/i&gt;</v>
      </c>
    </row>
    <row r="23" spans="1:65" x14ac:dyDescent="0.25">
      <c r="A23" s="3" t="s">
        <v>59</v>
      </c>
      <c r="B23" s="3" t="s">
        <v>98</v>
      </c>
      <c r="C23" s="7" t="s">
        <v>65</v>
      </c>
      <c r="D23" s="7" t="s">
        <v>176</v>
      </c>
      <c r="E23" s="7" t="s">
        <v>70</v>
      </c>
      <c r="F23" s="7">
        <v>2</v>
      </c>
      <c r="G23" s="7" t="b">
        <v>1</v>
      </c>
      <c r="H23" s="7">
        <v>0</v>
      </c>
      <c r="I23" s="7">
        <v>4</v>
      </c>
      <c r="J23" s="7">
        <v>1</v>
      </c>
      <c r="K23" s="7" t="b">
        <v>0</v>
      </c>
      <c r="L23" s="7" t="b">
        <v>0</v>
      </c>
      <c r="M23" s="7" t="b">
        <v>1</v>
      </c>
      <c r="N23" s="7" t="b">
        <v>0</v>
      </c>
      <c r="O23" s="4" t="s">
        <v>200</v>
      </c>
      <c r="U23" s="2">
        <f t="shared" si="38"/>
        <v>0</v>
      </c>
      <c r="V23" s="2" t="str">
        <f t="shared" si="39"/>
        <v>+1</v>
      </c>
      <c r="W23" s="2" t="b">
        <f t="shared" si="40"/>
        <v>1</v>
      </c>
      <c r="X23" s="2" t="str">
        <f t="shared" si="41"/>
        <v>&lt;span class='pointModifier'&gt;+1&lt;/span&gt;</v>
      </c>
      <c r="Y23" s="2" t="str">
        <f t="shared" si="42"/>
        <v>&lt;span class='pointModifier'&gt;+1&lt;/span&gt; for every 3 locations in the Station</v>
      </c>
      <c r="Z23" s="10"/>
      <c r="AA23" s="2" t="e">
        <f t="shared" si="43"/>
        <v>#VALUE!</v>
      </c>
      <c r="AB23" s="2" t="str">
        <f t="shared" si="44"/>
        <v>&lt;span class='pointModifier'&gt;+1&lt;/span&gt; for every 3 locations in the Station</v>
      </c>
      <c r="AC23" s="2" t="b">
        <f t="shared" si="45"/>
        <v>0</v>
      </c>
      <c r="AD23" s="2" t="str">
        <f t="shared" si="46"/>
        <v>&lt;span class='pointModifier'&gt;+1&lt;/span&gt; for every 3 locations in the Station</v>
      </c>
      <c r="AE23" s="10"/>
      <c r="AF23" s="2" t="e">
        <f t="shared" si="47"/>
        <v>#VALUE!</v>
      </c>
      <c r="AG23" s="2" t="str">
        <f t="shared" si="48"/>
        <v>&lt;span class='pointModifier'&gt;+1&lt;/span&gt; for every 3 locations in the Station</v>
      </c>
      <c r="AH23" s="2" t="b">
        <f t="shared" si="49"/>
        <v>0</v>
      </c>
      <c r="AI23" s="2" t="str">
        <f t="shared" si="50"/>
        <v>&lt;span class='pointModifier'&gt;+1&lt;/span&gt; for every 3 locations in the Station</v>
      </c>
      <c r="AJ23" s="10"/>
      <c r="AK23" s="2" t="e">
        <f t="shared" si="51"/>
        <v>#VALUE!</v>
      </c>
      <c r="AL23" s="2" t="str">
        <f t="shared" si="52"/>
        <v>&lt;span class='pointModifier'&gt;+1&lt;/span&gt; for every 3 locations in the Station</v>
      </c>
      <c r="AM23" s="2" t="b">
        <f t="shared" si="53"/>
        <v>0</v>
      </c>
      <c r="AN23" s="2" t="str">
        <f t="shared" si="54"/>
        <v>&lt;span class='pointModifier'&gt;+1&lt;/span&gt; for every 3 locations in the Station</v>
      </c>
      <c r="AO23" s="10"/>
      <c r="AP23" s="2" t="e">
        <f t="shared" si="55"/>
        <v>#VALUE!</v>
      </c>
      <c r="AQ23" s="2" t="str">
        <f t="shared" si="56"/>
        <v>&lt;span class='pointModifier'&gt;+1&lt;/span&gt; for every 3 locations in the Station</v>
      </c>
      <c r="AR23" s="2" t="b">
        <f t="shared" si="57"/>
        <v>0</v>
      </c>
      <c r="AS23" s="2" t="str">
        <f t="shared" si="58"/>
        <v>&lt;span class='pointModifier'&gt;+1&lt;/span&gt; for every 3 locations in the Station</v>
      </c>
      <c r="AT23" s="10"/>
      <c r="AU23" s="2" t="e">
        <f t="shared" si="23"/>
        <v>#VALUE!</v>
      </c>
      <c r="AV23" s="2" t="str">
        <f t="shared" si="24"/>
        <v>&lt;span class='pointModifier'&gt;+1&lt;/span&gt; for every 3 locations in the Station</v>
      </c>
      <c r="AW23" s="2" t="b">
        <f t="shared" si="25"/>
        <v>0</v>
      </c>
      <c r="AX23" s="2" t="str">
        <f t="shared" si="4"/>
        <v>&lt;span class='pointModifier'&gt;+1&lt;/span&gt; for every 3 locations in the Station</v>
      </c>
      <c r="AY23" s="10"/>
      <c r="AZ23" s="2" t="e">
        <f t="shared" si="26"/>
        <v>#VALUE!</v>
      </c>
      <c r="BA23" s="2" t="str">
        <f t="shared" si="27"/>
        <v>&lt;span class='pointModifier'&gt;+1&lt;/span&gt; for every 3 locations in the Station</v>
      </c>
      <c r="BB23" s="2" t="b">
        <f t="shared" si="28"/>
        <v>0</v>
      </c>
      <c r="BC23" s="2" t="str">
        <f t="shared" si="5"/>
        <v>&lt;span class='pointModifier'&gt;+1&lt;/span&gt; for every 3 locations in the Station</v>
      </c>
      <c r="BD23" s="10"/>
      <c r="BE23" s="2" t="e">
        <f t="shared" si="29"/>
        <v>#VALUE!</v>
      </c>
      <c r="BF23" s="2" t="str">
        <f t="shared" si="30"/>
        <v>&lt;span class='pointModifier'&gt;+1&lt;/span&gt; for every 3 locations in the Station</v>
      </c>
      <c r="BG23" s="2" t="b">
        <f t="shared" si="31"/>
        <v>0</v>
      </c>
      <c r="BH23" s="2" t="str">
        <f t="shared" si="32"/>
        <v>&lt;span class='pointModifier'&gt;+1&lt;/span&gt; for every 3 locations in the Station</v>
      </c>
      <c r="BI23" s="10"/>
      <c r="BJ23" s="2" t="e">
        <f t="shared" si="33"/>
        <v>#VALUE!</v>
      </c>
      <c r="BK23" s="2" t="str">
        <f t="shared" si="34"/>
        <v>&lt;span class='pointModifier'&gt;+1&lt;/span&gt; for every 3 locations in the Station</v>
      </c>
      <c r="BL23" s="2" t="b">
        <f t="shared" si="35"/>
        <v>0</v>
      </c>
      <c r="BM23" s="2" t="str">
        <f t="shared" si="36"/>
        <v>&lt;span class='pointModifier'&gt;+1&lt;/span&gt; for every 3 locations in the Station</v>
      </c>
    </row>
    <row r="24" spans="1:65" x14ac:dyDescent="0.25">
      <c r="A24" s="3" t="s">
        <v>60</v>
      </c>
      <c r="B24" s="3" t="s">
        <v>110</v>
      </c>
      <c r="C24" s="7" t="s">
        <v>65</v>
      </c>
      <c r="D24" s="7" t="s">
        <v>176</v>
      </c>
      <c r="E24" s="7" t="s">
        <v>70</v>
      </c>
      <c r="F24" s="7">
        <v>2</v>
      </c>
      <c r="G24" s="7" t="b">
        <v>0</v>
      </c>
      <c r="H24" s="7">
        <v>2</v>
      </c>
      <c r="I24" s="7">
        <v>1</v>
      </c>
      <c r="J24" s="7">
        <v>0</v>
      </c>
      <c r="K24" s="7" t="b">
        <v>0</v>
      </c>
      <c r="L24" s="7" t="b">
        <v>0</v>
      </c>
      <c r="M24" s="7" t="b">
        <v>1</v>
      </c>
      <c r="N24" s="7" t="b">
        <v>1</v>
      </c>
      <c r="O24" s="3" t="s">
        <v>201</v>
      </c>
      <c r="U24" s="2" t="e">
        <f t="shared" si="38"/>
        <v>#VALUE!</v>
      </c>
      <c r="V24" s="2" t="str">
        <f t="shared" si="39"/>
        <v>May only be built adjacent to a &lt;i&gt;Power Reactor&lt;/i&gt;. Add a power cube to that Reactor</v>
      </c>
      <c r="W24" s="2" t="b">
        <f t="shared" si="40"/>
        <v>0</v>
      </c>
      <c r="X24" s="2" t="str">
        <f t="shared" si="41"/>
        <v>May only be built adjacent to a &lt;i&gt;Power Reactor&lt;/i&gt;. Add a power cube to that Reactor</v>
      </c>
      <c r="Y24" s="2" t="str">
        <f t="shared" si="42"/>
        <v>May only be built adjacent to a &lt;i&gt;Power Reactor&lt;/i&gt;. Add a power cube to that Reactor</v>
      </c>
      <c r="Z24" s="10"/>
      <c r="AA24" s="2" t="e">
        <f t="shared" si="43"/>
        <v>#VALUE!</v>
      </c>
      <c r="AB24" s="2" t="str">
        <f t="shared" si="44"/>
        <v>May only be built adjacent to a &lt;i&gt;Power Reactor&lt;/i&gt;. Add a power cube to that Reactor</v>
      </c>
      <c r="AC24" s="2" t="b">
        <f t="shared" si="45"/>
        <v>0</v>
      </c>
      <c r="AD24" s="2" t="str">
        <f t="shared" si="46"/>
        <v>May only be built adjacent to a &lt;i&gt;Power Reactor&lt;/i&gt;. Add a power cube to that Reactor</v>
      </c>
      <c r="AE24" s="10"/>
      <c r="AF24" s="2" t="e">
        <f t="shared" si="47"/>
        <v>#VALUE!</v>
      </c>
      <c r="AG24" s="2" t="str">
        <f t="shared" si="48"/>
        <v>May only be built adjacent to a &lt;i&gt;Power Reactor&lt;/i&gt;. Add a power cube to that Reactor</v>
      </c>
      <c r="AH24" s="2" t="b">
        <f t="shared" si="49"/>
        <v>0</v>
      </c>
      <c r="AI24" s="2" t="str">
        <f t="shared" si="50"/>
        <v>May only be built adjacent to a &lt;i&gt;Power Reactor&lt;/i&gt;. Add a power cube to that Reactor</v>
      </c>
      <c r="AJ24" s="10"/>
      <c r="AK24" s="2" t="e">
        <f t="shared" si="51"/>
        <v>#VALUE!</v>
      </c>
      <c r="AL24" s="2" t="str">
        <f t="shared" si="52"/>
        <v>May only be built adjacent to a &lt;i&gt;Power Reactor&lt;/i&gt;. Add a power cube to that Reactor</v>
      </c>
      <c r="AM24" s="2" t="b">
        <f t="shared" si="53"/>
        <v>0</v>
      </c>
      <c r="AN24" s="2" t="str">
        <f t="shared" si="54"/>
        <v>May only be built adjacent to a &lt;i&gt;Power Reactor&lt;/i&gt;. Add a power cube to that Reactor</v>
      </c>
      <c r="AO24" s="10"/>
      <c r="AP24" s="2" t="e">
        <f t="shared" si="55"/>
        <v>#VALUE!</v>
      </c>
      <c r="AQ24" s="2" t="str">
        <f t="shared" si="56"/>
        <v>May only be built adjacent to a &lt;i&gt;Power Reactor&lt;/i&gt;. Add a power cube to that Reactor</v>
      </c>
      <c r="AR24" s="2" t="b">
        <f t="shared" si="57"/>
        <v>0</v>
      </c>
      <c r="AS24" s="2" t="str">
        <f t="shared" si="58"/>
        <v>May only be built adjacent to a &lt;i&gt;Power Reactor&lt;/i&gt;. Add a power cube to that Reactor</v>
      </c>
      <c r="AT24" s="10"/>
      <c r="AU24" s="2" t="e">
        <f t="shared" si="23"/>
        <v>#VALUE!</v>
      </c>
      <c r="AV24" s="2" t="str">
        <f t="shared" si="24"/>
        <v>May only be built adjacent to a &lt;i&gt;Power Reactor&lt;/i&gt;. Add a power cube to that Reactor</v>
      </c>
      <c r="AW24" s="2" t="b">
        <f t="shared" si="25"/>
        <v>0</v>
      </c>
      <c r="AX24" s="2" t="str">
        <f t="shared" si="4"/>
        <v>May only be built adjacent to a &lt;i&gt;Power Reactor&lt;/i&gt;. Add a power cube to that Reactor</v>
      </c>
      <c r="AY24" s="10"/>
      <c r="AZ24" s="2" t="e">
        <f t="shared" si="26"/>
        <v>#VALUE!</v>
      </c>
      <c r="BA24" s="2" t="str">
        <f t="shared" si="27"/>
        <v>May only be built adjacent to a &lt;i&gt;Power Reactor&lt;/i&gt;. Add a power cube to that Reactor</v>
      </c>
      <c r="BB24" s="2" t="b">
        <f t="shared" si="28"/>
        <v>0</v>
      </c>
      <c r="BC24" s="2" t="str">
        <f t="shared" si="5"/>
        <v>May only be built adjacent to a &lt;i&gt;Power Reactor&lt;/i&gt;. Add a power cube to that Reactor</v>
      </c>
      <c r="BD24" s="10"/>
      <c r="BE24" s="2" t="e">
        <f t="shared" si="29"/>
        <v>#VALUE!</v>
      </c>
      <c r="BF24" s="2" t="str">
        <f t="shared" si="30"/>
        <v>May only be built adjacent to a &lt;i&gt;Power Reactor&lt;/i&gt;. Add a power cube to that Reactor</v>
      </c>
      <c r="BG24" s="2" t="b">
        <f t="shared" si="31"/>
        <v>0</v>
      </c>
      <c r="BH24" s="2" t="str">
        <f t="shared" si="32"/>
        <v>May only be built adjacent to a &lt;i&gt;Power Reactor&lt;/i&gt;. Add a power cube to that Reactor</v>
      </c>
      <c r="BI24" s="10"/>
      <c r="BJ24" s="2" t="e">
        <f t="shared" si="33"/>
        <v>#VALUE!</v>
      </c>
      <c r="BK24" s="2" t="str">
        <f t="shared" si="34"/>
        <v>May only be built adjacent to a &lt;i&gt;Power Reactor&lt;/i&gt;. Add a power cube to that Reactor</v>
      </c>
      <c r="BL24" s="2" t="b">
        <f t="shared" si="35"/>
        <v>0</v>
      </c>
      <c r="BM24" s="2" t="str">
        <f t="shared" si="36"/>
        <v>May only be built adjacent to a &lt;i&gt;Power Reactor&lt;/i&gt;. Add a power cube to that Reactor</v>
      </c>
    </row>
    <row r="25" spans="1:65" x14ac:dyDescent="0.25">
      <c r="A25" s="3" t="s">
        <v>39</v>
      </c>
      <c r="B25" s="3" t="s">
        <v>91</v>
      </c>
      <c r="C25" s="7" t="s">
        <v>65</v>
      </c>
      <c r="D25" s="7" t="s">
        <v>176</v>
      </c>
      <c r="E25" s="7" t="s">
        <v>70</v>
      </c>
      <c r="F25" s="7">
        <v>1</v>
      </c>
      <c r="G25" s="7" t="b">
        <v>0</v>
      </c>
      <c r="H25" s="7">
        <v>1</v>
      </c>
      <c r="I25" s="7">
        <v>1</v>
      </c>
      <c r="J25" s="7">
        <v>0</v>
      </c>
      <c r="K25" s="7" t="b">
        <v>0</v>
      </c>
      <c r="L25" s="7" t="b">
        <v>0</v>
      </c>
      <c r="M25" s="7" t="b">
        <v>1</v>
      </c>
      <c r="N25" s="7" t="b">
        <v>0</v>
      </c>
      <c r="O25" s="5" t="s">
        <v>203</v>
      </c>
      <c r="U25" s="2">
        <f t="shared" ref="U25" si="59">SEARCH("+?VP",O25)-1</f>
        <v>0</v>
      </c>
      <c r="V25" s="2" t="str">
        <f t="shared" ref="V25" si="60">IFERROR(RIGHT(LEFT(O25,SEARCH("+?VP",O25)+1),2),O25)</f>
        <v>+1</v>
      </c>
      <c r="W25" s="2" t="b">
        <f t="shared" ref="W25" si="61">ISNUMBER(_xlfn.NUMBERVALUE(U25))</f>
        <v>1</v>
      </c>
      <c r="X25" s="2" t="str">
        <f t="shared" ref="X25" si="62">IF(W25,_xlfn.CONCAT("&lt;span class='pointModifier'&gt;",V25,"&lt;/span&gt;"),O25)</f>
        <v>&lt;span class='pointModifier'&gt;+1&lt;/span&gt;</v>
      </c>
      <c r="Y25" s="2" t="str">
        <f t="shared" ref="Y25" si="63">IFERROR(REPLACE(O25,U25+1,4,X25),X25)</f>
        <v>&lt;span class='pointModifier'&gt;+1&lt;/span&gt; for each &lt;i&gt;Transportation Plaform&lt;/i&gt; in the Station</v>
      </c>
      <c r="Z25" s="10"/>
      <c r="AA25" s="2" t="e">
        <f t="shared" ref="AA25" si="64">SEARCH("+?VP",Y25)</f>
        <v>#VALUE!</v>
      </c>
      <c r="AB25" s="2" t="str">
        <f t="shared" ref="AB25" si="65">IF(AC25,_xlfn.CONCAT("&lt;span class='pointModifier'&gt;",RIGHT(LEFT(Y25,AA25+1),2),"&lt;/span&gt;"),Y25)</f>
        <v>&lt;span class='pointModifier'&gt;+1&lt;/span&gt; for each &lt;i&gt;Transportation Plaform&lt;/i&gt; in the Station</v>
      </c>
      <c r="AC25" s="2" t="b">
        <f t="shared" ref="AC25" si="66">ISNUMBER(_xlfn.NUMBERVALUE(AA25))</f>
        <v>0</v>
      </c>
      <c r="AD25" s="2" t="str">
        <f t="shared" ref="AD25" si="67">IF(AC25,REPLACE(Y25,AA25,5,AB25),AB25)</f>
        <v>&lt;span class='pointModifier'&gt;+1&lt;/span&gt; for each &lt;i&gt;Transportation Plaform&lt;/i&gt; in the Station</v>
      </c>
      <c r="AE25" s="10"/>
      <c r="AF25" s="2" t="e">
        <f t="shared" ref="AF25" si="68">SEARCH("+?credit",AD25)</f>
        <v>#VALUE!</v>
      </c>
      <c r="AG25" s="2" t="str">
        <f t="shared" ref="AG25" si="69">IF(AH25,_xlfn.CONCAT("&lt;span class='creditModifier'&gt;",RIGHT(LEFT(AD25,AF25+1),2),"&lt;/span&gt;"),AD25)</f>
        <v>&lt;span class='pointModifier'&gt;+1&lt;/span&gt; for each &lt;i&gt;Transportation Plaform&lt;/i&gt; in the Station</v>
      </c>
      <c r="AH25" s="2" t="b">
        <f t="shared" ref="AH25" si="70">ISNUMBER(_xlfn.NUMBERVALUE(AF25))</f>
        <v>0</v>
      </c>
      <c r="AI25" s="2" t="str">
        <f t="shared" ref="AI25" si="71">IF(AH25,REPLACE(AD25,AF25,8,AG25),AG25)</f>
        <v>&lt;span class='pointModifier'&gt;+1&lt;/span&gt; for each &lt;i&gt;Transportation Plaform&lt;/i&gt; in the Station</v>
      </c>
      <c r="AJ25" s="10"/>
      <c r="AK25" s="2" t="e">
        <f t="shared" ref="AK25" si="72">SEARCH("+?credit",AI25)</f>
        <v>#VALUE!</v>
      </c>
      <c r="AL25" s="2" t="str">
        <f t="shared" ref="AL25" si="73">IF(AM25,_xlfn.CONCAT("&lt;span class='creditModifier'&gt;",RIGHT(LEFT(AI25,AK25+1),2),"&lt;/span&gt;"),AI25)</f>
        <v>&lt;span class='pointModifier'&gt;+1&lt;/span&gt; for each &lt;i&gt;Transportation Plaform&lt;/i&gt; in the Station</v>
      </c>
      <c r="AM25" s="2" t="b">
        <f t="shared" ref="AM25" si="74">ISNUMBER(_xlfn.NUMBERVALUE(AK25))</f>
        <v>0</v>
      </c>
      <c r="AN25" s="2" t="str">
        <f t="shared" ref="AN25" si="75">IF(AM25,REPLACE(AI25,AK25,8,AL25),AL25)</f>
        <v>&lt;span class='pointModifier'&gt;+1&lt;/span&gt; for each &lt;i&gt;Transportation Plaform&lt;/i&gt; in the Station</v>
      </c>
      <c r="AO25" s="10"/>
      <c r="AP25" s="2" t="e">
        <f t="shared" ref="AP25" si="76">SEARCH("+?credit",AN25)</f>
        <v>#VALUE!</v>
      </c>
      <c r="AQ25" s="2" t="str">
        <f t="shared" ref="AQ25" si="77">IF(AR25,_xlfn.CONCAT("&lt;span class='creditModifier'&gt;",RIGHT(LEFT(AN25,AP25+1),2),"&lt;/span&gt;"),AN25)</f>
        <v>&lt;span class='pointModifier'&gt;+1&lt;/span&gt; for each &lt;i&gt;Transportation Plaform&lt;/i&gt; in the Station</v>
      </c>
      <c r="AR25" s="2" t="b">
        <f t="shared" ref="AR25" si="78">ISNUMBER(_xlfn.NUMBERVALUE(AP25))</f>
        <v>0</v>
      </c>
      <c r="AS25" s="2" t="str">
        <f t="shared" ref="AS25" si="79">IF(AR25,REPLACE(AN25,AP25,8,AQ25),AQ25)</f>
        <v>&lt;span class='pointModifier'&gt;+1&lt;/span&gt; for each &lt;i&gt;Transportation Plaform&lt;/i&gt; in the Station</v>
      </c>
      <c r="AT25" s="10"/>
      <c r="AU25" s="2" t="e">
        <f t="shared" si="23"/>
        <v>#VALUE!</v>
      </c>
      <c r="AV25" s="2" t="str">
        <f t="shared" si="24"/>
        <v>&lt;span class='pointModifier'&gt;+1&lt;/span&gt; for each &lt;i&gt;Transportation Plaform&lt;/i&gt; in the Station</v>
      </c>
      <c r="AW25" s="2" t="b">
        <f t="shared" si="25"/>
        <v>0</v>
      </c>
      <c r="AX25" s="2" t="str">
        <f t="shared" si="4"/>
        <v>&lt;span class='pointModifier'&gt;+1&lt;/span&gt; for each &lt;i&gt;Transportation Plaform&lt;/i&gt; in the Station</v>
      </c>
      <c r="AY25" s="10"/>
      <c r="AZ25" s="2" t="e">
        <f t="shared" si="26"/>
        <v>#VALUE!</v>
      </c>
      <c r="BA25" s="2" t="str">
        <f t="shared" si="27"/>
        <v>&lt;span class='pointModifier'&gt;+1&lt;/span&gt; for each &lt;i&gt;Transportation Plaform&lt;/i&gt; in the Station</v>
      </c>
      <c r="BB25" s="2" t="b">
        <f t="shared" si="28"/>
        <v>0</v>
      </c>
      <c r="BC25" s="2" t="str">
        <f t="shared" si="5"/>
        <v>&lt;span class='pointModifier'&gt;+1&lt;/span&gt; for each &lt;i&gt;Transportation Plaform&lt;/i&gt; in the Station</v>
      </c>
      <c r="BD25" s="10"/>
      <c r="BE25" s="2" t="e">
        <f t="shared" si="29"/>
        <v>#VALUE!</v>
      </c>
      <c r="BF25" s="2" t="str">
        <f t="shared" si="30"/>
        <v>&lt;span class='pointModifier'&gt;+1&lt;/span&gt; for each &lt;i&gt;Transportation Plaform&lt;/i&gt; in the Station</v>
      </c>
      <c r="BG25" s="2" t="b">
        <f t="shared" si="31"/>
        <v>0</v>
      </c>
      <c r="BH25" s="2" t="str">
        <f t="shared" si="32"/>
        <v>&lt;span class='pointModifier'&gt;+1&lt;/span&gt; for each &lt;i&gt;Transportation Plaform&lt;/i&gt; in the Station</v>
      </c>
      <c r="BI25" s="10"/>
      <c r="BJ25" s="2" t="e">
        <f t="shared" si="33"/>
        <v>#VALUE!</v>
      </c>
      <c r="BK25" s="2" t="str">
        <f t="shared" si="34"/>
        <v>&lt;span class='pointModifier'&gt;+1&lt;/span&gt; for each &lt;i&gt;Transportation Plaform&lt;/i&gt; in the Station</v>
      </c>
      <c r="BL25" s="2" t="b">
        <f t="shared" si="35"/>
        <v>0</v>
      </c>
      <c r="BM25" s="2" t="str">
        <f t="shared" si="36"/>
        <v>&lt;span class='pointModifier'&gt;+1&lt;/span&gt; for each &lt;i&gt;Transportation Plaform&lt;/i&gt; in the Station</v>
      </c>
    </row>
    <row r="27" spans="1:65" s="2" customFormat="1" x14ac:dyDescent="0.25"/>
    <row r="28" spans="1:65" s="2" customFormat="1" x14ac:dyDescent="0.25"/>
    <row r="29" spans="1:65" s="2" customFormat="1" x14ac:dyDescent="0.25"/>
    <row r="30" spans="1:65" s="2" customFormat="1" x14ac:dyDescent="0.25">
      <c r="A30" s="2" t="str">
        <f t="shared" ref="A30:E39" si="80">A$2&amp;":"&amp;CHAR(34)&amp;A3&amp;CHAR(34)&amp;","</f>
        <v>cardTitle:"Alliance Fleet Base",</v>
      </c>
      <c r="B30" s="2" t="str">
        <f t="shared" si="80"/>
        <v>cardImage:"Alliance_Fleet_Base.jpg",</v>
      </c>
      <c r="C30" s="2" t="str">
        <f t="shared" si="80"/>
        <v>cardColour:"R",</v>
      </c>
      <c r="D30" s="2" t="str">
        <f t="shared" si="80"/>
        <v>type:"S",</v>
      </c>
      <c r="E30" s="2" t="str">
        <f t="shared" si="80"/>
        <v>cardDeck:"Base",</v>
      </c>
      <c r="F30" s="2" t="str">
        <f t="shared" ref="F30:F52" si="81">F$2&amp;":"&amp;F3&amp;","</f>
        <v>cardQuantity:2,</v>
      </c>
      <c r="G30" s="2" t="str">
        <f t="shared" ref="G30:G52" si="82">G$2&amp;":"&amp;LOWER(G3)&amp;","</f>
        <v>cardEndGame:true,</v>
      </c>
      <c r="H30" s="2" t="str">
        <f t="shared" ref="H30:J30" si="83">H$2&amp;":"&amp;H3&amp;","</f>
        <v>im_score:4,</v>
      </c>
      <c r="I30" s="2" t="str">
        <f t="shared" si="83"/>
        <v>cardCreditCost:3,</v>
      </c>
      <c r="J30" s="2" t="str">
        <f t="shared" si="83"/>
        <v>cardPowerCost:1,</v>
      </c>
      <c r="K30" s="2" t="str">
        <f t="shared" ref="K30:N52" si="84">K$2&amp;":"&amp;LOWER(K3)&amp;","</f>
        <v>cardMaxAdditionalPoints:false,</v>
      </c>
      <c r="L30" s="2" t="str">
        <f t="shared" si="84"/>
        <v>cardMaxPlayable:false,</v>
      </c>
      <c r="M30" s="2" t="str">
        <f t="shared" si="84"/>
        <v>cardFunction:true,</v>
      </c>
      <c r="N30" s="2" t="str">
        <f t="shared" si="84"/>
        <v>cardLocationRestriction:false,</v>
      </c>
      <c r="O30" s="2" t="str">
        <f>O$2&amp;":"&amp;CHAR(34)&amp;BM3&amp;CHAR(34)</f>
        <v>cardDescription:"&lt;span class='pointModifier'&gt;+2&lt;/span&gt; if you have more Red locations than Green locations"</v>
      </c>
      <c r="T30" s="2" t="str">
        <f>"{"&amp;_xlfn.CONCAT(A30:O30)&amp;"}"</f>
        <v>{cardTitle:"Alliance Fleet Base",cardImage:"Alliance_Fleet_Base.jpg",cardColour:"R",type:"S",cardDeck:"Base",cardQuantity:2,cardEndGame:true,im_score:4,cardCreditCost:3,cardPowerCost:1,cardMaxAdditionalPoints:false,cardMaxPlayable:false,cardFunction:true,cardLocationRestriction:false,cardDescription:"&lt;span class='pointModifier'&gt;+2&lt;/span&gt; if you have more Red locations than Green locations"}</v>
      </c>
    </row>
    <row r="31" spans="1:65" s="2" customFormat="1" x14ac:dyDescent="0.25">
      <c r="A31" s="2" t="str">
        <f t="shared" si="80"/>
        <v>cardTitle:"Heavy Ion Cannon",</v>
      </c>
      <c r="B31" s="2" t="str">
        <f t="shared" si="80"/>
        <v>cardImage:"Heavy_ion_cannon.png",</v>
      </c>
      <c r="C31" s="2" t="str">
        <f t="shared" si="80"/>
        <v>cardColour:"R",</v>
      </c>
      <c r="D31" s="2" t="str">
        <f t="shared" si="80"/>
        <v>type:"S",</v>
      </c>
      <c r="E31" s="2" t="str">
        <f t="shared" si="80"/>
        <v>cardDeck:"Base",</v>
      </c>
      <c r="F31" s="2" t="str">
        <f t="shared" si="81"/>
        <v>cardQuantity:2,</v>
      </c>
      <c r="G31" s="2" t="str">
        <f t="shared" si="82"/>
        <v>cardEndGame:false,</v>
      </c>
      <c r="H31" s="2" t="str">
        <f t="shared" ref="H31:J31" si="85">H$2&amp;":"&amp;H4&amp;","</f>
        <v>im_score:6,</v>
      </c>
      <c r="I31" s="2" t="str">
        <f t="shared" si="85"/>
        <v>cardCreditCost:3,</v>
      </c>
      <c r="J31" s="2" t="str">
        <f t="shared" si="85"/>
        <v>cardPowerCost:2,</v>
      </c>
      <c r="K31" s="2" t="str">
        <f t="shared" si="84"/>
        <v>cardMaxAdditionalPoints:false,</v>
      </c>
      <c r="L31" s="2" t="str">
        <f t="shared" si="84"/>
        <v>cardMaxPlayable:false,</v>
      </c>
      <c r="M31" s="2" t="str">
        <f t="shared" si="84"/>
        <v>cardFunction:true,</v>
      </c>
      <c r="N31" s="2" t="str">
        <f t="shared" si="84"/>
        <v>cardLocationRestriction:false,</v>
      </c>
      <c r="O31" s="2" t="str">
        <f t="shared" ref="O31:O52" si="86">O$2&amp;":"&amp;CHAR(34)&amp;BM4&amp;CHAR(34)</f>
        <v>cardDescription:"&lt;span class='pointModifier'&gt;+2&lt;/span&gt; if you have 3 or more &lt;i&gt;Power Reactors&lt;/i&gt; in the Station"</v>
      </c>
      <c r="T31" s="2" t="str">
        <f t="shared" ref="T30:T33" si="87">"{"&amp;_xlfn.CONCAT(A31:O31)&amp;"}"</f>
        <v>{cardTitle:"Heavy Ion Cannon",cardImage:"Heavy_ion_cannon.png",cardColour:"R",type:"S",cardDeck:"Base",cardQuantity:2,cardEndGame:false,im_score:6,cardCreditCost:3,cardPowerCost:2,cardMaxAdditionalPoints:false,cardMaxPlayable:false,cardFunction:true,cardLocationRestriction:false,cardDescription:"&lt;span class='pointModifier'&gt;+2&lt;/span&gt; if you have 3 or more &lt;i&gt;Power Reactors&lt;/i&gt; in the Station"}</v>
      </c>
    </row>
    <row r="32" spans="1:65" s="2" customFormat="1" x14ac:dyDescent="0.25">
      <c r="A32" s="2" t="str">
        <f t="shared" si="80"/>
        <v>cardTitle:"Pilot Training Area",</v>
      </c>
      <c r="B32" s="2" t="str">
        <f t="shared" si="80"/>
        <v>cardImage:"pilot_training_area.png",</v>
      </c>
      <c r="C32" s="2" t="str">
        <f t="shared" si="80"/>
        <v>cardColour:"R",</v>
      </c>
      <c r="D32" s="2" t="str">
        <f t="shared" si="80"/>
        <v>type:"S",</v>
      </c>
      <c r="E32" s="2" t="str">
        <f t="shared" si="80"/>
        <v>cardDeck:"Base",</v>
      </c>
      <c r="F32" s="2" t="str">
        <f t="shared" si="81"/>
        <v>cardQuantity:2,</v>
      </c>
      <c r="G32" s="2" t="str">
        <f t="shared" si="82"/>
        <v>cardEndGame:false,</v>
      </c>
      <c r="H32" s="2" t="str">
        <f t="shared" ref="H32:J32" si="88">H$2&amp;":"&amp;H5&amp;","</f>
        <v>im_score:2,</v>
      </c>
      <c r="I32" s="2" t="str">
        <f t="shared" si="88"/>
        <v>cardCreditCost:2,</v>
      </c>
      <c r="J32" s="2" t="str">
        <f t="shared" si="88"/>
        <v>cardPowerCost:0,</v>
      </c>
      <c r="K32" s="2" t="str">
        <f t="shared" si="84"/>
        <v>cardMaxAdditionalPoints:false,</v>
      </c>
      <c r="L32" s="2" t="str">
        <f t="shared" si="84"/>
        <v>cardMaxPlayable:false,</v>
      </c>
      <c r="M32" s="2" t="str">
        <f t="shared" si="84"/>
        <v>cardFunction:true,</v>
      </c>
      <c r="N32" s="2" t="str">
        <f t="shared" si="84"/>
        <v>cardLocationRestriction:false,</v>
      </c>
      <c r="O32" s="2" t="str">
        <f t="shared" si="86"/>
        <v>cardDescription:"&lt;span class='pointModifier'&gt;+1&lt;/span&gt; if placed adjacent to a Red location&lt;br&gt;&lt;span class='midSpacer'&gt;OR&lt;/span&gt;&lt;br&gt;&lt;span class='pointModifier'&gt;+2&lt;/span&gt;if placed adjacent to &lt;i&gt;Fighter Launch Bay&lt;/i&gt;"</v>
      </c>
      <c r="T32" s="2" t="str">
        <f t="shared" si="87"/>
        <v>{cardTitle:"Pilot Training Area",cardImage:"pilot_training_area.png",cardColour:"R",type:"S",cardDeck:"Base",cardQuantity:2,cardEndGame:false,im_score:2,cardCreditCost:2,cardPowerCost:0,cardMaxAdditionalPoints:false,cardMaxPlayable:false,cardFunction:true,cardLocationRestriction:false,cardDescription:"&lt;span class='pointModifier'&gt;+1&lt;/span&gt; if placed adjacent to a Red location&lt;br&gt;&lt;span class='midSpacer'&gt;OR&lt;/span&gt;&lt;br&gt;&lt;span class='pointModifier'&gt;+2&lt;/span&gt;if placed adjacent to &lt;i&gt;Fighter Launch Bay&lt;/i&gt;"}</v>
      </c>
    </row>
    <row r="33" spans="1:20" x14ac:dyDescent="0.25">
      <c r="A33" s="2" t="str">
        <f t="shared" si="80"/>
        <v>cardTitle:"Turret",</v>
      </c>
      <c r="B33" s="2" t="str">
        <f t="shared" si="80"/>
        <v>cardImage:"Turret.png",</v>
      </c>
      <c r="C33" s="2" t="str">
        <f t="shared" si="80"/>
        <v>cardColour:"R",</v>
      </c>
      <c r="D33" s="2" t="str">
        <f t="shared" si="80"/>
        <v>type:"S",</v>
      </c>
      <c r="E33" s="2" t="str">
        <f t="shared" si="80"/>
        <v>cardDeck:"Base",</v>
      </c>
      <c r="F33" s="2" t="str">
        <f t="shared" si="81"/>
        <v>cardQuantity:1,</v>
      </c>
      <c r="G33" s="2" t="str">
        <f t="shared" si="82"/>
        <v>cardEndGame:true,</v>
      </c>
      <c r="H33" s="2" t="str">
        <f t="shared" ref="H33:J33" si="89">H$2&amp;":"&amp;H6&amp;","</f>
        <v>im_score:2,</v>
      </c>
      <c r="I33" s="2" t="str">
        <f t="shared" si="89"/>
        <v>cardCreditCost:1,</v>
      </c>
      <c r="J33" s="2" t="str">
        <f t="shared" si="89"/>
        <v>cardPowerCost:1,</v>
      </c>
      <c r="K33" s="2" t="str">
        <f t="shared" si="84"/>
        <v>cardMaxAdditionalPoints:false,</v>
      </c>
      <c r="L33" s="2" t="str">
        <f t="shared" si="84"/>
        <v>cardMaxPlayable:false,</v>
      </c>
      <c r="M33" s="2" t="str">
        <f t="shared" si="84"/>
        <v>cardFunction:true,</v>
      </c>
      <c r="N33" s="2" t="str">
        <f t="shared" si="84"/>
        <v>cardLocationRestriction:false,</v>
      </c>
      <c r="O33" s="2" t="str">
        <f t="shared" si="86"/>
        <v>cardDescription:"&lt;span class='pointModifier'&gt;+1&lt;/span&gt; for each &lt;i&gt;Turret&lt;/i&gt; on the Station"</v>
      </c>
      <c r="P33" s="2"/>
      <c r="Q33" s="2"/>
      <c r="R33" s="2"/>
      <c r="S33" s="2"/>
      <c r="T33" s="2" t="str">
        <f t="shared" si="87"/>
        <v>{cardTitle:"Turret",cardImage:"Turret.png",cardColour:"R",type:"S",cardDeck:"Base",cardQuantity:1,cardEndGame:true,im_score:2,cardCreditCost:1,cardPowerCost:1,cardMaxAdditionalPoints:false,cardMaxPlayable:false,cardFunction:true,cardLocationRestriction:false,cardDescription:"&lt;span class='pointModifier'&gt;+1&lt;/span&gt; for each &lt;i&gt;Turret&lt;/i&gt; on the Station"}</v>
      </c>
    </row>
    <row r="34" spans="1:20" s="2" customFormat="1" x14ac:dyDescent="0.25">
      <c r="A34" s="2" t="str">
        <f t="shared" si="80"/>
        <v>cardTitle:"War Room",</v>
      </c>
      <c r="B34" s="2" t="str">
        <f t="shared" si="80"/>
        <v>cardImage:"war_room.png",</v>
      </c>
      <c r="C34" s="2" t="str">
        <f t="shared" si="80"/>
        <v>cardColour:"R",</v>
      </c>
      <c r="D34" s="2" t="str">
        <f t="shared" si="80"/>
        <v>type:"S",</v>
      </c>
      <c r="E34" s="2" t="str">
        <f t="shared" si="80"/>
        <v>cardDeck:"Base",</v>
      </c>
      <c r="F34" s="2" t="str">
        <f t="shared" si="81"/>
        <v>cardQuantity:2,</v>
      </c>
      <c r="G34" s="2" t="str">
        <f t="shared" si="82"/>
        <v>cardEndGame:true,</v>
      </c>
      <c r="H34" s="2" t="str">
        <f>H$2&amp;":"&amp;H7&amp;","</f>
        <v>im_score:0,</v>
      </c>
      <c r="I34" s="2" t="str">
        <f>I$2&amp;":"&amp;I7&amp;","</f>
        <v>cardCreditCost:3,</v>
      </c>
      <c r="J34" s="2" t="str">
        <f>J$2&amp;":"&amp;J7&amp;","</f>
        <v>cardPowerCost:0,</v>
      </c>
      <c r="K34" s="2" t="str">
        <f t="shared" si="84"/>
        <v>cardMaxAdditionalPoints:5,</v>
      </c>
      <c r="L34" s="2" t="str">
        <f t="shared" si="84"/>
        <v>cardMaxPlayable:false,</v>
      </c>
      <c r="M34" s="2" t="str">
        <f t="shared" si="84"/>
        <v>cardFunction:true,</v>
      </c>
      <c r="N34" s="2" t="str">
        <f t="shared" si="84"/>
        <v>cardLocationRestriction:false,</v>
      </c>
      <c r="O34" s="2" t="str">
        <f t="shared" si="86"/>
        <v>cardDescription:"&lt;span class='pointModifier'&gt;+1&lt;/span&gt; for each Red location on the Station"</v>
      </c>
      <c r="T34" s="2" t="str">
        <f>"{"&amp;_xlfn.CONCAT(A34:O34)&amp;"}"</f>
        <v>{cardTitle:"War Room",cardImage:"war_room.png",cardColour:"R",type:"S",cardDeck:"Base",cardQuantity:2,cardEndGame:true,im_score:0,cardCreditCost:3,cardPowerCost:0,cardMaxAdditionalPoints:5,cardMaxPlayable:false,cardFunction:true,cardLocationRestriction:false,cardDescription:"&lt;span class='pointModifier'&gt;+1&lt;/span&gt; for each Red location on the Station"}</v>
      </c>
    </row>
    <row r="35" spans="1:20" x14ac:dyDescent="0.25">
      <c r="A35" s="2" t="str">
        <f t="shared" si="80"/>
        <v>cardTitle:"Business Offices",</v>
      </c>
      <c r="B35" s="2" t="str">
        <f t="shared" si="80"/>
        <v>cardImage:"Business_Offices.png",</v>
      </c>
      <c r="C35" s="2" t="str">
        <f t="shared" si="80"/>
        <v>cardColour:"Y",</v>
      </c>
      <c r="D35" s="2" t="str">
        <f t="shared" si="80"/>
        <v>type:"S",</v>
      </c>
      <c r="E35" s="2" t="str">
        <f t="shared" si="80"/>
        <v>cardDeck:"Base",</v>
      </c>
      <c r="F35" s="2" t="str">
        <f t="shared" si="81"/>
        <v>cardQuantity:2,</v>
      </c>
      <c r="G35" s="2" t="str">
        <f t="shared" si="82"/>
        <v>cardEndGame:false,</v>
      </c>
      <c r="H35" s="2" t="str">
        <f t="shared" ref="H35:J35" si="90">H$2&amp;":"&amp;H8&amp;","</f>
        <v>im_score:1,</v>
      </c>
      <c r="I35" s="2" t="str">
        <f t="shared" si="90"/>
        <v>cardCreditCost:1,</v>
      </c>
      <c r="J35" s="2" t="str">
        <f t="shared" si="90"/>
        <v>cardPowerCost:0,</v>
      </c>
      <c r="K35" s="2" t="str">
        <f t="shared" si="84"/>
        <v>cardMaxAdditionalPoints:false,</v>
      </c>
      <c r="L35" s="2" t="str">
        <f t="shared" si="84"/>
        <v>cardMaxPlayable:false,</v>
      </c>
      <c r="M35" s="2" t="str">
        <f t="shared" si="84"/>
        <v>cardFunction:true,</v>
      </c>
      <c r="N35" s="2" t="str">
        <f t="shared" si="84"/>
        <v>cardLocationRestriction:false,</v>
      </c>
      <c r="O35" s="2" t="str">
        <f t="shared" si="86"/>
        <v>cardDescription:"Pay up to &lt;span class='creditModifier2'&gt;6&lt;/span&gt; and put them on this card. At the end of the year, you get them back. &lt;span class='pointModifier'&gt;+1&lt;/span&gt; for every &lt;span class='creditModifier2'&gt;2&lt;/span&gt; you put on the card"</v>
      </c>
      <c r="T35" s="2" t="str">
        <f t="shared" ref="T35:T52" si="91">"{"&amp;_xlfn.CONCAT(A35:O35)&amp;"}"</f>
        <v>{cardTitle:"Business Offices",cardImage:"Business_Offices.png",cardColour:"Y",type:"S",cardDeck:"Base",cardQuantity:2,cardEndGame:false,im_score:1,cardCreditCost:1,cardPowerCost:0,cardMaxAdditionalPoints:false,cardMaxPlayable:false,cardFunction:true,cardLocationRestriction:false,cardDescription:"Pay up to &lt;span class='creditModifier2'&gt;6&lt;/span&gt; and put them on this card. At the end of the year, you get them back. &lt;span class='pointModifier'&gt;+1&lt;/span&gt; for every &lt;span class='creditModifier2'&gt;2&lt;/span&gt; you put on the card"}</v>
      </c>
    </row>
    <row r="36" spans="1:20" x14ac:dyDescent="0.25">
      <c r="A36" s="2" t="str">
        <f t="shared" si="80"/>
        <v>cardTitle:"Galactic Bank",</v>
      </c>
      <c r="B36" s="2" t="str">
        <f t="shared" si="80"/>
        <v>cardImage:"galactic_bank.png",</v>
      </c>
      <c r="C36" s="2" t="str">
        <f t="shared" si="80"/>
        <v>cardColour:"Y",</v>
      </c>
      <c r="D36" s="2" t="str">
        <f t="shared" si="80"/>
        <v>type:"S",</v>
      </c>
      <c r="E36" s="2" t="str">
        <f t="shared" si="80"/>
        <v>cardDeck:"Base",</v>
      </c>
      <c r="F36" s="2" t="str">
        <f t="shared" si="81"/>
        <v>cardQuantity:2,</v>
      </c>
      <c r="G36" s="2" t="str">
        <f t="shared" si="82"/>
        <v>cardEndGame:false,</v>
      </c>
      <c r="H36" s="2" t="str">
        <f t="shared" ref="H36:J36" si="92">H$2&amp;":"&amp;H9&amp;","</f>
        <v>im_score:4,</v>
      </c>
      <c r="I36" s="2" t="str">
        <f t="shared" si="92"/>
        <v>cardCreditCost:3,</v>
      </c>
      <c r="J36" s="2" t="str">
        <f t="shared" si="92"/>
        <v>cardPowerCost:1,</v>
      </c>
      <c r="K36" s="2" t="str">
        <f t="shared" si="84"/>
        <v>cardMaxAdditionalPoints:false,</v>
      </c>
      <c r="L36" s="2" t="str">
        <f t="shared" si="84"/>
        <v>cardMaxPlayable:false,</v>
      </c>
      <c r="M36" s="2" t="str">
        <f t="shared" si="84"/>
        <v>cardFunction:true,</v>
      </c>
      <c r="N36" s="2" t="str">
        <f t="shared" si="84"/>
        <v>cardLocationRestriction:false,</v>
      </c>
      <c r="O36" s="2" t="str">
        <f t="shared" si="86"/>
        <v>cardDescription:"At the beginning of every remaining year, you receive &lt;span class='creditModifier'&gt;+1&lt;/span&gt;"</v>
      </c>
      <c r="T36" s="2" t="str">
        <f t="shared" si="91"/>
        <v>{cardTitle:"Galactic Bank",cardImage:"galactic_bank.png",cardColour:"Y",type:"S",cardDeck:"Base",cardQuantity:2,cardEndGame:false,im_score:4,cardCreditCost:3,cardPowerCost:1,cardMaxAdditionalPoints:false,cardMaxPlayable:false,cardFunction:true,cardLocationRestriction:false,cardDescription:"At the beginning of every remaining year, you receive &lt;span class='creditModifier'&gt;+1&lt;/span&gt;"}</v>
      </c>
    </row>
    <row r="37" spans="1:20" x14ac:dyDescent="0.25">
      <c r="A37" s="2" t="str">
        <f t="shared" si="80"/>
        <v>cardTitle:"Market Place",</v>
      </c>
      <c r="B37" s="2" t="str">
        <f t="shared" si="80"/>
        <v>cardImage:"Market_Place.png",</v>
      </c>
      <c r="C37" s="2" t="str">
        <f t="shared" si="80"/>
        <v>cardColour:"Y",</v>
      </c>
      <c r="D37" s="2" t="str">
        <f t="shared" si="80"/>
        <v>type:"S",</v>
      </c>
      <c r="E37" s="2" t="str">
        <f t="shared" si="80"/>
        <v>cardDeck:"Base",</v>
      </c>
      <c r="F37" s="2" t="str">
        <f t="shared" si="81"/>
        <v>cardQuantity:2,</v>
      </c>
      <c r="G37" s="2" t="str">
        <f t="shared" si="82"/>
        <v>cardEndGame:false,</v>
      </c>
      <c r="H37" s="2" t="str">
        <f t="shared" ref="H37:J37" si="93">H$2&amp;":"&amp;H10&amp;","</f>
        <v>im_score:2,</v>
      </c>
      <c r="I37" s="2" t="str">
        <f t="shared" si="93"/>
        <v>cardCreditCost:3,</v>
      </c>
      <c r="J37" s="2" t="str">
        <f t="shared" si="93"/>
        <v>cardPowerCost:0,</v>
      </c>
      <c r="K37" s="2" t="str">
        <f t="shared" si="84"/>
        <v>cardMaxAdditionalPoints:false,</v>
      </c>
      <c r="L37" s="2" t="str">
        <f t="shared" si="84"/>
        <v>cardMaxPlayable:false,</v>
      </c>
      <c r="M37" s="2" t="str">
        <f t="shared" si="84"/>
        <v>cardFunction:true,</v>
      </c>
      <c r="N37" s="2" t="str">
        <f t="shared" si="84"/>
        <v>cardLocationRestriction:false,</v>
      </c>
      <c r="O37" s="2" t="str">
        <f t="shared" si="86"/>
        <v>cardDescription:"Choose up to 2 other players. Get a combination of &lt;span class='creditModifier2'&gt;2&lt;/span&gt; from them"</v>
      </c>
      <c r="T37" s="2" t="str">
        <f t="shared" si="91"/>
        <v>{cardTitle:"Market Place",cardImage:"Market_Place.png",cardColour:"Y",type:"S",cardDeck:"Base",cardQuantity:2,cardEndGame:false,im_score:2,cardCreditCost:3,cardPowerCost:0,cardMaxAdditionalPoints:false,cardMaxPlayable:false,cardFunction:true,cardLocationRestriction:false,cardDescription:"Choose up to 2 other players. Get a combination of &lt;span class='creditModifier2'&gt;2&lt;/span&gt; from them"}</v>
      </c>
    </row>
    <row r="38" spans="1:20" x14ac:dyDescent="0.25">
      <c r="A38" s="2" t="str">
        <f t="shared" si="80"/>
        <v>cardTitle:"Trade Union Headquarters",</v>
      </c>
      <c r="B38" s="2" t="str">
        <f t="shared" si="80"/>
        <v>cardImage:"trade_union_headquarters.png",</v>
      </c>
      <c r="C38" s="2" t="str">
        <f t="shared" si="80"/>
        <v>cardColour:"Y",</v>
      </c>
      <c r="D38" s="2" t="str">
        <f t="shared" si="80"/>
        <v>type:"S",</v>
      </c>
      <c r="E38" s="2" t="str">
        <f t="shared" si="80"/>
        <v>cardDeck:"Base",</v>
      </c>
      <c r="F38" s="2" t="str">
        <f t="shared" si="81"/>
        <v>cardQuantity:2,</v>
      </c>
      <c r="G38" s="2" t="str">
        <f t="shared" si="82"/>
        <v>cardEndGame:false,</v>
      </c>
      <c r="H38" s="2" t="str">
        <f t="shared" ref="H38:J38" si="94">H$2&amp;":"&amp;H11&amp;","</f>
        <v>im_score:1,</v>
      </c>
      <c r="I38" s="2" t="str">
        <f t="shared" si="94"/>
        <v>cardCreditCost:4,</v>
      </c>
      <c r="J38" s="2" t="str">
        <f t="shared" si="94"/>
        <v>cardPowerCost:0,</v>
      </c>
      <c r="K38" s="2" t="str">
        <f t="shared" si="84"/>
        <v>cardMaxAdditionalPoints:5,</v>
      </c>
      <c r="L38" s="2" t="str">
        <f t="shared" si="84"/>
        <v>cardMaxPlayable:false,</v>
      </c>
      <c r="M38" s="2" t="str">
        <f t="shared" si="84"/>
        <v>cardFunction:true,</v>
      </c>
      <c r="N38" s="2" t="str">
        <f t="shared" si="84"/>
        <v>cardLocationRestriction:false,</v>
      </c>
      <c r="O38" s="2" t="str">
        <f t="shared" si="86"/>
        <v>cardDescription:"&lt;span class='pointModifier'&gt;+1&lt;/span&gt; for each Yellow location on the Station"</v>
      </c>
      <c r="T38" s="2" t="str">
        <f t="shared" si="91"/>
        <v>{cardTitle:"Trade Union Headquarters",cardImage:"trade_union_headquarters.png",cardColour:"Y",type:"S",cardDeck:"Base",cardQuantity:2,cardEndGame:false,im_score:1,cardCreditCost:4,cardPowerCost:0,cardMaxAdditionalPoints:5,cardMaxPlayable:false,cardFunction:true,cardLocationRestriction:false,cardDescription:"&lt;span class='pointModifier'&gt;+1&lt;/span&gt; for each Yellow location on the Station"}</v>
      </c>
    </row>
    <row r="39" spans="1:20" x14ac:dyDescent="0.25">
      <c r="A39" s="2" t="str">
        <f t="shared" si="80"/>
        <v>cardTitle:"Galactic Resort",</v>
      </c>
      <c r="B39" s="2" t="str">
        <f t="shared" si="80"/>
        <v>cardImage:"Galactic_Resort.png",</v>
      </c>
      <c r="C39" s="2" t="str">
        <f t="shared" si="80"/>
        <v>cardColour:"P",</v>
      </c>
      <c r="D39" s="2" t="str">
        <f t="shared" si="80"/>
        <v>type:"S",</v>
      </c>
      <c r="E39" s="2" t="str">
        <f t="shared" si="80"/>
        <v>cardDeck:"Base",</v>
      </c>
      <c r="F39" s="2" t="str">
        <f t="shared" si="81"/>
        <v>cardQuantity:2,</v>
      </c>
      <c r="G39" s="2" t="str">
        <f t="shared" si="82"/>
        <v>cardEndGame:true,</v>
      </c>
      <c r="H39" s="2" t="str">
        <f t="shared" ref="H39:J39" si="95">H$2&amp;":"&amp;H12&amp;","</f>
        <v>im_score:0,</v>
      </c>
      <c r="I39" s="2" t="str">
        <f t="shared" si="95"/>
        <v>cardCreditCost:3,</v>
      </c>
      <c r="J39" s="2" t="str">
        <f t="shared" si="95"/>
        <v>cardPowerCost:0,</v>
      </c>
      <c r="K39" s="2" t="str">
        <f t="shared" si="84"/>
        <v>cardMaxAdditionalPoints:5,</v>
      </c>
      <c r="L39" s="2" t="str">
        <f t="shared" si="84"/>
        <v>cardMaxPlayable:false,</v>
      </c>
      <c r="M39" s="2" t="str">
        <f t="shared" si="84"/>
        <v>cardFunction:true,</v>
      </c>
      <c r="N39" s="2" t="str">
        <f t="shared" si="84"/>
        <v>cardLocationRestriction:false,</v>
      </c>
      <c r="O39" s="2" t="str">
        <f t="shared" si="86"/>
        <v>cardDescription:"&lt;span class='pointModifier'&gt;+1&lt;/span&gt; for each Purple location in the Station"</v>
      </c>
      <c r="T39" s="2" t="str">
        <f t="shared" si="91"/>
        <v>{cardTitle:"Galactic Resort",cardImage:"Galactic_Resort.png",cardColour:"P",type:"S",cardDeck:"Base",cardQuantity:2,cardEndGame:true,im_score:0,cardCreditCost:3,cardPowerCost:0,cardMaxAdditionalPoints:5,cardMaxPlayable:false,cardFunction:true,cardLocationRestriction:false,cardDescription:"&lt;span class='pointModifier'&gt;+1&lt;/span&gt; for each Purple location in the Station"}</v>
      </c>
    </row>
    <row r="40" spans="1:20" x14ac:dyDescent="0.25">
      <c r="A40" s="2" t="str">
        <f t="shared" ref="A40:E49" si="96">A$2&amp;":"&amp;CHAR(34)&amp;A13&amp;CHAR(34)&amp;","</f>
        <v>cardTitle:"Observation Dome",</v>
      </c>
      <c r="B40" s="2" t="str">
        <f t="shared" si="96"/>
        <v>cardImage:"observation_dome.png",</v>
      </c>
      <c r="C40" s="2" t="str">
        <f t="shared" si="96"/>
        <v>cardColour:"P",</v>
      </c>
      <c r="D40" s="2" t="str">
        <f t="shared" si="96"/>
        <v>type:"S",</v>
      </c>
      <c r="E40" s="2" t="str">
        <f t="shared" si="96"/>
        <v>cardDeck:"Base",</v>
      </c>
      <c r="F40" s="2" t="str">
        <f t="shared" si="81"/>
        <v>cardQuantity:2,</v>
      </c>
      <c r="G40" s="2" t="str">
        <f t="shared" si="82"/>
        <v>cardEndGame:false,</v>
      </c>
      <c r="H40" s="2" t="str">
        <f t="shared" ref="H40:J40" si="97">H$2&amp;":"&amp;H13&amp;","</f>
        <v>im_score:3,</v>
      </c>
      <c r="I40" s="2" t="str">
        <f t="shared" si="97"/>
        <v>cardCreditCost:2,</v>
      </c>
      <c r="J40" s="2" t="str">
        <f t="shared" si="97"/>
        <v>cardPowerCost:0,</v>
      </c>
      <c r="K40" s="2" t="str">
        <f t="shared" si="84"/>
        <v>cardMaxAdditionalPoints:false,</v>
      </c>
      <c r="L40" s="2" t="str">
        <f t="shared" si="84"/>
        <v>cardMaxPlayable:false,</v>
      </c>
      <c r="M40" s="2" t="str">
        <f t="shared" si="84"/>
        <v>cardFunction:true,</v>
      </c>
      <c r="N40" s="2" t="str">
        <f t="shared" si="84"/>
        <v>cardLocationRestriction:true,</v>
      </c>
      <c r="O40" s="2" t="str">
        <f t="shared" si="86"/>
        <v>cardDescription:"You may not place other locations adjacent to &lt;i&gt;Observation Dome&lt;/i&gt;"</v>
      </c>
      <c r="T40" s="2" t="str">
        <f t="shared" si="91"/>
        <v>{cardTitle:"Observation Dome",cardImage:"observation_dome.png",cardColour:"P",type:"S",cardDeck:"Base",cardQuantity:2,cardEndGame:false,im_score:3,cardCreditCost:2,cardPowerCost:0,cardMaxAdditionalPoints:false,cardMaxPlayable:false,cardFunction:true,cardLocationRestriction:true,cardDescription:"You may not place other locations adjacent to &lt;i&gt;Observation Dome&lt;/i&gt;"}</v>
      </c>
    </row>
    <row r="41" spans="1:20" x14ac:dyDescent="0.25">
      <c r="A41" s="2" t="str">
        <f t="shared" si="96"/>
        <v>cardTitle:"Opera House",</v>
      </c>
      <c r="B41" s="2" t="str">
        <f t="shared" si="96"/>
        <v>cardImage:"Opera_House.jpg",</v>
      </c>
      <c r="C41" s="2" t="str">
        <f t="shared" si="96"/>
        <v>cardColour:"P",</v>
      </c>
      <c r="D41" s="2" t="str">
        <f t="shared" si="96"/>
        <v>type:"S",</v>
      </c>
      <c r="E41" s="2" t="str">
        <f t="shared" si="96"/>
        <v>cardDeck:"Base",</v>
      </c>
      <c r="F41" s="2" t="str">
        <f t="shared" si="81"/>
        <v>cardQuantity:2,</v>
      </c>
      <c r="G41" s="2" t="str">
        <f t="shared" si="82"/>
        <v>cardEndGame:true,</v>
      </c>
      <c r="H41" s="2" t="str">
        <f t="shared" ref="H41:J41" si="98">H$2&amp;":"&amp;H14&amp;","</f>
        <v>im_score:1,</v>
      </c>
      <c r="I41" s="2" t="str">
        <f t="shared" si="98"/>
        <v>cardCreditCost:2,</v>
      </c>
      <c r="J41" s="2" t="str">
        <f t="shared" si="98"/>
        <v>cardPowerCost:0,</v>
      </c>
      <c r="K41" s="2" t="str">
        <f t="shared" si="84"/>
        <v>cardMaxAdditionalPoints:false,</v>
      </c>
      <c r="L41" s="2" t="str">
        <f t="shared" si="84"/>
        <v>cardMaxPlayable:false,</v>
      </c>
      <c r="M41" s="2" t="str">
        <f t="shared" si="84"/>
        <v>cardFunction:true,</v>
      </c>
      <c r="N41" s="2" t="str">
        <f t="shared" si="84"/>
        <v>cardLocationRestriction:false,</v>
      </c>
      <c r="O41" s="2" t="str">
        <f t="shared" si="86"/>
        <v>cardDescription:"&lt;span class='pointModifier'&gt;+1&lt;/span&gt; for each different adjacent location type"</v>
      </c>
      <c r="T41" s="2" t="str">
        <f t="shared" si="91"/>
        <v>{cardTitle:"Opera House",cardImage:"Opera_House.jpg",cardColour:"P",type:"S",cardDeck:"Base",cardQuantity:2,cardEndGame:true,im_score:1,cardCreditCost:2,cardPowerCost:0,cardMaxAdditionalPoints:false,cardMaxPlayable:false,cardFunction:true,cardLocationRestriction:false,cardDescription:"&lt;span class='pointModifier'&gt;+1&lt;/span&gt; for each different adjacent location type"}</v>
      </c>
    </row>
    <row r="42" spans="1:20" x14ac:dyDescent="0.25">
      <c r="A42" s="2" t="str">
        <f t="shared" si="96"/>
        <v>cardTitle:"Sports Arena",</v>
      </c>
      <c r="B42" s="2" t="str">
        <f t="shared" si="96"/>
        <v>cardImage:"Sports_Arena.jpg",</v>
      </c>
      <c r="C42" s="2" t="str">
        <f t="shared" si="96"/>
        <v>cardColour:"P",</v>
      </c>
      <c r="D42" s="2" t="str">
        <f t="shared" si="96"/>
        <v>type:"S",</v>
      </c>
      <c r="E42" s="2" t="str">
        <f t="shared" si="96"/>
        <v>cardDeck:"Base",</v>
      </c>
      <c r="F42" s="2" t="str">
        <f t="shared" si="81"/>
        <v>cardQuantity:2,</v>
      </c>
      <c r="G42" s="2" t="str">
        <f t="shared" si="82"/>
        <v>cardEndGame:false,</v>
      </c>
      <c r="H42" s="2" t="str">
        <f t="shared" ref="H42:J42" si="99">H$2&amp;":"&amp;H15&amp;","</f>
        <v>im_score:3,</v>
      </c>
      <c r="I42" s="2" t="str">
        <f t="shared" si="99"/>
        <v>cardCreditCost:3,</v>
      </c>
      <c r="J42" s="2" t="str">
        <f t="shared" si="99"/>
        <v>cardPowerCost:0,</v>
      </c>
      <c r="K42" s="2" t="str">
        <f t="shared" si="84"/>
        <v>cardMaxAdditionalPoints:false,</v>
      </c>
      <c r="L42" s="2" t="str">
        <f t="shared" si="84"/>
        <v>cardMaxPlayable:false,</v>
      </c>
      <c r="M42" s="2" t="str">
        <f t="shared" si="84"/>
        <v>cardFunction:true,</v>
      </c>
      <c r="N42" s="2" t="str">
        <f t="shared" si="84"/>
        <v>cardLocationRestriction:false,</v>
      </c>
      <c r="O42" s="2" t="str">
        <f t="shared" si="86"/>
        <v>cardDescription:"&lt;span class='pointModifier'&gt;+1&lt;/span&gt; for every year remaining"</v>
      </c>
      <c r="T42" s="2" t="str">
        <f t="shared" si="91"/>
        <v>{cardTitle:"Sports Arena",cardImage:"Sports_Arena.jpg",cardColour:"P",type:"S",cardDeck:"Base",cardQuantity:2,cardEndGame:false,im_score:3,cardCreditCost:3,cardPowerCost:0,cardMaxAdditionalPoints:false,cardMaxPlayable:false,cardFunction:true,cardLocationRestriction:false,cardDescription:"&lt;span class='pointModifier'&gt;+1&lt;/span&gt; for every year remaining"}</v>
      </c>
    </row>
    <row r="43" spans="1:20" x14ac:dyDescent="0.25">
      <c r="A43" s="2" t="str">
        <f t="shared" si="96"/>
        <v>cardTitle:"Alien Temple",</v>
      </c>
      <c r="B43" s="2" t="str">
        <f t="shared" si="96"/>
        <v>cardImage:"Alien_Temple.jpg",</v>
      </c>
      <c r="C43" s="2" t="str">
        <f t="shared" si="96"/>
        <v>cardColour:"G",</v>
      </c>
      <c r="D43" s="2" t="str">
        <f t="shared" si="96"/>
        <v>type:"S",</v>
      </c>
      <c r="E43" s="2" t="str">
        <f t="shared" si="96"/>
        <v>cardDeck:"Base",</v>
      </c>
      <c r="F43" s="2" t="str">
        <f t="shared" si="81"/>
        <v>cardQuantity:2,</v>
      </c>
      <c r="G43" s="2" t="str">
        <f t="shared" si="82"/>
        <v>cardEndGame:true,</v>
      </c>
      <c r="H43" s="2" t="str">
        <f t="shared" ref="H43:J43" si="100">H$2&amp;":"&amp;H16&amp;","</f>
        <v>im_score:0,</v>
      </c>
      <c r="I43" s="2" t="str">
        <f t="shared" si="100"/>
        <v>cardCreditCost:3,</v>
      </c>
      <c r="J43" s="2" t="str">
        <f t="shared" si="100"/>
        <v>cardPowerCost:0,</v>
      </c>
      <c r="K43" s="2" t="str">
        <f t="shared" si="84"/>
        <v>cardMaxAdditionalPoints:5,</v>
      </c>
      <c r="L43" s="2" t="str">
        <f t="shared" si="84"/>
        <v>cardMaxPlayable:false,</v>
      </c>
      <c r="M43" s="2" t="str">
        <f t="shared" si="84"/>
        <v>cardFunction:true,</v>
      </c>
      <c r="N43" s="2" t="str">
        <f t="shared" si="84"/>
        <v>cardLocationRestriction:false,</v>
      </c>
      <c r="O43" s="2" t="str">
        <f t="shared" si="86"/>
        <v>cardDescription:"&lt;span class='pointModifier'&gt;+1&lt;/span&gt; for each Green location in the Station"</v>
      </c>
      <c r="T43" s="2" t="str">
        <f t="shared" si="91"/>
        <v>{cardTitle:"Alien Temple",cardImage:"Alien_Temple.jpg",cardColour:"G",type:"S",cardDeck:"Base",cardQuantity:2,cardEndGame:true,im_score:0,cardCreditCost:3,cardPowerCost:0,cardMaxAdditionalPoints:5,cardMaxPlayable:false,cardFunction:true,cardLocationRestriction:false,cardDescription:"&lt;span class='pointModifier'&gt;+1&lt;/span&gt; for each Green location in the Station"}</v>
      </c>
    </row>
    <row r="44" spans="1:20" x14ac:dyDescent="0.25">
      <c r="A44" s="2" t="str">
        <f t="shared" si="96"/>
        <v>cardTitle:"Alliance Headquarters",</v>
      </c>
      <c r="B44" s="2" t="str">
        <f t="shared" si="96"/>
        <v>cardImage:"alliance_headquarters.png",</v>
      </c>
      <c r="C44" s="2" t="str">
        <f t="shared" si="96"/>
        <v>cardColour:"G",</v>
      </c>
      <c r="D44" s="2" t="str">
        <f t="shared" si="96"/>
        <v>type:"S",</v>
      </c>
      <c r="E44" s="2" t="str">
        <f t="shared" si="96"/>
        <v>cardDeck:"Base",</v>
      </c>
      <c r="F44" s="2" t="str">
        <f t="shared" si="81"/>
        <v>cardQuantity:2,</v>
      </c>
      <c r="G44" s="2" t="str">
        <f t="shared" si="82"/>
        <v>cardEndGame:true,</v>
      </c>
      <c r="H44" s="2" t="str">
        <f t="shared" ref="H44:J44" si="101">H$2&amp;":"&amp;H17&amp;","</f>
        <v>im_score:4,</v>
      </c>
      <c r="I44" s="2" t="str">
        <f t="shared" si="101"/>
        <v>cardCreditCost:4,</v>
      </c>
      <c r="J44" s="2" t="str">
        <f t="shared" si="101"/>
        <v>cardPowerCost:0,</v>
      </c>
      <c r="K44" s="2" t="str">
        <f t="shared" si="84"/>
        <v>cardMaxAdditionalPoints:false,</v>
      </c>
      <c r="L44" s="2" t="str">
        <f t="shared" si="84"/>
        <v>cardMaxPlayable:1,</v>
      </c>
      <c r="M44" s="2" t="str">
        <f t="shared" si="84"/>
        <v>cardFunction:true,</v>
      </c>
      <c r="N44" s="2" t="str">
        <f t="shared" si="84"/>
        <v>cardLocationRestriction:false,</v>
      </c>
      <c r="O44" s="2" t="str">
        <f t="shared" si="86"/>
        <v>cardDescription:"&lt;span class='pointModifier'&gt;+1&lt;/span&gt; for each other Station with more Red locations than yours"</v>
      </c>
      <c r="T44" s="2" t="str">
        <f t="shared" si="91"/>
        <v>{cardTitle:"Alliance Headquarters",cardImage:"alliance_headquarters.png",cardColour:"G",type:"S",cardDeck:"Base",cardQuantity:2,cardEndGame:true,im_score:4,cardCreditCost:4,cardPowerCost:0,cardMaxAdditionalPoints:false,cardMaxPlayable:1,cardFunction:true,cardLocationRestriction:false,cardDescription:"&lt;span class='pointModifier'&gt;+1&lt;/span&gt; for each other Station with more Red locations than yours"}</v>
      </c>
    </row>
    <row r="45" spans="1:20" x14ac:dyDescent="0.25">
      <c r="A45" s="2" t="str">
        <f t="shared" si="96"/>
        <v>cardTitle:"Galactic Research Council",</v>
      </c>
      <c r="B45" s="2" t="str">
        <f t="shared" si="96"/>
        <v>cardImage:"galactic_research_facility.png",</v>
      </c>
      <c r="C45" s="2" t="str">
        <f t="shared" si="96"/>
        <v>cardColour:"G",</v>
      </c>
      <c r="D45" s="2" t="str">
        <f t="shared" si="96"/>
        <v>type:"S",</v>
      </c>
      <c r="E45" s="2" t="str">
        <f t="shared" si="96"/>
        <v>cardDeck:"Base",</v>
      </c>
      <c r="F45" s="2" t="str">
        <f t="shared" si="81"/>
        <v>cardQuantity:2,</v>
      </c>
      <c r="G45" s="2" t="str">
        <f t="shared" si="82"/>
        <v>cardEndGame:false,</v>
      </c>
      <c r="H45" s="2" t="str">
        <f t="shared" ref="H45:J45" si="102">H$2&amp;":"&amp;H18&amp;","</f>
        <v>im_score:3,</v>
      </c>
      <c r="I45" s="2" t="str">
        <f t="shared" si="102"/>
        <v>cardCreditCost:3,</v>
      </c>
      <c r="J45" s="2" t="str">
        <f t="shared" si="102"/>
        <v>cardPowerCost:1,</v>
      </c>
      <c r="K45" s="2" t="str">
        <f t="shared" si="84"/>
        <v>cardMaxAdditionalPoints:false,</v>
      </c>
      <c r="L45" s="2" t="str">
        <f t="shared" si="84"/>
        <v>cardMaxPlayable:false,</v>
      </c>
      <c r="M45" s="2" t="str">
        <f t="shared" si="84"/>
        <v>cardFunction:true,</v>
      </c>
      <c r="N45" s="2" t="str">
        <f t="shared" si="84"/>
        <v>cardLocationRestriction:false,</v>
      </c>
      <c r="O45" s="2" t="str">
        <f t="shared" si="86"/>
        <v>cardDescription:"Each other player secretly chooses up to &lt;span class='creditModifier2'&gt;3&lt;/span&gt; to pay and gains that amount in &lt;span class='pointModifier2'&gt;  &lt;/span&gt;You gain &lt;span class='pointModifier2'&gt;  &lt;/span&gt;qual to the highest amount paid, plus one"</v>
      </c>
      <c r="T45" s="2" t="str">
        <f t="shared" si="91"/>
        <v>{cardTitle:"Galactic Research Council",cardImage:"galactic_research_facility.png",cardColour:"G",type:"S",cardDeck:"Base",cardQuantity:2,cardEndGame:false,im_score:3,cardCreditCost:3,cardPowerCost:1,cardMaxAdditionalPoints:false,cardMaxPlayable:false,cardFunction:true,cardLocationRestriction:false,cardDescription:"Each other player secretly chooses up to &lt;span class='creditModifier2'&gt;3&lt;/span&gt; to pay and gains that amount in &lt;span class='pointModifier2'&gt;  &lt;/span&gt;You gain &lt;span class='pointModifier2'&gt;  &lt;/span&gt;qual to the highest amount paid, plus one"}</v>
      </c>
    </row>
    <row r="46" spans="1:20" x14ac:dyDescent="0.25">
      <c r="A46" s="2" t="str">
        <f t="shared" si="96"/>
        <v>cardTitle:"School of Alien Culture",</v>
      </c>
      <c r="B46" s="2" t="str">
        <f t="shared" si="96"/>
        <v>cardImage:"School_of_Alien_Cultures.jpg",</v>
      </c>
      <c r="C46" s="2" t="str">
        <f t="shared" si="96"/>
        <v>cardColour:"G",</v>
      </c>
      <c r="D46" s="2" t="str">
        <f t="shared" si="96"/>
        <v>type:"S",</v>
      </c>
      <c r="E46" s="2" t="str">
        <f t="shared" si="96"/>
        <v>cardDeck:"Base",</v>
      </c>
      <c r="F46" s="2" t="str">
        <f t="shared" si="81"/>
        <v>cardQuantity:2,</v>
      </c>
      <c r="G46" s="2" t="str">
        <f t="shared" si="82"/>
        <v>cardEndGame:false,</v>
      </c>
      <c r="H46" s="2" t="str">
        <f t="shared" ref="H46:J46" si="103">H$2&amp;":"&amp;H19&amp;","</f>
        <v>im_score:2,</v>
      </c>
      <c r="I46" s="2" t="str">
        <f t="shared" si="103"/>
        <v>cardCreditCost:3,</v>
      </c>
      <c r="J46" s="2" t="str">
        <f t="shared" si="103"/>
        <v>cardPowerCost:0,</v>
      </c>
      <c r="K46" s="2" t="str">
        <f t="shared" si="84"/>
        <v>cardMaxAdditionalPoints:false,</v>
      </c>
      <c r="L46" s="2" t="str">
        <f t="shared" si="84"/>
        <v>cardMaxPlayable:false,</v>
      </c>
      <c r="M46" s="2" t="str">
        <f t="shared" si="84"/>
        <v>cardFunction:true,</v>
      </c>
      <c r="N46" s="2" t="str">
        <f t="shared" si="84"/>
        <v>cardLocationRestriction:false,</v>
      </c>
      <c r="O46" s="2" t="str">
        <f t="shared" si="86"/>
        <v>cardDescription:"Each other player secretly chooses to either pay &lt;span class='creditModifier2'&gt;1&lt;/span&gt; or lose &lt;span class='pointModifier2'&gt; 2&lt;/span&gt;You get &lt;span class='pointModifier'&gt;+2&lt;/span&gt; for each &lt;span class='creditModifier2'&gt;1&lt;/span&gt; paid"</v>
      </c>
      <c r="T46" s="2" t="str">
        <f t="shared" si="91"/>
        <v>{cardTitle:"School of Alien Culture",cardImage:"School_of_Alien_Cultures.jpg",cardColour:"G",type:"S",cardDeck:"Base",cardQuantity:2,cardEndGame:false,im_score:2,cardCreditCost:3,cardPowerCost:0,cardMaxAdditionalPoints:false,cardMaxPlayable:false,cardFunction:true,cardLocationRestriction:false,cardDescription:"Each other player secretly chooses to either pay &lt;span class='creditModifier2'&gt;1&lt;/span&gt; or lose &lt;span class='pointModifier2'&gt; 2&lt;/span&gt;You get &lt;span class='pointModifier'&gt;+2&lt;/span&gt; for each &lt;span class='creditModifier2'&gt;1&lt;/span&gt; paid"}</v>
      </c>
    </row>
    <row r="47" spans="1:20" x14ac:dyDescent="0.25">
      <c r="A47" s="2" t="str">
        <f t="shared" si="96"/>
        <v>cardTitle:"Backup Reactor",</v>
      </c>
      <c r="B47" s="2" t="str">
        <f t="shared" si="96"/>
        <v>cardImage:"Backup_reactor.png",</v>
      </c>
      <c r="C47" s="2" t="str">
        <f t="shared" si="96"/>
        <v>cardColour:"B",</v>
      </c>
      <c r="D47" s="2" t="str">
        <f t="shared" si="96"/>
        <v>type:"S",</v>
      </c>
      <c r="E47" s="2" t="str">
        <f t="shared" si="96"/>
        <v>cardDeck:"Base",</v>
      </c>
      <c r="F47" s="2" t="str">
        <f t="shared" si="81"/>
        <v>cardQuantity:2,</v>
      </c>
      <c r="G47" s="2" t="str">
        <f t="shared" si="82"/>
        <v>cardEndGame:false,</v>
      </c>
      <c r="H47" s="2" t="str">
        <f t="shared" ref="H47:J47" si="104">H$2&amp;":"&amp;H20&amp;","</f>
        <v>im_score:2,</v>
      </c>
      <c r="I47" s="2" t="str">
        <f t="shared" si="104"/>
        <v>cardCreditCost:2,</v>
      </c>
      <c r="J47" s="2" t="str">
        <f t="shared" si="104"/>
        <v>cardPowerCost:0,</v>
      </c>
      <c r="K47" s="2" t="str">
        <f t="shared" si="84"/>
        <v>cardMaxAdditionalPoints:false,</v>
      </c>
      <c r="L47" s="2" t="str">
        <f t="shared" si="84"/>
        <v>cardMaxPlayable:false,</v>
      </c>
      <c r="M47" s="2" t="str">
        <f t="shared" si="84"/>
        <v>cardFunction:true,</v>
      </c>
      <c r="N47" s="2" t="str">
        <f t="shared" si="84"/>
        <v>cardLocationRestriction:false,</v>
      </c>
      <c r="O47" s="2" t="str">
        <f t="shared" si="86"/>
        <v>cardDescription:"Add one energy to &lt;i&gt;Main Reactor&lt;/i&gt;&lt;br&gt;&lt;span class='pointModifier'&gt;+1&lt;/span&gt; if placed adjacent to &lt;i&gt;Main Reactor&lt;/i&gt;"</v>
      </c>
      <c r="T47" s="2" t="str">
        <f t="shared" si="91"/>
        <v>{cardTitle:"Backup Reactor",cardImage:"Backup_reactor.png",cardColour:"B",type:"S",cardDeck:"Base",cardQuantity:2,cardEndGame:false,im_score:2,cardCreditCost:2,cardPowerCost:0,cardMaxAdditionalPoints:false,cardMaxPlayable:false,cardFunction:true,cardLocationRestriction:false,cardDescription:"Add one energy to &lt;i&gt;Main Reactor&lt;/i&gt;&lt;br&gt;&lt;span class='pointModifier'&gt;+1&lt;/span&gt; if placed adjacent to &lt;i&gt;Main Reactor&lt;/i&gt;"}</v>
      </c>
    </row>
    <row r="48" spans="1:20" x14ac:dyDescent="0.25">
      <c r="A48" s="2" t="str">
        <f t="shared" si="96"/>
        <v>cardTitle:"Cargo Hold",</v>
      </c>
      <c r="B48" s="2" t="str">
        <f t="shared" si="96"/>
        <v>cardImage:"Cargo_Hold.png",</v>
      </c>
      <c r="C48" s="2" t="str">
        <f t="shared" si="96"/>
        <v>cardColour:"B",</v>
      </c>
      <c r="D48" s="2" t="str">
        <f t="shared" si="96"/>
        <v>type:"S",</v>
      </c>
      <c r="E48" s="2" t="str">
        <f t="shared" si="96"/>
        <v>cardDeck:"Base",</v>
      </c>
      <c r="F48" s="2" t="str">
        <f t="shared" si="81"/>
        <v>cardQuantity:2,</v>
      </c>
      <c r="G48" s="2" t="str">
        <f t="shared" si="82"/>
        <v>cardEndGame:false,</v>
      </c>
      <c r="H48" s="2" t="str">
        <f t="shared" ref="H48:J48" si="105">H$2&amp;":"&amp;H21&amp;","</f>
        <v>im_score:2,</v>
      </c>
      <c r="I48" s="2" t="str">
        <f t="shared" si="105"/>
        <v>cardCreditCost:2,</v>
      </c>
      <c r="J48" s="2" t="str">
        <f t="shared" si="105"/>
        <v>cardPowerCost:0,</v>
      </c>
      <c r="K48" s="2" t="str">
        <f t="shared" si="84"/>
        <v>cardMaxAdditionalPoints:false,</v>
      </c>
      <c r="L48" s="2" t="str">
        <f t="shared" si="84"/>
        <v>cardMaxPlayable:false,</v>
      </c>
      <c r="M48" s="2" t="str">
        <f t="shared" si="84"/>
        <v>cardFunction:true,</v>
      </c>
      <c r="N48" s="2" t="str">
        <f t="shared" si="84"/>
        <v>cardLocationRestriction:false,</v>
      </c>
      <c r="O48" s="2" t="str">
        <f t="shared" si="86"/>
        <v>cardDescription:"&lt;span class='pointModifier'&gt;+1&lt;/span&gt; if placed next to Blue location&lt;br&gt;&lt;span class='midSpacer'&gt;OR&lt;/span&gt;&lt;br&gt;&lt;span class='pointModifier'&gt;+2&lt;/span&gt;if placed next to &lt;i&gt;Docking Bay&lt;/i&gt;"</v>
      </c>
      <c r="T48" s="2" t="str">
        <f t="shared" si="91"/>
        <v>{cardTitle:"Cargo Hold",cardImage:"Cargo_Hold.png",cardColour:"B",type:"S",cardDeck:"Base",cardQuantity:2,cardEndGame:false,im_score:2,cardCreditCost:2,cardPowerCost:0,cardMaxAdditionalPoints:false,cardMaxPlayable:false,cardFunction:true,cardLocationRestriction:false,cardDescription:"&lt;span class='pointModifier'&gt;+1&lt;/span&gt; if placed next to Blue location&lt;br&gt;&lt;span class='midSpacer'&gt;OR&lt;/span&gt;&lt;br&gt;&lt;span class='pointModifier'&gt;+2&lt;/span&gt;if placed next to &lt;i&gt;Docking Bay&lt;/i&gt;"}</v>
      </c>
    </row>
    <row r="49" spans="1:20" x14ac:dyDescent="0.25">
      <c r="A49" s="2" t="str">
        <f t="shared" si="96"/>
        <v>cardTitle:"Communications Beacon",</v>
      </c>
      <c r="B49" s="2" t="str">
        <f t="shared" si="96"/>
        <v>cardImage:"communications_beacon.png",</v>
      </c>
      <c r="C49" s="2" t="str">
        <f t="shared" si="96"/>
        <v>cardColour:"B",</v>
      </c>
      <c r="D49" s="2" t="str">
        <f t="shared" si="96"/>
        <v>type:"S",</v>
      </c>
      <c r="E49" s="2" t="str">
        <f t="shared" si="96"/>
        <v>cardDeck:"Base",</v>
      </c>
      <c r="F49" s="2" t="str">
        <f t="shared" si="81"/>
        <v>cardQuantity:2,</v>
      </c>
      <c r="G49" s="2" t="str">
        <f t="shared" si="82"/>
        <v>cardEndGame:true,</v>
      </c>
      <c r="H49" s="2" t="str">
        <f t="shared" ref="H49:J49" si="106">H$2&amp;":"&amp;H22&amp;","</f>
        <v>im_score:2,</v>
      </c>
      <c r="I49" s="2" t="str">
        <f t="shared" si="106"/>
        <v>cardCreditCost:2,</v>
      </c>
      <c r="J49" s="2" t="str">
        <f t="shared" si="106"/>
        <v>cardPowerCost:0,</v>
      </c>
      <c r="K49" s="2" t="str">
        <f t="shared" si="84"/>
        <v>cardMaxAdditionalPoints:false,</v>
      </c>
      <c r="L49" s="2" t="str">
        <f t="shared" si="84"/>
        <v>cardMaxPlayable:false,</v>
      </c>
      <c r="M49" s="2" t="str">
        <f t="shared" si="84"/>
        <v>cardFunction:true,</v>
      </c>
      <c r="N49" s="2" t="str">
        <f t="shared" si="84"/>
        <v>cardLocationRestriction:false,</v>
      </c>
      <c r="O49" s="2" t="str">
        <f t="shared" si="86"/>
        <v>cardDescription:"&lt;span class='pointModifier'&gt;+2&lt;/span&gt; if &lt;i&gt;Communications Beacon&lt;/i&gt; is the location furthest from the &lt;i&gt;Main Reactor&lt;/i&gt;"</v>
      </c>
      <c r="T49" s="2" t="str">
        <f t="shared" si="91"/>
        <v>{cardTitle:"Communications Beacon",cardImage:"communications_beacon.png",cardColour:"B",type:"S",cardDeck:"Base",cardQuantity:2,cardEndGame:true,im_score:2,cardCreditCost:2,cardPowerCost:0,cardMaxAdditionalPoints:false,cardMaxPlayable:false,cardFunction:true,cardLocationRestriction:false,cardDescription:"&lt;span class='pointModifier'&gt;+2&lt;/span&gt; if &lt;i&gt;Communications Beacon&lt;/i&gt; is the location furthest from the &lt;i&gt;Main Reactor&lt;/i&gt;"}</v>
      </c>
    </row>
    <row r="50" spans="1:20" x14ac:dyDescent="0.25">
      <c r="A50" s="2" t="str">
        <f t="shared" ref="A50:E52" si="107">A$2&amp;":"&amp;CHAR(34)&amp;A23&amp;CHAR(34)&amp;","</f>
        <v>cardTitle:"Life Support Systems",</v>
      </c>
      <c r="B50" s="2" t="str">
        <f t="shared" si="107"/>
        <v>cardImage:"Life_Support.jpg",</v>
      </c>
      <c r="C50" s="2" t="str">
        <f t="shared" si="107"/>
        <v>cardColour:"B",</v>
      </c>
      <c r="D50" s="2" t="str">
        <f t="shared" si="107"/>
        <v>type:"S",</v>
      </c>
      <c r="E50" s="2" t="str">
        <f t="shared" si="107"/>
        <v>cardDeck:"Base",</v>
      </c>
      <c r="F50" s="2" t="str">
        <f t="shared" si="81"/>
        <v>cardQuantity:2,</v>
      </c>
      <c r="G50" s="2" t="str">
        <f t="shared" si="82"/>
        <v>cardEndGame:true,</v>
      </c>
      <c r="H50" s="2" t="str">
        <f t="shared" ref="H50:J50" si="108">H$2&amp;":"&amp;H23&amp;","</f>
        <v>im_score:0,</v>
      </c>
      <c r="I50" s="2" t="str">
        <f t="shared" si="108"/>
        <v>cardCreditCost:4,</v>
      </c>
      <c r="J50" s="2" t="str">
        <f t="shared" si="108"/>
        <v>cardPowerCost:1,</v>
      </c>
      <c r="K50" s="2" t="str">
        <f t="shared" si="84"/>
        <v>cardMaxAdditionalPoints:false,</v>
      </c>
      <c r="L50" s="2" t="str">
        <f t="shared" si="84"/>
        <v>cardMaxPlayable:false,</v>
      </c>
      <c r="M50" s="2" t="str">
        <f t="shared" si="84"/>
        <v>cardFunction:true,</v>
      </c>
      <c r="N50" s="2" t="str">
        <f t="shared" si="84"/>
        <v>cardLocationRestriction:false,</v>
      </c>
      <c r="O50" s="2" t="str">
        <f t="shared" si="86"/>
        <v>cardDescription:"&lt;span class='pointModifier'&gt;+1&lt;/span&gt; for every 3 locations in the Station"</v>
      </c>
      <c r="T50" s="2" t="str">
        <f t="shared" si="91"/>
        <v>{cardTitle:"Life Support Systems",cardImage:"Life_Support.jpg",cardColour:"B",type:"S",cardDeck:"Base",cardQuantity:2,cardEndGame:true,im_score:0,cardCreditCost:4,cardPowerCost:1,cardMaxAdditionalPoints:false,cardMaxPlayable:false,cardFunction:true,cardLocationRestriction:false,cardDescription:"&lt;span class='pointModifier'&gt;+1&lt;/span&gt; for every 3 locations in the Station"}</v>
      </c>
    </row>
    <row r="51" spans="1:20" x14ac:dyDescent="0.25">
      <c r="A51" s="2" t="str">
        <f t="shared" si="107"/>
        <v>cardTitle:"Solar Panels",</v>
      </c>
      <c r="B51" s="2" t="str">
        <f t="shared" si="107"/>
        <v>cardImage:"solar_panels.png",</v>
      </c>
      <c r="C51" s="2" t="str">
        <f t="shared" si="107"/>
        <v>cardColour:"B",</v>
      </c>
      <c r="D51" s="2" t="str">
        <f t="shared" si="107"/>
        <v>type:"S",</v>
      </c>
      <c r="E51" s="2" t="str">
        <f t="shared" si="107"/>
        <v>cardDeck:"Base",</v>
      </c>
      <c r="F51" s="2" t="str">
        <f t="shared" si="81"/>
        <v>cardQuantity:2,</v>
      </c>
      <c r="G51" s="2" t="str">
        <f t="shared" si="82"/>
        <v>cardEndGame:false,</v>
      </c>
      <c r="H51" s="2" t="str">
        <f>H$2&amp;":"&amp;H24&amp;","</f>
        <v>im_score:2,</v>
      </c>
      <c r="I51" s="2" t="str">
        <f>I$2&amp;":"&amp;I24&amp;","</f>
        <v>cardCreditCost:1,</v>
      </c>
      <c r="J51" s="2" t="str">
        <f>J$2&amp;":"&amp;J24&amp;","</f>
        <v>cardPowerCost:0,</v>
      </c>
      <c r="K51" s="2" t="str">
        <f t="shared" si="84"/>
        <v>cardMaxAdditionalPoints:false,</v>
      </c>
      <c r="L51" s="2" t="str">
        <f t="shared" si="84"/>
        <v>cardMaxPlayable:false,</v>
      </c>
      <c r="M51" s="2" t="str">
        <f t="shared" si="84"/>
        <v>cardFunction:true,</v>
      </c>
      <c r="N51" s="2" t="str">
        <f t="shared" si="84"/>
        <v>cardLocationRestriction:true,</v>
      </c>
      <c r="O51" s="2" t="str">
        <f t="shared" si="86"/>
        <v>cardDescription:"May only be built adjacent to a &lt;i&gt;Power Reactor&lt;/i&gt;. Add a power cube to that Reactor"</v>
      </c>
      <c r="T51" s="2" t="str">
        <f t="shared" si="91"/>
        <v>{cardTitle:"Solar Panels",cardImage:"solar_panels.png",cardColour:"B",type:"S",cardDeck:"Base",cardQuantity:2,cardEndGame:false,im_score:2,cardCreditCost:1,cardPowerCost:0,cardMaxAdditionalPoints:false,cardMaxPlayable:false,cardFunction:true,cardLocationRestriction:true,cardDescription:"May only be built adjacent to a &lt;i&gt;Power Reactor&lt;/i&gt;. Add a power cube to that Reactor"}</v>
      </c>
    </row>
    <row r="52" spans="1:20" x14ac:dyDescent="0.25">
      <c r="A52" s="2" t="str">
        <f t="shared" si="107"/>
        <v>cardTitle:"Transportation Platform",</v>
      </c>
      <c r="B52" s="2" t="str">
        <f t="shared" si="107"/>
        <v>cardImage:"Transportation_Platform.png",</v>
      </c>
      <c r="C52" s="2" t="str">
        <f t="shared" si="107"/>
        <v>cardColour:"B",</v>
      </c>
      <c r="D52" s="2" t="str">
        <f t="shared" si="107"/>
        <v>type:"S",</v>
      </c>
      <c r="E52" s="2" t="str">
        <f t="shared" si="107"/>
        <v>cardDeck:"Base",</v>
      </c>
      <c r="F52" s="2" t="str">
        <f t="shared" si="81"/>
        <v>cardQuantity:1,</v>
      </c>
      <c r="G52" s="2" t="str">
        <f t="shared" si="82"/>
        <v>cardEndGame:false,</v>
      </c>
      <c r="H52" s="2" t="str">
        <f t="shared" ref="H52:J52" si="109">H$2&amp;":"&amp;H25&amp;","</f>
        <v>im_score:1,</v>
      </c>
      <c r="I52" s="2" t="str">
        <f t="shared" si="109"/>
        <v>cardCreditCost:1,</v>
      </c>
      <c r="J52" s="2" t="str">
        <f t="shared" si="109"/>
        <v>cardPowerCost:0,</v>
      </c>
      <c r="K52" s="2" t="str">
        <f t="shared" si="84"/>
        <v>cardMaxAdditionalPoints:false,</v>
      </c>
      <c r="L52" s="2" t="str">
        <f t="shared" si="84"/>
        <v>cardMaxPlayable:false,</v>
      </c>
      <c r="M52" s="2" t="str">
        <f t="shared" si="84"/>
        <v>cardFunction:true,</v>
      </c>
      <c r="N52" s="2" t="str">
        <f t="shared" si="84"/>
        <v>cardLocationRestriction:false,</v>
      </c>
      <c r="O52" s="2" t="str">
        <f t="shared" si="86"/>
        <v>cardDescription:"&lt;span class='pointModifier'&gt;+1&lt;/span&gt; for each &lt;i&gt;Transportation Plaform&lt;/i&gt; in the Station"</v>
      </c>
      <c r="T52" s="2" t="str">
        <f t="shared" si="91"/>
        <v>{cardTitle:"Transportation Platform",cardImage:"Transportation_Platform.png",cardColour:"B",type:"S",cardDeck:"Base",cardQuantity:1,cardEndGame:false,im_score:1,cardCreditCost:1,cardPowerCost:0,cardMaxAdditionalPoints:false,cardMaxPlayable:false,cardFunction:true,cardLocationRestriction:false,cardDescription:"&lt;span class='pointModifier'&gt;+1&lt;/span&gt; for each &lt;i&gt;Transportation Plaform&lt;/i&gt; in the Station"}</v>
      </c>
    </row>
    <row r="53" spans="1:20" x14ac:dyDescent="0.25">
      <c r="H53" s="2"/>
      <c r="I53" s="2"/>
      <c r="J53" s="2"/>
    </row>
    <row r="54" spans="1:20" x14ac:dyDescent="0.25">
      <c r="H54" s="2"/>
      <c r="I54" s="2"/>
      <c r="J54" s="2"/>
      <c r="T54" s="2" t="str">
        <f>"["&amp;_xlfn.TEXTJOIN(",",FALSE,T30:T52)&amp;"]"</f>
        <v>[{cardTitle:"Alliance Fleet Base",cardImage:"Alliance_Fleet_Base.jpg",cardColour:"R",type:"S",cardDeck:"Base",cardQuantity:2,cardEndGame:true,im_score:4,cardCreditCost:3,cardPowerCost:1,cardMaxAdditionalPoints:false,cardMaxPlayable:false,cardFunction:true,cardLocationRestriction:false,cardDescription:"&lt;span class='pointModifier'&gt;+2&lt;/span&gt; if you have more Red locations than Green locations"},{cardTitle:"Heavy Ion Cannon",cardImage:"Heavy_ion_cannon.png",cardColour:"R",type:"S",cardDeck:"Base",cardQuantity:2,cardEndGame:false,im_score:6,cardCreditCost:3,cardPowerCost:2,cardMaxAdditionalPoints:false,cardMaxPlayable:false,cardFunction:true,cardLocationRestriction:false,cardDescription:"&lt;span class='pointModifier'&gt;+2&lt;/span&gt; if you have 3 or more &lt;i&gt;Power Reactors&lt;/i&gt; in the Station"},{cardTitle:"Pilot Training Area",cardImage:"pilot_training_area.png",cardColour:"R",type:"S",cardDeck:"Base",cardQuantity:2,cardEndGame:false,im_score:2,cardCreditCost:2,cardPowerCost:0,cardMaxAdditionalPoints:false,cardMaxPlayable:false,cardFunction:true,cardLocationRestriction:false,cardDescription:"&lt;span class='pointModifier'&gt;+1&lt;/span&gt; if placed adjacent to a Red location&lt;br&gt;&lt;span class='midSpacer'&gt;OR&lt;/span&gt;&lt;br&gt;&lt;span class='pointModifier'&gt;+2&lt;/span&gt;if placed adjacent to &lt;i&gt;Fighter Launch Bay&lt;/i&gt;"},{cardTitle:"Turret",cardImage:"Turret.png",cardColour:"R",type:"S",cardDeck:"Base",cardQuantity:1,cardEndGame:true,im_score:2,cardCreditCost:1,cardPowerCost:1,cardMaxAdditionalPoints:false,cardMaxPlayable:false,cardFunction:true,cardLocationRestriction:false,cardDescription:"&lt;span class='pointModifier'&gt;+1&lt;/span&gt; for each &lt;i&gt;Turret&lt;/i&gt; on the Station"},{cardTitle:"War Room",cardImage:"war_room.png",cardColour:"R",type:"S",cardDeck:"Base",cardQuantity:2,cardEndGame:true,im_score:0,cardCreditCost:3,cardPowerCost:0,cardMaxAdditionalPoints:5,cardMaxPlayable:false,cardFunction:true,cardLocationRestriction:false,cardDescription:"&lt;span class='pointModifier'&gt;+1&lt;/span&gt; for each Red location on the Station"},{cardTitle:"Business Offices",cardImage:"Business_Offices.png",cardColour:"Y",type:"S",cardDeck:"Base",cardQuantity:2,cardEndGame:false,im_score:1,cardCreditCost:1,cardPowerCost:0,cardMaxAdditionalPoints:false,cardMaxPlayable:false,cardFunction:true,cardLocationRestriction:false,cardDescription:"Pay up to &lt;span class='creditModifier2'&gt;6&lt;/span&gt; and put them on this card. At the end of the year, you get them back. &lt;span class='pointModifier'&gt;+1&lt;/span&gt; for every &lt;span class='creditModifier2'&gt;2&lt;/span&gt; you put on the card"},{cardTitle:"Galactic Bank",cardImage:"galactic_bank.png",cardColour:"Y",type:"S",cardDeck:"Base",cardQuantity:2,cardEndGame:false,im_score:4,cardCreditCost:3,cardPowerCost:1,cardMaxAdditionalPoints:false,cardMaxPlayable:false,cardFunction:true,cardLocationRestriction:false,cardDescription:"At the beginning of every remaining year, you receive &lt;span class='creditModifier'&gt;+1&lt;/span&gt;"},{cardTitle:"Market Place",cardImage:"Market_Place.png",cardColour:"Y",type:"S",cardDeck:"Base",cardQuantity:2,cardEndGame:false,im_score:2,cardCreditCost:3,cardPowerCost:0,cardMaxAdditionalPoints:false,cardMaxPlayable:false,cardFunction:true,cardLocationRestriction:false,cardDescription:"Choose up to 2 other players. Get a combination of &lt;span class='creditModifier2'&gt;2&lt;/span&gt; from them"},{cardTitle:"Trade Union Headquarters",cardImage:"trade_union_headquarters.png",cardColour:"Y",type:"S",cardDeck:"Base",cardQuantity:2,cardEndGame:false,im_score:1,cardCreditCost:4,cardPowerCost:0,cardMaxAdditionalPoints:5,cardMaxPlayable:false,cardFunction:true,cardLocationRestriction:false,cardDescription:"&lt;span class='pointModifier'&gt;+1&lt;/span&gt; for each Yellow location on the Station"},{cardTitle:"Galactic Resort",cardImage:"Galactic_Resort.png",cardColour:"P",type:"S",cardDeck:"Base",cardQuantity:2,cardEndGame:true,im_score:0,cardCreditCost:3,cardPowerCost:0,cardMaxAdditionalPoints:5,cardMaxPlayable:false,cardFunction:true,cardLocationRestriction:false,cardDescription:"&lt;span class='pointModifier'&gt;+1&lt;/span&gt; for each Purple location in the Station"},{cardTitle:"Observation Dome",cardImage:"observation_dome.png",cardColour:"P",type:"S",cardDeck:"Base",cardQuantity:2,cardEndGame:false,im_score:3,cardCreditCost:2,cardPowerCost:0,cardMaxAdditionalPoints:false,cardMaxPlayable:false,cardFunction:true,cardLocationRestriction:true,cardDescription:"You may not place other locations adjacent to &lt;i&gt;Observation Dome&lt;/i&gt;"},{cardTitle:"Opera House",cardImage:"Opera_House.jpg",cardColour:"P",type:"S",cardDeck:"Base",cardQuantity:2,cardEndGame:true,im_score:1,cardCreditCost:2,cardPowerCost:0,cardMaxAdditionalPoints:false,cardMaxPlayable:false,cardFunction:true,cardLocationRestriction:false,cardDescription:"&lt;span class='pointModifier'&gt;+1&lt;/span&gt; for each different adjacent location type"},{cardTitle:"Sports Arena",cardImage:"Sports_Arena.jpg",cardColour:"P",type:"S",cardDeck:"Base",cardQuantity:2,cardEndGame:false,im_score:3,cardCreditCost:3,cardPowerCost:0,cardMaxAdditionalPoints:false,cardMaxPlayable:false,cardFunction:true,cardLocationRestriction:false,cardDescription:"&lt;span class='pointModifier'&gt;+1&lt;/span&gt; for every year remaining"},{cardTitle:"Alien Temple",cardImage:"Alien_Temple.jpg",cardColour:"G",type:"S",cardDeck:"Base",cardQuantity:2,cardEndGame:true,im_score:0,cardCreditCost:3,cardPowerCost:0,cardMaxAdditionalPoints:5,cardMaxPlayable:false,cardFunction:true,cardLocationRestriction:false,cardDescription:"&lt;span class='pointModifier'&gt;+1&lt;/span&gt; for each Green location in the Station"},{cardTitle:"Alliance Headquarters",cardImage:"alliance_headquarters.png",cardColour:"G",type:"S",cardDeck:"Base",cardQuantity:2,cardEndGame:true,im_score:4,cardCreditCost:4,cardPowerCost:0,cardMaxAdditionalPoints:false,cardMaxPlayable:1,cardFunction:true,cardLocationRestriction:false,cardDescription:"&lt;span class='pointModifier'&gt;+1&lt;/span&gt; for each other Station with more Red locations than yours"},{cardTitle:"Galactic Research Council",cardImage:"galactic_research_facility.png",cardColour:"G",type:"S",cardDeck:"Base",cardQuantity:2,cardEndGame:false,im_score:3,cardCreditCost:3,cardPowerCost:1,cardMaxAdditionalPoints:false,cardMaxPlayable:false,cardFunction:true,cardLocationRestriction:false,cardDescription:"Each other player secretly chooses up to &lt;span class='creditModifier2'&gt;3&lt;/span&gt; to pay and gains that amount in &lt;span class='pointModifier2'&gt;  &lt;/span&gt;You gain &lt;span class='pointModifier2'&gt;  &lt;/span&gt;qual to the highest amount paid, plus one"},{cardTitle:"School of Alien Culture",cardImage:"School_of_Alien_Cultures.jpg",cardColour:"G",type:"S",cardDeck:"Base",cardQuantity:2,cardEndGame:false,im_score:2,cardCreditCost:3,cardPowerCost:0,cardMaxAdditionalPoints:false,cardMaxPlayable:false,cardFunction:true,cardLocationRestriction:false,cardDescription:"Each other player secretly chooses to either pay &lt;span class='creditModifier2'&gt;1&lt;/span&gt; or lose &lt;span class='pointModifier2'&gt; 2&lt;/span&gt;You get &lt;span class='pointModifier'&gt;+2&lt;/span&gt; for each &lt;span class='creditModifier2'&gt;1&lt;/span&gt; paid"},{cardTitle:"Backup Reactor",cardImage:"Backup_reactor.png",cardColour:"B",type:"S",cardDeck:"Base",cardQuantity:2,cardEndGame:false,im_score:2,cardCreditCost:2,cardPowerCost:0,cardMaxAdditionalPoints:false,cardMaxPlayable:false,cardFunction:true,cardLocationRestriction:false,cardDescription:"Add one energy to &lt;i&gt;Main Reactor&lt;/i&gt;&lt;br&gt;&lt;span class='pointModifier'&gt;+1&lt;/span&gt; if placed adjacent to &lt;i&gt;Main Reactor&lt;/i&gt;"},{cardTitle:"Cargo Hold",cardImage:"Cargo_Hold.png",cardColour:"B",type:"S",cardDeck:"Base",cardQuantity:2,cardEndGame:false,im_score:2,cardCreditCost:2,cardPowerCost:0,cardMaxAdditionalPoints:false,cardMaxPlayable:false,cardFunction:true,cardLocationRestriction:false,cardDescription:"&lt;span class='pointModifier'&gt;+1&lt;/span&gt; if placed next to Blue location&lt;br&gt;&lt;span class='midSpacer'&gt;OR&lt;/span&gt;&lt;br&gt;&lt;span class='pointModifier'&gt;+2&lt;/span&gt;if placed next to &lt;i&gt;Docking Bay&lt;/i&gt;"},{cardTitle:"Communications Beacon",cardImage:"communications_beacon.png",cardColour:"B",type:"S",cardDeck:"Base",cardQuantity:2,cardEndGame:true,im_score:2,cardCreditCost:2,cardPowerCost:0,cardMaxAdditionalPoints:false,cardMaxPlayable:false,cardFunction:true,cardLocationRestriction:false,cardDescription:"&lt;span class='pointModifier'&gt;+2&lt;/span&gt; if &lt;i&gt;Communications Beacon&lt;/i&gt; is the location furthest from the &lt;i&gt;Main Reactor&lt;/i&gt;"},{cardTitle:"Life Support Systems",cardImage:"Life_Support.jpg",cardColour:"B",type:"S",cardDeck:"Base",cardQuantity:2,cardEndGame:true,im_score:0,cardCreditCost:4,cardPowerCost:1,cardMaxAdditionalPoints:false,cardMaxPlayable:false,cardFunction:true,cardLocationRestriction:false,cardDescription:"&lt;span class='pointModifier'&gt;+1&lt;/span&gt; for every 3 locations in the Station"},{cardTitle:"Solar Panels",cardImage:"solar_panels.png",cardColour:"B",type:"S",cardDeck:"Base",cardQuantity:2,cardEndGame:false,im_score:2,cardCreditCost:1,cardPowerCost:0,cardMaxAdditionalPoints:false,cardMaxPlayable:false,cardFunction:true,cardLocationRestriction:true,cardDescription:"May only be built adjacent to a &lt;i&gt;Power Reactor&lt;/i&gt;. Add a power cube to that Reactor"},{cardTitle:"Transportation Platform",cardImage:"Transportation_Platform.png",cardColour:"B",type:"S",cardDeck:"Base",cardQuantity:1,cardEndGame:false,im_score:1,cardCreditCost:1,cardPowerCost:0,cardMaxAdditionalPoints:false,cardMaxPlayable:false,cardFunction:true,cardLocationRestriction:false,cardDescription:"&lt;span class='pointModifier'&gt;+1&lt;/span&gt; for each &lt;i&gt;Transportation Plaform&lt;/i&gt; in the Station"}]</v>
      </c>
    </row>
    <row r="55" spans="1:20" x14ac:dyDescent="0.25">
      <c r="H55" s="2"/>
      <c r="I55" s="2"/>
      <c r="J55" s="2"/>
    </row>
    <row r="56" spans="1:20" x14ac:dyDescent="0.25">
      <c r="H56" s="2"/>
      <c r="I56" s="2"/>
      <c r="J56" s="2"/>
      <c r="T56" t="s">
        <v>216</v>
      </c>
    </row>
    <row r="57" spans="1:20" x14ac:dyDescent="0.25">
      <c r="H57" s="2"/>
      <c r="I57" s="2"/>
      <c r="J57"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1202F-2FBD-422A-8341-A2B1AB12A103}">
  <dimension ref="A1:G1048576"/>
  <sheetViews>
    <sheetView workbookViewId="0">
      <selection activeCell="G3" sqref="G3"/>
    </sheetView>
  </sheetViews>
  <sheetFormatPr defaultRowHeight="15" x14ac:dyDescent="0.25"/>
  <cols>
    <col min="3" max="3" width="15.7109375" customWidth="1"/>
  </cols>
  <sheetData>
    <row r="1" spans="1:7" x14ac:dyDescent="0.25">
      <c r="B1" t="s">
        <v>119</v>
      </c>
      <c r="C1" t="s">
        <v>120</v>
      </c>
      <c r="D1" t="s">
        <v>122</v>
      </c>
      <c r="E1" t="s">
        <v>158</v>
      </c>
      <c r="F1" t="s">
        <v>160</v>
      </c>
      <c r="G1" t="s">
        <v>170</v>
      </c>
    </row>
    <row r="2" spans="1:7" x14ac:dyDescent="0.25">
      <c r="A2">
        <v>1</v>
      </c>
      <c r="B2" t="s">
        <v>159</v>
      </c>
      <c r="C2" t="s">
        <v>169</v>
      </c>
      <c r="D2">
        <v>1</v>
      </c>
      <c r="E2" t="s">
        <v>159</v>
      </c>
      <c r="F2" t="s">
        <v>70</v>
      </c>
      <c r="G2" t="s">
        <v>171</v>
      </c>
    </row>
    <row r="3" spans="1:7" x14ac:dyDescent="0.25">
      <c r="A3">
        <v>2</v>
      </c>
      <c r="E3" s="2" t="s">
        <v>159</v>
      </c>
      <c r="F3" s="2" t="s">
        <v>70</v>
      </c>
    </row>
    <row r="4" spans="1:7" x14ac:dyDescent="0.25">
      <c r="A4">
        <v>3</v>
      </c>
      <c r="E4" s="2" t="s">
        <v>159</v>
      </c>
      <c r="F4" s="2" t="s">
        <v>70</v>
      </c>
    </row>
    <row r="5" spans="1:7" x14ac:dyDescent="0.25">
      <c r="A5">
        <v>4</v>
      </c>
      <c r="E5" s="2" t="s">
        <v>159</v>
      </c>
      <c r="F5" s="2" t="s">
        <v>70</v>
      </c>
    </row>
    <row r="6" spans="1:7" x14ac:dyDescent="0.25">
      <c r="A6">
        <v>5</v>
      </c>
      <c r="E6" s="2" t="s">
        <v>159</v>
      </c>
      <c r="F6" s="2" t="s">
        <v>70</v>
      </c>
    </row>
    <row r="7" spans="1:7" x14ac:dyDescent="0.25">
      <c r="A7">
        <v>6</v>
      </c>
      <c r="E7" s="2" t="s">
        <v>159</v>
      </c>
      <c r="F7" s="2" t="s">
        <v>70</v>
      </c>
    </row>
    <row r="8" spans="1:7" x14ac:dyDescent="0.25">
      <c r="A8">
        <v>7</v>
      </c>
      <c r="E8" s="2" t="s">
        <v>159</v>
      </c>
      <c r="F8" s="2" t="s">
        <v>70</v>
      </c>
    </row>
    <row r="9" spans="1:7" x14ac:dyDescent="0.25">
      <c r="A9">
        <v>8</v>
      </c>
      <c r="E9" s="2" t="s">
        <v>159</v>
      </c>
      <c r="F9" s="2" t="s">
        <v>70</v>
      </c>
    </row>
    <row r="10" spans="1:7" x14ac:dyDescent="0.25">
      <c r="A10">
        <v>9</v>
      </c>
      <c r="E10" s="2" t="s">
        <v>159</v>
      </c>
      <c r="F10" s="2" t="s">
        <v>70</v>
      </c>
    </row>
    <row r="11" spans="1:7" x14ac:dyDescent="0.25">
      <c r="A11">
        <v>10</v>
      </c>
      <c r="E11" s="2" t="s">
        <v>159</v>
      </c>
      <c r="F11" s="2" t="s">
        <v>70</v>
      </c>
    </row>
    <row r="12" spans="1:7" x14ac:dyDescent="0.25">
      <c r="A12">
        <v>11</v>
      </c>
      <c r="E12" s="2" t="s">
        <v>159</v>
      </c>
      <c r="F12" s="2" t="s">
        <v>70</v>
      </c>
    </row>
    <row r="13" spans="1:7" x14ac:dyDescent="0.25">
      <c r="A13">
        <v>12</v>
      </c>
      <c r="E13" s="2" t="s">
        <v>159</v>
      </c>
      <c r="F13" s="2" t="s">
        <v>70</v>
      </c>
    </row>
    <row r="14" spans="1:7" x14ac:dyDescent="0.25">
      <c r="E14" t="s">
        <v>161</v>
      </c>
      <c r="F14" t="s">
        <v>149</v>
      </c>
    </row>
    <row r="15" spans="1:7" x14ac:dyDescent="0.25">
      <c r="E15" s="2" t="s">
        <v>161</v>
      </c>
      <c r="F15" s="2" t="s">
        <v>149</v>
      </c>
    </row>
    <row r="16" spans="1:7" x14ac:dyDescent="0.25">
      <c r="E16" s="2" t="s">
        <v>161</v>
      </c>
      <c r="F16" s="2" t="s">
        <v>149</v>
      </c>
    </row>
    <row r="17" spans="5:6" x14ac:dyDescent="0.25">
      <c r="E17" s="2" t="s">
        <v>161</v>
      </c>
      <c r="F17" s="2" t="s">
        <v>149</v>
      </c>
    </row>
    <row r="18" spans="5:6" x14ac:dyDescent="0.25">
      <c r="E18" s="2" t="s">
        <v>161</v>
      </c>
      <c r="F18" s="2" t="s">
        <v>149</v>
      </c>
    </row>
    <row r="19" spans="5:6" x14ac:dyDescent="0.25">
      <c r="E19" s="2" t="s">
        <v>161</v>
      </c>
      <c r="F19" s="2" t="s">
        <v>149</v>
      </c>
    </row>
    <row r="20" spans="5:6" x14ac:dyDescent="0.25">
      <c r="E20" s="2" t="s">
        <v>161</v>
      </c>
      <c r="F20" s="2" t="s">
        <v>149</v>
      </c>
    </row>
    <row r="21" spans="5:6" x14ac:dyDescent="0.25">
      <c r="E21" s="2" t="s">
        <v>161</v>
      </c>
      <c r="F21" s="2" t="s">
        <v>149</v>
      </c>
    </row>
    <row r="22" spans="5:6" x14ac:dyDescent="0.25">
      <c r="E22" s="2" t="s">
        <v>161</v>
      </c>
      <c r="F22" s="2" t="s">
        <v>149</v>
      </c>
    </row>
    <row r="23" spans="5:6" x14ac:dyDescent="0.25">
      <c r="E23" s="2" t="s">
        <v>161</v>
      </c>
      <c r="F23" s="2" t="s">
        <v>149</v>
      </c>
    </row>
    <row r="24" spans="5:6" x14ac:dyDescent="0.25">
      <c r="E24" s="2" t="s">
        <v>161</v>
      </c>
      <c r="F24" s="2" t="s">
        <v>149</v>
      </c>
    </row>
    <row r="25" spans="5:6" x14ac:dyDescent="0.25">
      <c r="E25" s="2" t="s">
        <v>161</v>
      </c>
      <c r="F25" s="2" t="s">
        <v>149</v>
      </c>
    </row>
    <row r="26" spans="5:6" x14ac:dyDescent="0.25">
      <c r="E26" s="2" t="s">
        <v>162</v>
      </c>
      <c r="F26" s="2" t="s">
        <v>149</v>
      </c>
    </row>
    <row r="27" spans="5:6" x14ac:dyDescent="0.25">
      <c r="E27" s="2" t="s">
        <v>162</v>
      </c>
      <c r="F27" s="2" t="s">
        <v>149</v>
      </c>
    </row>
    <row r="28" spans="5:6" x14ac:dyDescent="0.25">
      <c r="E28" s="2" t="s">
        <v>162</v>
      </c>
      <c r="F28" s="2" t="s">
        <v>149</v>
      </c>
    </row>
    <row r="29" spans="5:6" x14ac:dyDescent="0.25">
      <c r="E29" s="2" t="s">
        <v>162</v>
      </c>
      <c r="F29" s="2" t="s">
        <v>149</v>
      </c>
    </row>
    <row r="30" spans="5:6" x14ac:dyDescent="0.25">
      <c r="E30" s="2" t="s">
        <v>162</v>
      </c>
      <c r="F30" s="2" t="s">
        <v>149</v>
      </c>
    </row>
    <row r="31" spans="5:6" x14ac:dyDescent="0.25">
      <c r="E31" s="2" t="s">
        <v>162</v>
      </c>
      <c r="F31" s="2" t="s">
        <v>149</v>
      </c>
    </row>
    <row r="32" spans="5:6" x14ac:dyDescent="0.25">
      <c r="E32" s="2" t="s">
        <v>162</v>
      </c>
      <c r="F32" s="2" t="s">
        <v>149</v>
      </c>
    </row>
    <row r="33" spans="5:6" x14ac:dyDescent="0.25">
      <c r="E33" s="2" t="s">
        <v>162</v>
      </c>
      <c r="F33" s="2" t="s">
        <v>149</v>
      </c>
    </row>
    <row r="34" spans="5:6" x14ac:dyDescent="0.25">
      <c r="E34" s="2" t="s">
        <v>162</v>
      </c>
      <c r="F34" s="2" t="s">
        <v>149</v>
      </c>
    </row>
    <row r="35" spans="5:6" x14ac:dyDescent="0.25">
      <c r="E35" s="2" t="s">
        <v>162</v>
      </c>
      <c r="F35" s="2" t="s">
        <v>149</v>
      </c>
    </row>
    <row r="36" spans="5:6" x14ac:dyDescent="0.25">
      <c r="E36" s="2" t="s">
        <v>162</v>
      </c>
      <c r="F36" s="2" t="s">
        <v>149</v>
      </c>
    </row>
    <row r="37" spans="5:6" x14ac:dyDescent="0.25">
      <c r="E37" s="2" t="s">
        <v>162</v>
      </c>
      <c r="F37" s="2" t="s">
        <v>149</v>
      </c>
    </row>
    <row r="38" spans="5:6" x14ac:dyDescent="0.25">
      <c r="E38" s="2" t="s">
        <v>163</v>
      </c>
      <c r="F38" s="2" t="s">
        <v>149</v>
      </c>
    </row>
    <row r="39" spans="5:6" x14ac:dyDescent="0.25">
      <c r="E39" s="2" t="s">
        <v>163</v>
      </c>
      <c r="F39" s="2" t="s">
        <v>149</v>
      </c>
    </row>
    <row r="40" spans="5:6" x14ac:dyDescent="0.25">
      <c r="E40" s="2" t="s">
        <v>163</v>
      </c>
      <c r="F40" s="2" t="s">
        <v>149</v>
      </c>
    </row>
    <row r="41" spans="5:6" x14ac:dyDescent="0.25">
      <c r="E41" s="2" t="s">
        <v>163</v>
      </c>
      <c r="F41" s="2" t="s">
        <v>149</v>
      </c>
    </row>
    <row r="42" spans="5:6" x14ac:dyDescent="0.25">
      <c r="E42" s="2" t="s">
        <v>163</v>
      </c>
      <c r="F42" s="2" t="s">
        <v>149</v>
      </c>
    </row>
    <row r="43" spans="5:6" x14ac:dyDescent="0.25">
      <c r="E43" s="2" t="s">
        <v>163</v>
      </c>
      <c r="F43" s="2" t="s">
        <v>149</v>
      </c>
    </row>
    <row r="44" spans="5:6" x14ac:dyDescent="0.25">
      <c r="E44" s="2" t="s">
        <v>163</v>
      </c>
      <c r="F44" s="2" t="s">
        <v>149</v>
      </c>
    </row>
    <row r="45" spans="5:6" x14ac:dyDescent="0.25">
      <c r="E45" s="2" t="s">
        <v>163</v>
      </c>
      <c r="F45" s="2" t="s">
        <v>149</v>
      </c>
    </row>
    <row r="46" spans="5:6" x14ac:dyDescent="0.25">
      <c r="E46" s="2" t="s">
        <v>163</v>
      </c>
      <c r="F46" s="2" t="s">
        <v>149</v>
      </c>
    </row>
    <row r="47" spans="5:6" x14ac:dyDescent="0.25">
      <c r="E47" s="2" t="s">
        <v>163</v>
      </c>
      <c r="F47" s="2" t="s">
        <v>149</v>
      </c>
    </row>
    <row r="48" spans="5:6" x14ac:dyDescent="0.25">
      <c r="E48" s="2" t="s">
        <v>163</v>
      </c>
      <c r="F48" s="2" t="s">
        <v>149</v>
      </c>
    </row>
    <row r="49" spans="5:6" x14ac:dyDescent="0.25">
      <c r="E49" s="2" t="s">
        <v>163</v>
      </c>
      <c r="F49" s="2" t="s">
        <v>149</v>
      </c>
    </row>
    <row r="1048576" spans="5:6" x14ac:dyDescent="0.25">
      <c r="E1048576" s="2"/>
      <c r="F1048576"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6791-C49C-47CA-B3F2-3867B5796890}">
  <dimension ref="A1:A2"/>
  <sheetViews>
    <sheetView workbookViewId="0">
      <selection activeCell="E34" sqref="E34"/>
    </sheetView>
  </sheetViews>
  <sheetFormatPr defaultRowHeight="15" x14ac:dyDescent="0.25"/>
  <sheetData>
    <row r="1" spans="1:1" x14ac:dyDescent="0.25">
      <c r="A1" t="s">
        <v>164</v>
      </c>
    </row>
    <row r="2" spans="1:1" x14ac:dyDescent="0.25">
      <c r="A2" t="s">
        <v>165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Objectives</vt:lpstr>
      <vt:lpstr>PCs</vt:lpstr>
      <vt:lpstr>Basic</vt:lpstr>
      <vt:lpstr>S</vt:lpstr>
      <vt:lpstr>Conflict</vt:lpstr>
      <vt:lpstr>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Atkinson</dc:creator>
  <cp:lastModifiedBy>Sam Atkinson</cp:lastModifiedBy>
  <dcterms:created xsi:type="dcterms:W3CDTF">2020-05-11T15:35:10Z</dcterms:created>
  <dcterms:modified xsi:type="dcterms:W3CDTF">2020-05-19T21:38:10Z</dcterms:modified>
</cp:coreProperties>
</file>