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ТВиМС\"/>
    </mc:Choice>
  </mc:AlternateContent>
  <xr:revisionPtr revIDLastSave="0" documentId="13_ncr:1_{E89604B3-EB4B-438D-B553-0D698228A6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O16" i="1"/>
  <c r="P16" i="1" s="1"/>
  <c r="Z16" i="1"/>
  <c r="Z17" i="1"/>
  <c r="Z18" i="1"/>
  <c r="Y15" i="1"/>
  <c r="Y16" i="1"/>
  <c r="Y17" i="1"/>
  <c r="Y18" i="1"/>
  <c r="Y19" i="1"/>
  <c r="Y20" i="1"/>
  <c r="Z20" i="1" s="1"/>
  <c r="Y21" i="1"/>
  <c r="Z21" i="1" s="1"/>
  <c r="Y22" i="1"/>
  <c r="Z19" i="1"/>
  <c r="Z23" i="1"/>
  <c r="O22" i="1"/>
  <c r="O17" i="1"/>
  <c r="O18" i="1"/>
  <c r="O19" i="1"/>
  <c r="O20" i="1"/>
  <c r="O21" i="1"/>
  <c r="O15" i="1"/>
  <c r="N16" i="1"/>
  <c r="M16" i="1"/>
  <c r="N15" i="1"/>
  <c r="D27" i="1"/>
  <c r="C27" i="1"/>
  <c r="B27" i="1"/>
  <c r="Z22" i="1" l="1"/>
  <c r="AA17" i="1"/>
  <c r="N36" i="1"/>
  <c r="N29" i="1"/>
  <c r="N30" i="1"/>
  <c r="N31" i="1"/>
  <c r="N32" i="1"/>
  <c r="N33" i="1"/>
  <c r="N34" i="1"/>
  <c r="N35" i="1"/>
  <c r="N28" i="1"/>
  <c r="AE17" i="1"/>
  <c r="AE18" i="1"/>
  <c r="AE19" i="1"/>
  <c r="AE20" i="1"/>
  <c r="AE21" i="1"/>
  <c r="AE22" i="1"/>
  <c r="AE23" i="1"/>
  <c r="AE16" i="1"/>
  <c r="U18" i="1"/>
  <c r="F23" i="1"/>
  <c r="G23" i="1" s="1"/>
  <c r="Q16" i="1" l="1"/>
  <c r="R16" i="1" s="1"/>
  <c r="R26" i="1" l="1"/>
  <c r="AB26" i="1"/>
  <c r="P17" i="1"/>
  <c r="W17" i="1"/>
  <c r="W18" i="1"/>
  <c r="W19" i="1"/>
  <c r="W20" i="1"/>
  <c r="W21" i="1"/>
  <c r="W22" i="1"/>
  <c r="W23" i="1"/>
  <c r="W24" i="1"/>
  <c r="W16" i="1"/>
  <c r="AB17" i="1"/>
  <c r="AA23" i="1"/>
  <c r="AB23" i="1" s="1"/>
  <c r="Y24" i="1"/>
  <c r="N24" i="1"/>
  <c r="X23" i="1"/>
  <c r="X17" i="1"/>
  <c r="X18" i="1"/>
  <c r="X19" i="1"/>
  <c r="X20" i="1"/>
  <c r="X21" i="1"/>
  <c r="X22" i="1"/>
  <c r="X24" i="1"/>
  <c r="X16" i="1"/>
  <c r="I17" i="1"/>
  <c r="I18" i="1"/>
  <c r="I19" i="1"/>
  <c r="I20" i="1"/>
  <c r="I21" i="1"/>
  <c r="I22" i="1"/>
  <c r="I23" i="1"/>
  <c r="I16" i="1"/>
  <c r="B13" i="1"/>
  <c r="D23" i="1"/>
  <c r="D21" i="1"/>
  <c r="B25" i="1"/>
  <c r="M24" i="1"/>
  <c r="AA16" i="1" l="1"/>
  <c r="AB16" i="1" s="1"/>
  <c r="AA19" i="1"/>
  <c r="AB19" i="1" s="1"/>
  <c r="AA21" i="1"/>
  <c r="AB21" i="1" s="1"/>
  <c r="AA20" i="1"/>
  <c r="AB20" i="1" s="1"/>
  <c r="AA22" i="1"/>
  <c r="AB22" i="1" s="1"/>
  <c r="AA18" i="1"/>
  <c r="AB18" i="1" s="1"/>
  <c r="Q15" i="1"/>
  <c r="N17" i="1"/>
  <c r="Q17" i="1"/>
  <c r="R17" i="1" s="1"/>
  <c r="D22" i="1"/>
  <c r="P18" i="1"/>
  <c r="Q18" i="1" s="1"/>
  <c r="N20" i="1"/>
  <c r="N23" i="1"/>
  <c r="J24" i="1"/>
  <c r="J16" i="1"/>
  <c r="J17" i="1"/>
  <c r="J18" i="1"/>
  <c r="J19" i="1"/>
  <c r="J20" i="1"/>
  <c r="J21" i="1"/>
  <c r="J22" i="1"/>
  <c r="J23" i="1"/>
  <c r="J15" i="1"/>
  <c r="K15" i="1" s="1"/>
  <c r="AB25" i="1" l="1"/>
  <c r="AB28" i="1" s="1"/>
  <c r="AC28" i="1" s="1"/>
  <c r="P19" i="1"/>
  <c r="Q19" i="1" s="1"/>
  <c r="P21" i="1"/>
  <c r="Q21" i="1" s="1"/>
  <c r="P23" i="1"/>
  <c r="Q23" i="1" s="1"/>
  <c r="R23" i="1" s="1"/>
  <c r="P22" i="1"/>
  <c r="Q22" i="1" s="1"/>
  <c r="N19" i="1"/>
  <c r="K16" i="1"/>
  <c r="N22" i="1"/>
  <c r="N21" i="1"/>
  <c r="K23" i="1"/>
  <c r="P20" i="1"/>
  <c r="Q20" i="1" s="1"/>
  <c r="K22" i="1"/>
  <c r="K20" i="1"/>
  <c r="K18" i="1"/>
  <c r="K21" i="1"/>
  <c r="K19" i="1"/>
  <c r="K17" i="1"/>
  <c r="L17" i="1" s="1"/>
  <c r="M17" i="1" s="1"/>
  <c r="L18" i="1" l="1"/>
  <c r="M18" i="1" s="1"/>
  <c r="R18" i="1"/>
  <c r="L23" i="1"/>
  <c r="M23" i="1" s="1"/>
  <c r="L19" i="1"/>
  <c r="M19" i="1" s="1"/>
  <c r="R19" i="1"/>
  <c r="L21" i="1"/>
  <c r="M21" i="1" s="1"/>
  <c r="R21" i="1"/>
  <c r="L16" i="1"/>
  <c r="L20" i="1"/>
  <c r="M20" i="1" s="1"/>
  <c r="R20" i="1"/>
  <c r="L22" i="1"/>
  <c r="M22" i="1" s="1"/>
  <c r="R22" i="1"/>
  <c r="F18" i="1"/>
  <c r="B16" i="1"/>
  <c r="B15" i="1"/>
  <c r="R25" i="1" l="1"/>
  <c r="R28" i="1" s="1"/>
  <c r="S28" i="1" s="1"/>
</calcChain>
</file>

<file path=xl/sharedStrings.xml><?xml version="1.0" encoding="utf-8"?>
<sst xmlns="http://schemas.openxmlformats.org/spreadsheetml/2006/main" count="41" uniqueCount="34">
  <si>
    <t>Xmin</t>
  </si>
  <si>
    <t>Xmax</t>
  </si>
  <si>
    <t>m</t>
  </si>
  <si>
    <t>верхняя граница</t>
  </si>
  <si>
    <t>нижняя граница</t>
  </si>
  <si>
    <t>длина инт.</t>
  </si>
  <si>
    <t>x-x</t>
  </si>
  <si>
    <t>ni</t>
  </si>
  <si>
    <t>Xсреднее</t>
  </si>
  <si>
    <t>ro i</t>
  </si>
  <si>
    <t>omega i</t>
  </si>
  <si>
    <t>n</t>
  </si>
  <si>
    <t>Выборочное среднее</t>
  </si>
  <si>
    <t>s</t>
  </si>
  <si>
    <t>s2</t>
  </si>
  <si>
    <t>f(x) Релея</t>
  </si>
  <si>
    <t>F(x) Релея</t>
  </si>
  <si>
    <t>p*</t>
  </si>
  <si>
    <t>n*p*</t>
  </si>
  <si>
    <t>(ni-n*p*)^2/n*p*</t>
  </si>
  <si>
    <t>ro_набл</t>
  </si>
  <si>
    <t>Для заданного уровня значимости и числа степеней свободы</t>
  </si>
  <si>
    <t>v</t>
  </si>
  <si>
    <t>l</t>
  </si>
  <si>
    <t>ro_крит</t>
  </si>
  <si>
    <t>alpha_набл</t>
  </si>
  <si>
    <t xml:space="preserve"> вроде все работает </t>
  </si>
  <si>
    <t xml:space="preserve">Используя метод моментов получим, что параметр равняется </t>
  </si>
  <si>
    <t>sigma</t>
  </si>
  <si>
    <t>sigma подбор</t>
  </si>
  <si>
    <t>a</t>
  </si>
  <si>
    <t>F(x) c a</t>
  </si>
  <si>
    <t>f(x) c а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</si>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</sst>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YS Text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Sheet1!$I$16:$I$23</c:f>
              <c:numCache>
                <c:formatCode>General</c:formatCode>
                <c:ptCount val="8"/>
                <c:pt idx="0">
                  <c:v>1.5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7</c:v>
                </c:pt>
                <c:pt idx="5">
                  <c:v>9</c:v>
                </c:pt>
                <c:pt idx="6">
                  <c:v>11.5</c:v>
                </c:pt>
                <c:pt idx="7">
                  <c:v>14.5</c:v>
                </c:pt>
              </c:numCache>
            </c:numRef>
          </c:cat>
          <c:val>
            <c:numRef>
              <c:f>Sheet1!$M$16:$M$23</c:f>
              <c:numCache>
                <c:formatCode>General</c:formatCode>
                <c:ptCount val="8"/>
                <c:pt idx="0">
                  <c:v>0.06</c:v>
                </c:pt>
                <c:pt idx="1">
                  <c:v>0.13</c:v>
                </c:pt>
                <c:pt idx="2">
                  <c:v>0.1</c:v>
                </c:pt>
                <c:pt idx="3">
                  <c:v>0.11</c:v>
                </c:pt>
                <c:pt idx="4">
                  <c:v>0.08</c:v>
                </c:pt>
                <c:pt idx="5">
                  <c:v>7.4999999999999997E-2</c:v>
                </c:pt>
                <c:pt idx="6">
                  <c:v>3.6666666666666667E-2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9-413C-B71A-B0ABE0168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axId val="436682888"/>
        <c:axId val="4366832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Sheet1!$I$16:$I$23</c:f>
              <c:numCache>
                <c:formatCode>General</c:formatCode>
                <c:ptCount val="8"/>
                <c:pt idx="0">
                  <c:v>1.5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7</c:v>
                </c:pt>
                <c:pt idx="5">
                  <c:v>9</c:v>
                </c:pt>
                <c:pt idx="6">
                  <c:v>11.5</c:v>
                </c:pt>
                <c:pt idx="7">
                  <c:v>14.5</c:v>
                </c:pt>
              </c:numCache>
            </c:numRef>
          </c:cat>
          <c:val>
            <c:numRef>
              <c:f>Sheet1!$N$16:$N$23</c:f>
              <c:numCache>
                <c:formatCode>General</c:formatCode>
                <c:ptCount val="8"/>
                <c:pt idx="0">
                  <c:v>5.2822580245109663E-2</c:v>
                </c:pt>
                <c:pt idx="1">
                  <c:v>0.10258991188237966</c:v>
                </c:pt>
                <c:pt idx="2">
                  <c:v>0.11389265947975184</c:v>
                </c:pt>
                <c:pt idx="3">
                  <c:v>0.11586550793461983</c:v>
                </c:pt>
                <c:pt idx="4">
                  <c:v>0.10453639227052941</c:v>
                </c:pt>
                <c:pt idx="5">
                  <c:v>7.4713384284672904E-2</c:v>
                </c:pt>
                <c:pt idx="6">
                  <c:v>3.7276366428465331E-2</c:v>
                </c:pt>
                <c:pt idx="7">
                  <c:v>1.1233320803358374E-2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81-434F-9EA4-C59BD493C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82888"/>
        <c:axId val="436683216"/>
      </c:lineChart>
      <c:catAx>
        <c:axId val="43668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683216"/>
        <c:crosses val="autoZero"/>
        <c:auto val="1"/>
        <c:lblAlgn val="ctr"/>
        <c:lblOffset val="100"/>
        <c:noMultiLvlLbl val="0"/>
      </c:catAx>
      <c:valAx>
        <c:axId val="4366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68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Sheet1!$I$16:$I$23</c:f>
              <c:numCache>
                <c:formatCode>General</c:formatCode>
                <c:ptCount val="8"/>
                <c:pt idx="0">
                  <c:v>1.5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7</c:v>
                </c:pt>
                <c:pt idx="5">
                  <c:v>9</c:v>
                </c:pt>
                <c:pt idx="6">
                  <c:v>11.5</c:v>
                </c:pt>
                <c:pt idx="7">
                  <c:v>14.5</c:v>
                </c:pt>
              </c:numCache>
            </c:numRef>
          </c:cat>
          <c:val>
            <c:numRef>
              <c:f>Sheet1!$W$16:$W$23</c:f>
              <c:numCache>
                <c:formatCode>General</c:formatCode>
                <c:ptCount val="8"/>
                <c:pt idx="0">
                  <c:v>0.06</c:v>
                </c:pt>
                <c:pt idx="1">
                  <c:v>0.13</c:v>
                </c:pt>
                <c:pt idx="2">
                  <c:v>0.1</c:v>
                </c:pt>
                <c:pt idx="3">
                  <c:v>0.11</c:v>
                </c:pt>
                <c:pt idx="4">
                  <c:v>0.08</c:v>
                </c:pt>
                <c:pt idx="5">
                  <c:v>7.4999999999999997E-2</c:v>
                </c:pt>
                <c:pt idx="6">
                  <c:v>3.6666666666666667E-2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C-4885-BB7E-FE6907AC7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axId val="476074480"/>
        <c:axId val="39453086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Sheet1!$I$16:$I$23</c:f>
              <c:numCache>
                <c:formatCode>General</c:formatCode>
                <c:ptCount val="8"/>
                <c:pt idx="0">
                  <c:v>1.5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7</c:v>
                </c:pt>
                <c:pt idx="5">
                  <c:v>9</c:v>
                </c:pt>
                <c:pt idx="6">
                  <c:v>11.5</c:v>
                </c:pt>
                <c:pt idx="7">
                  <c:v>14.5</c:v>
                </c:pt>
              </c:numCache>
            </c:numRef>
          </c:cat>
          <c:val>
            <c:numRef>
              <c:f>Sheet1!$AE$16:$AE$23</c:f>
              <c:numCache>
                <c:formatCode>General</c:formatCode>
                <c:ptCount val="8"/>
                <c:pt idx="0">
                  <c:v>3.2814573135260837E-2</c:v>
                </c:pt>
                <c:pt idx="1">
                  <c:v>0.12060417586272719</c:v>
                </c:pt>
                <c:pt idx="2">
                  <c:v>0.13787272797787514</c:v>
                </c:pt>
                <c:pt idx="3">
                  <c:v>0.13539776981929594</c:v>
                </c:pt>
                <c:pt idx="4">
                  <c:v>0.1101137328024575</c:v>
                </c:pt>
                <c:pt idx="5">
                  <c:v>6.7708021556351014E-2</c:v>
                </c:pt>
                <c:pt idx="6">
                  <c:v>2.9971788161467838E-2</c:v>
                </c:pt>
                <c:pt idx="7">
                  <c:v>9.3491254084797134E-3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C-4885-BB7E-FE6907AC7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74480"/>
        <c:axId val="394530864"/>
      </c:lineChart>
      <c:catAx>
        <c:axId val="47607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530864"/>
        <c:crosses val="autoZero"/>
        <c:auto val="1"/>
        <c:lblAlgn val="ctr"/>
        <c:lblOffset val="100"/>
        <c:noMultiLvlLbl val="0"/>
      </c:catAx>
      <c:valAx>
        <c:axId val="3945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07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601980</xdr:colOff>
      <xdr:row>0</xdr:row>
      <xdr:rowOff>0</xdr:rowOff>
    </xdr:from>
    <xdr:to>
      <xdr:col>23</xdr:col>
      <xdr:colOff>12539</xdr:colOff>
      <xdr:row>9</xdr:row>
      <xdr:rowOff>154556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04617FF-B580-4EB9-B3E4-A09704023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8380" y="0"/>
          <a:ext cx="7944959" cy="180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3810</xdr:rowOff>
    </xdr:from>
    <xdr:to>
      <xdr:col>7</xdr:col>
      <xdr:colOff>304800</xdr:colOff>
      <xdr:row>42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CA9F830-1157-4DA4-BA48-5B3BF82DA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589175</xdr:colOff>
      <xdr:row>28</xdr:row>
      <xdr:rowOff>164181</xdr:rowOff>
    </xdr:from>
    <xdr:to>
      <xdr:col>28</xdr:col>
      <xdr:colOff>259236</xdr:colOff>
      <xdr:row>44</xdr:row>
      <xdr:rowOff>16495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F668C39-E0A5-47A4-AB8B-3AFC7BB9D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11" zoomScale="92" zoomScaleNormal="121" workbookViewId="0">
      <selection activeCell="I29" sqref="I29"/>
    </sheetView>
  </sheetViews>
  <sheetFormatPr defaultRowHeight="14.4"/>
  <sheetData>
    <row r="1" spans="1:31">
      <c r="A1" s="2">
        <v>5.7</v>
      </c>
      <c r="B1" s="2">
        <v>11.67</v>
      </c>
      <c r="C1" s="2">
        <v>0.99</v>
      </c>
      <c r="D1" s="2">
        <v>3.27</v>
      </c>
      <c r="E1" s="2">
        <v>2.27</v>
      </c>
      <c r="F1" s="2">
        <v>9.66</v>
      </c>
      <c r="G1" s="2">
        <v>2.21</v>
      </c>
      <c r="H1" s="2">
        <v>15.04</v>
      </c>
      <c r="I1" s="2">
        <v>2.68</v>
      </c>
      <c r="J1" s="2">
        <v>6.21</v>
      </c>
    </row>
    <row r="2" spans="1:31">
      <c r="A2" s="2">
        <v>10.48</v>
      </c>
      <c r="B2" s="2">
        <v>9.16</v>
      </c>
      <c r="C2" s="2">
        <v>3.29</v>
      </c>
      <c r="D2" s="2">
        <v>12.61</v>
      </c>
      <c r="E2" s="2">
        <v>7.17</v>
      </c>
      <c r="F2" s="2">
        <v>6.88</v>
      </c>
      <c r="G2" s="2">
        <v>4.92</v>
      </c>
      <c r="H2" s="2">
        <v>3.06</v>
      </c>
      <c r="I2" s="2">
        <v>4.97</v>
      </c>
      <c r="J2" s="2">
        <v>5.54</v>
      </c>
    </row>
    <row r="3" spans="1:31">
      <c r="A3" s="2">
        <v>1.62</v>
      </c>
      <c r="B3" s="2">
        <v>9.16</v>
      </c>
      <c r="C3" s="2">
        <v>1.76</v>
      </c>
      <c r="D3" s="2">
        <v>5.21</v>
      </c>
      <c r="E3" s="2">
        <v>7.43</v>
      </c>
      <c r="F3" s="2">
        <v>12.35</v>
      </c>
      <c r="G3" s="2">
        <v>1.61</v>
      </c>
      <c r="H3" s="2">
        <v>7.41</v>
      </c>
      <c r="I3" s="2">
        <v>7.91</v>
      </c>
      <c r="J3" s="2">
        <v>10.56</v>
      </c>
    </row>
    <row r="4" spans="1:31">
      <c r="A4" s="2">
        <v>11.98</v>
      </c>
      <c r="B4" s="2">
        <v>8.9</v>
      </c>
      <c r="C4" s="2">
        <v>13.34</v>
      </c>
      <c r="D4" s="2">
        <v>5.51</v>
      </c>
      <c r="E4" s="2">
        <v>4.12</v>
      </c>
      <c r="F4" s="2">
        <v>4.9400000000000004</v>
      </c>
      <c r="G4" s="2">
        <v>13.62</v>
      </c>
      <c r="H4" s="2">
        <v>14.67</v>
      </c>
      <c r="I4" s="2">
        <v>8.36</v>
      </c>
      <c r="J4" s="2">
        <v>4.74</v>
      </c>
    </row>
    <row r="5" spans="1:31">
      <c r="A5" s="2">
        <v>11.52</v>
      </c>
      <c r="B5" s="2">
        <v>8.15</v>
      </c>
      <c r="C5" s="2">
        <v>3.02</v>
      </c>
      <c r="D5" s="2">
        <v>5.94</v>
      </c>
      <c r="E5" s="2">
        <v>9.1199999999999992</v>
      </c>
      <c r="F5" s="2">
        <v>2.17</v>
      </c>
      <c r="G5" s="2">
        <v>4.17</v>
      </c>
      <c r="H5" s="2">
        <v>4.3600000000000003</v>
      </c>
      <c r="I5" s="2">
        <v>3.75</v>
      </c>
      <c r="J5" s="2">
        <v>1.81</v>
      </c>
    </row>
    <row r="6" spans="1:31">
      <c r="A6" s="2">
        <v>2.0299999999999998</v>
      </c>
      <c r="B6" s="2">
        <v>3.95</v>
      </c>
      <c r="C6" s="2">
        <v>11.81</v>
      </c>
      <c r="D6" s="2">
        <v>2.58</v>
      </c>
      <c r="E6" s="2">
        <v>3.11</v>
      </c>
      <c r="F6" s="2">
        <v>4.54</v>
      </c>
      <c r="G6" s="2">
        <v>11.91</v>
      </c>
      <c r="H6" s="2">
        <v>9.25</v>
      </c>
      <c r="I6" s="2">
        <v>5.92</v>
      </c>
      <c r="J6" s="2">
        <v>9.9</v>
      </c>
    </row>
    <row r="7" spans="1:31">
      <c r="A7" s="2">
        <v>6.11</v>
      </c>
      <c r="B7" s="2">
        <v>2</v>
      </c>
      <c r="C7" s="2">
        <v>6.83</v>
      </c>
      <c r="D7" s="2">
        <v>7.71</v>
      </c>
      <c r="E7" s="2">
        <v>6.3</v>
      </c>
      <c r="F7" s="2">
        <v>10.88</v>
      </c>
      <c r="G7" s="2">
        <v>1.48</v>
      </c>
      <c r="H7" s="2">
        <v>3.73</v>
      </c>
      <c r="I7" s="2">
        <v>4.51</v>
      </c>
      <c r="J7" s="2">
        <v>6.58</v>
      </c>
    </row>
    <row r="8" spans="1:31">
      <c r="A8" s="2">
        <v>4.53</v>
      </c>
      <c r="B8" s="2">
        <v>6.1</v>
      </c>
      <c r="C8" s="2">
        <v>15.03</v>
      </c>
      <c r="D8" s="2">
        <v>15.16</v>
      </c>
      <c r="E8" s="2">
        <v>8.02</v>
      </c>
      <c r="F8" s="2">
        <v>6.75</v>
      </c>
      <c r="G8" s="2">
        <v>6.32</v>
      </c>
      <c r="H8" s="2">
        <v>5.4</v>
      </c>
      <c r="I8" s="2">
        <v>2.0099999999999998</v>
      </c>
      <c r="J8" s="2">
        <v>3.04</v>
      </c>
    </row>
    <row r="9" spans="1:31">
      <c r="A9" s="2">
        <v>5.31</v>
      </c>
      <c r="B9" s="2">
        <v>8.42</v>
      </c>
      <c r="C9" s="2">
        <v>3.22</v>
      </c>
      <c r="D9" s="2">
        <v>8.25</v>
      </c>
      <c r="E9" s="2">
        <v>8.0299999999999994</v>
      </c>
      <c r="F9" s="2">
        <v>9.35</v>
      </c>
      <c r="G9" s="2">
        <v>3.98</v>
      </c>
      <c r="H9" s="2">
        <v>2.73</v>
      </c>
      <c r="I9" s="2">
        <v>5.65</v>
      </c>
      <c r="J9" s="2">
        <v>5.41</v>
      </c>
    </row>
    <row r="10" spans="1:31">
      <c r="A10" s="2">
        <v>2.61</v>
      </c>
      <c r="B10" s="2">
        <v>3.7</v>
      </c>
      <c r="C10" s="2">
        <v>6.22</v>
      </c>
      <c r="D10" s="2">
        <v>2.2999999999999998</v>
      </c>
      <c r="E10" s="2">
        <v>5.27</v>
      </c>
      <c r="F10" s="2">
        <v>3.8</v>
      </c>
      <c r="G10" s="2">
        <v>9.6999999999999993</v>
      </c>
      <c r="H10" s="2">
        <v>6.36</v>
      </c>
      <c r="I10" s="2">
        <v>11.7</v>
      </c>
      <c r="J10" s="2">
        <v>2.54</v>
      </c>
    </row>
    <row r="12" spans="1:31">
      <c r="A12" t="s">
        <v>27</v>
      </c>
    </row>
    <row r="13" spans="1:31">
      <c r="A13" t="s">
        <v>28</v>
      </c>
      <c r="B13">
        <f>(2*D23^2)/(PI())</f>
        <v>26.487437855737141</v>
      </c>
    </row>
    <row r="14" spans="1:31">
      <c r="H14" t="s">
        <v>6</v>
      </c>
      <c r="I14" t="s">
        <v>8</v>
      </c>
      <c r="K14" t="s">
        <v>7</v>
      </c>
      <c r="L14" t="s">
        <v>10</v>
      </c>
      <c r="M14" t="s">
        <v>9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W14" t="s">
        <v>9</v>
      </c>
      <c r="X14" t="s">
        <v>32</v>
      </c>
      <c r="Y14" t="s">
        <v>31</v>
      </c>
      <c r="Z14" t="s">
        <v>17</v>
      </c>
      <c r="AA14" t="s">
        <v>18</v>
      </c>
      <c r="AB14" t="s">
        <v>19</v>
      </c>
    </row>
    <row r="15" spans="1:31">
      <c r="A15" t="s">
        <v>0</v>
      </c>
      <c r="B15">
        <f>MIN(A1:J10)</f>
        <v>0.99</v>
      </c>
      <c r="D15" t="s">
        <v>3</v>
      </c>
      <c r="F15">
        <v>0</v>
      </c>
      <c r="H15">
        <v>0</v>
      </c>
      <c r="J15">
        <f t="shared" ref="J15:J24" si="0">FREQUENCY($A$1:$J$10,H15:H16)</f>
        <v>0</v>
      </c>
      <c r="K15">
        <f>J15-J14</f>
        <v>0</v>
      </c>
      <c r="M15">
        <v>0</v>
      </c>
      <c r="N15">
        <f>(I15/$D$20^2)*EXP(-(I15^2/(2*$D$20^2)))</f>
        <v>0</v>
      </c>
      <c r="O15">
        <f>1-EXP(-(H15^2/(2*$D$20^2)))</f>
        <v>0</v>
      </c>
      <c r="Q15">
        <f>$B$18*P15</f>
        <v>0</v>
      </c>
      <c r="W15">
        <v>0</v>
      </c>
      <c r="Y15">
        <f>1 + (1/6)*EXP(-($U$17*H15))*((-6 - $U$17*H15* (6 + $U$17*H15*(3 + $U$17*H15))))</f>
        <v>0</v>
      </c>
    </row>
    <row r="16" spans="1:31">
      <c r="A16" t="s">
        <v>1</v>
      </c>
      <c r="B16">
        <f>MAX(A1:J10)</f>
        <v>15.16</v>
      </c>
      <c r="D16" t="s">
        <v>4</v>
      </c>
      <c r="F16">
        <v>16</v>
      </c>
      <c r="H16">
        <v>3</v>
      </c>
      <c r="I16">
        <f>(H16+H15)/2</f>
        <v>1.5</v>
      </c>
      <c r="J16">
        <f t="shared" si="0"/>
        <v>18</v>
      </c>
      <c r="K16">
        <f>J16-J15</f>
        <v>18</v>
      </c>
      <c r="L16">
        <f t="shared" ref="L16:L22" si="1">K16/$B$18</f>
        <v>0.18</v>
      </c>
      <c r="M16">
        <f>L16/(H16-H15)</f>
        <v>0.06</v>
      </c>
      <c r="N16">
        <f>(I16/$D$20^2)*EXP(-(I16^2/(2*$D$20^2)))</f>
        <v>5.2822580245109663E-2</v>
      </c>
      <c r="O16">
        <f>1-EXP(-(H16^2/(2*$D$20^2)))</f>
        <v>0.15223119112271555</v>
      </c>
      <c r="P16">
        <f>O16-O15</f>
        <v>0.15223119112271555</v>
      </c>
      <c r="Q16">
        <f>$B$18*P16</f>
        <v>15.223119112271554</v>
      </c>
      <c r="R16">
        <f>(K16-Q16)^2/Q16</f>
        <v>0.50653663074970812</v>
      </c>
      <c r="W16">
        <f>L16/(H16-H15)</f>
        <v>0.06</v>
      </c>
      <c r="X16">
        <f t="shared" ref="X16:X24" si="2">(1/6)*$U$17^4*I16^3*EXP(-($U$17*I16))</f>
        <v>3.2810318015758538E-2</v>
      </c>
      <c r="Y16">
        <f>1 + (1/6)*EXP(-($U$17*H16))*((-6 - $U$17*H16* (6 + $U$17*H16*(3 + $U$17*H16))))</f>
        <v>0.11858869236275726</v>
      </c>
      <c r="Z16">
        <f>Y16-Y15</f>
        <v>0.11858869236275726</v>
      </c>
      <c r="AA16">
        <f>Z16*$B$18</f>
        <v>11.858869236275726</v>
      </c>
      <c r="AB16">
        <f t="shared" ref="AB16:AB23" si="3">(K16-AA16)^2/AA16</f>
        <v>3.1801925045093578</v>
      </c>
      <c r="AE16">
        <f>(1/6)*$U$18^4*I16^3*EXP(-($U$18*I16))</f>
        <v>3.2814573135260837E-2</v>
      </c>
    </row>
    <row r="17" spans="1:31">
      <c r="A17" t="s">
        <v>2</v>
      </c>
      <c r="B17">
        <v>8</v>
      </c>
      <c r="H17">
        <v>4</v>
      </c>
      <c r="I17">
        <f t="shared" ref="I17:I23" si="4">(H17+H16)/2</f>
        <v>3.5</v>
      </c>
      <c r="J17">
        <f t="shared" si="0"/>
        <v>31</v>
      </c>
      <c r="K17">
        <f t="shared" ref="K17:K22" si="5">J17-J16</f>
        <v>13</v>
      </c>
      <c r="L17">
        <f t="shared" si="1"/>
        <v>0.13</v>
      </c>
      <c r="M17">
        <f>L17/(H17-H16)</f>
        <v>0.13</v>
      </c>
      <c r="N17">
        <f t="shared" ref="N17:N24" si="6">(I17/$D$20^2)*EXP(-(I17^2/(2*$D$20^2)))</f>
        <v>0.10258991188237966</v>
      </c>
      <c r="O17">
        <f t="shared" ref="O17:O23" si="7">1-EXP(-(H17^2/(2*$D$20^2)))</f>
        <v>0.25442177467583138</v>
      </c>
      <c r="P17">
        <f>O17-O16</f>
        <v>0.10219058355311583</v>
      </c>
      <c r="Q17">
        <f>$B$18*P17</f>
        <v>10.219058355311583</v>
      </c>
      <c r="R17">
        <f>(K17-Q17)^2/Q17</f>
        <v>0.75678562175374864</v>
      </c>
      <c r="T17" t="s">
        <v>30</v>
      </c>
      <c r="U17">
        <v>0.62009999999999998</v>
      </c>
      <c r="W17">
        <f t="shared" ref="W17:W24" si="8">L17/(H17-H16)</f>
        <v>0.13</v>
      </c>
      <c r="X17">
        <f t="shared" si="2"/>
        <v>0.12059485488464619</v>
      </c>
      <c r="Y17">
        <f t="shared" ref="Y16:Y23" si="9">1 + (1/6)*EXP(-($U$17*H17))*((-6 - $U$17*H17* (6 + $U$17*H17*(3 + $U$17*H17))))</f>
        <v>0.23824244181608012</v>
      </c>
      <c r="Z17">
        <f>Y17-Y16</f>
        <v>0.11965374945332286</v>
      </c>
      <c r="AA17">
        <f>Z17*$B$18</f>
        <v>11.965374945332286</v>
      </c>
      <c r="AB17">
        <f t="shared" si="3"/>
        <v>8.9462219833215867E-2</v>
      </c>
      <c r="AE17">
        <f t="shared" ref="AE17:AE23" si="10">(1/6)*$U$18^4*I17^3*EXP(-($U$18*I17))</f>
        <v>0.12060417586272719</v>
      </c>
    </row>
    <row r="18" spans="1:31">
      <c r="A18" t="s">
        <v>11</v>
      </c>
      <c r="B18">
        <v>100</v>
      </c>
      <c r="D18" t="s">
        <v>5</v>
      </c>
      <c r="F18">
        <f>16/8</f>
        <v>2</v>
      </c>
      <c r="H18">
        <v>5</v>
      </c>
      <c r="I18">
        <f t="shared" si="4"/>
        <v>4.5</v>
      </c>
      <c r="J18">
        <f t="shared" si="0"/>
        <v>41</v>
      </c>
      <c r="K18">
        <f t="shared" si="5"/>
        <v>10</v>
      </c>
      <c r="L18">
        <f t="shared" si="1"/>
        <v>0.1</v>
      </c>
      <c r="M18">
        <f t="shared" ref="M18:M22" si="11">L18/(H18-H17)</f>
        <v>0.1</v>
      </c>
      <c r="N18">
        <f>(I18/$D$20^2)*EXP(-(I18^2/(2*$D$20^2)))</f>
        <v>0.11389265947975184</v>
      </c>
      <c r="O18">
        <f t="shared" si="7"/>
        <v>0.36792203599208995</v>
      </c>
      <c r="P18">
        <f t="shared" ref="P18:P23" si="12">O18-O17</f>
        <v>0.11350026131625857</v>
      </c>
      <c r="Q18">
        <f t="shared" ref="Q18:Q23" si="13">$B$18*P18</f>
        <v>11.350026131625857</v>
      </c>
      <c r="R18">
        <f t="shared" ref="R17:R22" si="14">(K18-Q18)^2/Q18</f>
        <v>0.16057853391141022</v>
      </c>
      <c r="U18">
        <f>4/F23</f>
        <v>0.62012619568082106</v>
      </c>
      <c r="W18">
        <f t="shared" si="8"/>
        <v>0.1</v>
      </c>
      <c r="X18">
        <f t="shared" si="2"/>
        <v>0.13786568382581385</v>
      </c>
      <c r="Y18">
        <f t="shared" si="9"/>
        <v>0.37527189209662415</v>
      </c>
      <c r="Z18">
        <f t="shared" ref="Z17:Z23" si="15">Y18-Y17</f>
        <v>0.13702945028054403</v>
      </c>
      <c r="AA18">
        <f t="shared" ref="AA17:AA23" si="16">Z18*$B$18</f>
        <v>13.702945028054403</v>
      </c>
      <c r="AB18">
        <f t="shared" si="3"/>
        <v>1.0006463466590785</v>
      </c>
      <c r="AE18">
        <f t="shared" si="10"/>
        <v>0.13787272797787514</v>
      </c>
    </row>
    <row r="19" spans="1:31">
      <c r="H19">
        <v>6</v>
      </c>
      <c r="I19">
        <f t="shared" si="4"/>
        <v>5.5</v>
      </c>
      <c r="J19">
        <f t="shared" si="0"/>
        <v>52</v>
      </c>
      <c r="K19">
        <f t="shared" si="5"/>
        <v>11</v>
      </c>
      <c r="L19">
        <f t="shared" si="1"/>
        <v>0.11</v>
      </c>
      <c r="M19">
        <f t="shared" si="11"/>
        <v>0.11</v>
      </c>
      <c r="N19">
        <f t="shared" si="6"/>
        <v>0.11586550793461983</v>
      </c>
      <c r="O19">
        <f t="shared" si="7"/>
        <v>0.48345312817621</v>
      </c>
      <c r="P19">
        <f t="shared" si="12"/>
        <v>0.11553109218412005</v>
      </c>
      <c r="Q19">
        <f t="shared" si="13"/>
        <v>11.553109218412006</v>
      </c>
      <c r="R19">
        <f t="shared" si="14"/>
        <v>2.6480300818483096E-2</v>
      </c>
      <c r="W19">
        <f t="shared" si="8"/>
        <v>0.11</v>
      </c>
      <c r="X19">
        <f t="shared" si="2"/>
        <v>0.1353943988190566</v>
      </c>
      <c r="Y19">
        <f t="shared" si="9"/>
        <v>0.51013795668584128</v>
      </c>
      <c r="Z19">
        <f t="shared" si="15"/>
        <v>0.13486606458921713</v>
      </c>
      <c r="AA19">
        <f t="shared" si="16"/>
        <v>13.486606458921713</v>
      </c>
      <c r="AB19">
        <f t="shared" si="3"/>
        <v>0.45847053522206388</v>
      </c>
      <c r="AE19">
        <f t="shared" si="10"/>
        <v>0.13539776981929594</v>
      </c>
    </row>
    <row r="20" spans="1:31">
      <c r="A20" t="s">
        <v>29</v>
      </c>
      <c r="D20">
        <v>5.22</v>
      </c>
      <c r="H20">
        <v>8</v>
      </c>
      <c r="I20">
        <f t="shared" si="4"/>
        <v>7</v>
      </c>
      <c r="J20">
        <f t="shared" si="0"/>
        <v>68</v>
      </c>
      <c r="K20">
        <f t="shared" si="5"/>
        <v>16</v>
      </c>
      <c r="L20">
        <f t="shared" si="1"/>
        <v>0.16</v>
      </c>
      <c r="M20">
        <f t="shared" si="11"/>
        <v>0.08</v>
      </c>
      <c r="N20">
        <f t="shared" si="6"/>
        <v>0.10453639227052941</v>
      </c>
      <c r="O20">
        <f t="shared" si="7"/>
        <v>0.69098976543992463</v>
      </c>
      <c r="P20">
        <f t="shared" si="12"/>
        <v>0.20753663726371463</v>
      </c>
      <c r="Q20">
        <f t="shared" si="13"/>
        <v>20.753663726371464</v>
      </c>
      <c r="R20">
        <f t="shared" si="14"/>
        <v>1.0888351628587705</v>
      </c>
      <c r="W20">
        <f t="shared" si="8"/>
        <v>0.08</v>
      </c>
      <c r="X20">
        <f t="shared" si="2"/>
        <v>0.11011531803283475</v>
      </c>
      <c r="Y20">
        <f t="shared" si="9"/>
        <v>0.72942823257168199</v>
      </c>
      <c r="Z20">
        <f t="shared" si="15"/>
        <v>0.21929027588584071</v>
      </c>
      <c r="AA20">
        <f t="shared" si="16"/>
        <v>21.92902758858407</v>
      </c>
      <c r="AB20">
        <f t="shared" si="3"/>
        <v>1.6030518455132667</v>
      </c>
      <c r="AE20">
        <f t="shared" si="10"/>
        <v>0.1101137328024575</v>
      </c>
    </row>
    <row r="21" spans="1:31">
      <c r="A21" t="s">
        <v>14</v>
      </c>
      <c r="D21">
        <f>_xlfn.VAR.S(A1:J10)</f>
        <v>13.121940313131322</v>
      </c>
      <c r="H21">
        <v>10</v>
      </c>
      <c r="I21">
        <f t="shared" si="4"/>
        <v>9</v>
      </c>
      <c r="J21">
        <f t="shared" si="0"/>
        <v>83</v>
      </c>
      <c r="K21">
        <f t="shared" si="5"/>
        <v>15</v>
      </c>
      <c r="L21">
        <f t="shared" si="1"/>
        <v>0.15</v>
      </c>
      <c r="M21">
        <f t="shared" si="11"/>
        <v>7.4999999999999997E-2</v>
      </c>
      <c r="N21">
        <f t="shared" si="6"/>
        <v>7.4713384284672904E-2</v>
      </c>
      <c r="O21">
        <f t="shared" si="7"/>
        <v>0.84038172997645755</v>
      </c>
      <c r="P21">
        <f t="shared" si="12"/>
        <v>0.14939196453653292</v>
      </c>
      <c r="Q21">
        <f t="shared" si="13"/>
        <v>14.939196453653292</v>
      </c>
      <c r="R21">
        <f t="shared" si="14"/>
        <v>2.4747457199628716E-4</v>
      </c>
      <c r="W21">
        <f t="shared" si="8"/>
        <v>7.4999999999999997E-2</v>
      </c>
      <c r="X21">
        <f t="shared" si="2"/>
        <v>6.7712543760808777E-2</v>
      </c>
      <c r="Y21">
        <f t="shared" si="9"/>
        <v>0.86585134269817976</v>
      </c>
      <c r="Z21">
        <f t="shared" si="15"/>
        <v>0.13642311012649777</v>
      </c>
      <c r="AA21">
        <f t="shared" si="16"/>
        <v>13.642311012649778</v>
      </c>
      <c r="AB21">
        <f t="shared" si="3"/>
        <v>0.13511782458726107</v>
      </c>
      <c r="AE21">
        <f t="shared" si="10"/>
        <v>6.7708021556351014E-2</v>
      </c>
    </row>
    <row r="22" spans="1:31">
      <c r="A22" t="s">
        <v>13</v>
      </c>
      <c r="D22">
        <f>SQRT(D21)</f>
        <v>3.6224218850282091</v>
      </c>
      <c r="H22">
        <v>13</v>
      </c>
      <c r="I22">
        <f t="shared" si="4"/>
        <v>11.5</v>
      </c>
      <c r="J22">
        <f t="shared" si="0"/>
        <v>94</v>
      </c>
      <c r="K22">
        <f t="shared" si="5"/>
        <v>11</v>
      </c>
      <c r="L22">
        <f t="shared" si="1"/>
        <v>0.11</v>
      </c>
      <c r="M22">
        <f t="shared" si="11"/>
        <v>3.6666666666666667E-2</v>
      </c>
      <c r="N22">
        <f t="shared" si="6"/>
        <v>3.7276366428465331E-2</v>
      </c>
      <c r="O22">
        <f>1-EXP(-(H22^2/(2*$D$20^2)))</f>
        <v>0.95500030261894664</v>
      </c>
      <c r="P22">
        <f t="shared" si="12"/>
        <v>0.11461857264248909</v>
      </c>
      <c r="Q22">
        <f t="shared" si="13"/>
        <v>11.461857264248909</v>
      </c>
      <c r="R22">
        <f t="shared" si="14"/>
        <v>1.8610608003716486E-2</v>
      </c>
      <c r="W22">
        <f t="shared" si="8"/>
        <v>3.6666666666666667E-2</v>
      </c>
      <c r="X22">
        <f t="shared" si="2"/>
        <v>2.9975752994733613E-2</v>
      </c>
      <c r="Y22">
        <f t="shared" si="9"/>
        <v>0.95934143094204449</v>
      </c>
      <c r="Z22">
        <f t="shared" si="15"/>
        <v>9.3490088243864733E-2</v>
      </c>
      <c r="AA22">
        <f t="shared" si="16"/>
        <v>9.3490088243864733</v>
      </c>
      <c r="AB22">
        <f t="shared" si="3"/>
        <v>0.29155730978065614</v>
      </c>
      <c r="AE22">
        <f t="shared" si="10"/>
        <v>2.9971788161467838E-2</v>
      </c>
    </row>
    <row r="23" spans="1:31">
      <c r="A23" t="s">
        <v>12</v>
      </c>
      <c r="D23">
        <f>SUM(A1:J10)/100</f>
        <v>6.4502999999999995</v>
      </c>
      <c r="F23">
        <f>AVERAGE(A1:J10)</f>
        <v>6.4502999999999995</v>
      </c>
      <c r="G23">
        <f>SQRT(F23/2)</f>
        <v>1.7958702625746661</v>
      </c>
      <c r="H23">
        <v>16</v>
      </c>
      <c r="I23">
        <f t="shared" si="4"/>
        <v>14.5</v>
      </c>
      <c r="J23">
        <f t="shared" si="0"/>
        <v>100</v>
      </c>
      <c r="K23">
        <f>J23-J22</f>
        <v>6</v>
      </c>
      <c r="L23">
        <f>K23/$B$18</f>
        <v>0.06</v>
      </c>
      <c r="M23">
        <f>L23/(H23-H22)</f>
        <v>0.02</v>
      </c>
      <c r="N23">
        <f t="shared" si="6"/>
        <v>1.1233320803358374E-2</v>
      </c>
      <c r="O23">
        <v>1</v>
      </c>
      <c r="P23">
        <f t="shared" si="12"/>
        <v>4.4999697381053361E-2</v>
      </c>
      <c r="Q23">
        <f t="shared" si="13"/>
        <v>4.4999697381053361</v>
      </c>
      <c r="R23">
        <f>(K23-Q23)^2/Q23</f>
        <v>0.50002353739097594</v>
      </c>
      <c r="W23">
        <f t="shared" si="8"/>
        <v>0.02</v>
      </c>
      <c r="X23">
        <f t="shared" si="2"/>
        <v>9.3510970084798098E-3</v>
      </c>
      <c r="Y23">
        <v>1</v>
      </c>
      <c r="Z23">
        <f t="shared" si="15"/>
        <v>4.0658569057955507E-2</v>
      </c>
      <c r="AA23">
        <f t="shared" si="16"/>
        <v>4.0658569057955507</v>
      </c>
      <c r="AB23">
        <f t="shared" si="3"/>
        <v>0.92007898839882851</v>
      </c>
      <c r="AE23">
        <f t="shared" si="10"/>
        <v>9.3491254084797134E-3</v>
      </c>
    </row>
    <row r="24" spans="1:31">
      <c r="A24" s="1" t="s">
        <v>21</v>
      </c>
      <c r="J24">
        <f t="shared" si="0"/>
        <v>0</v>
      </c>
      <c r="M24">
        <f>L24/(H24-H23)</f>
        <v>0</v>
      </c>
      <c r="N24">
        <f t="shared" si="6"/>
        <v>0</v>
      </c>
      <c r="W24">
        <f t="shared" si="8"/>
        <v>0</v>
      </c>
      <c r="X24">
        <f t="shared" si="2"/>
        <v>0</v>
      </c>
      <c r="Y24">
        <f>1 + (1/6)*EXP(-($U$17*I24))*((-6 - $U$17*I24* (6 + $U$17*I24*(3 + $U$17*I24))))</f>
        <v>0</v>
      </c>
    </row>
    <row r="25" spans="1:31">
      <c r="A25" t="s">
        <v>22</v>
      </c>
      <c r="B25">
        <f>8-1-1</f>
        <v>6</v>
      </c>
      <c r="Q25" t="s">
        <v>20</v>
      </c>
      <c r="R25">
        <f>SUM(R16:R24)</f>
        <v>3.0580978700588095</v>
      </c>
      <c r="S25" t="s">
        <v>26</v>
      </c>
      <c r="AA25" t="s">
        <v>20</v>
      </c>
      <c r="AB25">
        <f>SUM(AB17:AB24)</f>
        <v>4.498385069994371</v>
      </c>
    </row>
    <row r="26" spans="1:31">
      <c r="A26" t="s">
        <v>23</v>
      </c>
      <c r="B26">
        <v>1</v>
      </c>
      <c r="Q26" t="s">
        <v>24</v>
      </c>
      <c r="R26">
        <f>_xlfn.CHISQ.INV(0.95,6)</f>
        <v>12.591587243743977</v>
      </c>
      <c r="AA26" t="s">
        <v>24</v>
      </c>
      <c r="AB26">
        <f>_xlfn.CHISQ.INV(0.95,6)</f>
        <v>12.591587243743977</v>
      </c>
    </row>
    <row r="27" spans="1:31">
      <c r="A27" t="s">
        <v>33</v>
      </c>
      <c r="B27">
        <f>SUMSQ(A1:J10)</f>
        <v>5459.7091</v>
      </c>
      <c r="C27">
        <f>B27/100</f>
        <v>54.597090999999999</v>
      </c>
      <c r="D27">
        <f>C27/2</f>
        <v>27.298545499999999</v>
      </c>
    </row>
    <row r="28" spans="1:31">
      <c r="N28">
        <f>(I16/$G$23^2)*EXP(-(I16^2/(2*$G$23^2)))</f>
        <v>0.32813330425318665</v>
      </c>
      <c r="P28" t="s">
        <v>25</v>
      </c>
      <c r="R28">
        <f>_xlfn.CHISQ.DIST(R25,6,1)</f>
        <v>0.19847958324535295</v>
      </c>
      <c r="S28">
        <f>1-R28</f>
        <v>0.80152041675464702</v>
      </c>
      <c r="Z28" t="s">
        <v>25</v>
      </c>
      <c r="AB28">
        <f>_xlfn.CHISQ.DIST(AB25,6,1)</f>
        <v>0.39044529831571595</v>
      </c>
      <c r="AC28">
        <f>1-AB28</f>
        <v>0.60955470168428405</v>
      </c>
    </row>
    <row r="29" spans="1:31">
      <c r="N29">
        <f t="shared" ref="N29:N35" si="17">(I17/$G$23^2)*EXP(-(I17^2/(2*$G$23^2)))</f>
        <v>0.16245520665400118</v>
      </c>
    </row>
    <row r="30" spans="1:31">
      <c r="N30">
        <f t="shared" si="17"/>
        <v>6.0428711583093292E-2</v>
      </c>
    </row>
    <row r="31" spans="1:31">
      <c r="N31">
        <f t="shared" si="17"/>
        <v>1.5671120432869775E-2</v>
      </c>
    </row>
    <row r="32" spans="1:31">
      <c r="N32">
        <f t="shared" si="17"/>
        <v>1.089958988335999E-3</v>
      </c>
    </row>
    <row r="33" spans="14:14">
      <c r="N33">
        <f t="shared" si="17"/>
        <v>9.8178308995034567E-6</v>
      </c>
    </row>
    <row r="34" spans="14:14">
      <c r="N34">
        <f t="shared" si="17"/>
        <v>4.4446941850019313E-9</v>
      </c>
    </row>
    <row r="35" spans="14:14">
      <c r="N35">
        <f t="shared" si="17"/>
        <v>3.1392293192826481E-14</v>
      </c>
    </row>
    <row r="36" spans="14:14">
      <c r="N36">
        <f>(I24/$G$23^2)*EXP(-(I24^2/(2*$G$23^2)))</f>
        <v>0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2022-03-15T02:51:42Z</dcterms:modified>
</cp:coreProperties>
</file>