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Sambhav\Desktop\Website Docs\interest rate and volatility models\"/>
    </mc:Choice>
  </mc:AlternateContent>
  <xr:revisionPtr revIDLastSave="0" documentId="13_ncr:1_{2EEAB3A3-3F41-4DA8-A647-7981E238F040}" xr6:coauthVersionLast="47" xr6:coauthVersionMax="47" xr10:uidLastSave="{00000000-0000-0000-0000-000000000000}"/>
  <bookViews>
    <workbookView xWindow="-28920" yWindow="750" windowWidth="29040" windowHeight="15720" activeTab="2" xr2:uid="{00000000-000D-0000-FFFF-FFFF00000000}"/>
  </bookViews>
  <sheets>
    <sheet name="CIR Model" sheetId="1" r:id="rId1"/>
    <sheet name="Vasicek model" sheetId="2" r:id="rId2"/>
    <sheet name="Gauss +" sheetId="7" r:id="rId3"/>
    <sheet name="Nelson Siegel Model" sheetId="3" r:id="rId4"/>
    <sheet name="Nelson Siegel Svensson Model" sheetId="4" r:id="rId5"/>
    <sheet name="Heston Model" sheetId="5" r:id="rId6"/>
    <sheet name="GARCH MODEL" sheetId="6" r:id="rId7"/>
  </sheets>
  <definedNames>
    <definedName name="solver_adj" localSheetId="6" hidden="1">'GARCH MODEL'!$E$5:$E$8</definedName>
    <definedName name="solver_adj" localSheetId="5" hidden="1">'Heston Model'!$P$6:$P$11</definedName>
    <definedName name="solver_adj" localSheetId="3" hidden="1">'Nelson Siegel Model'!$F$8:$I$8</definedName>
    <definedName name="solver_adj" localSheetId="4" hidden="1">'Nelson Siegel Svensson Model'!$E$8:$H$8</definedName>
    <definedName name="solver_cvg" localSheetId="6" hidden="1">0.0001</definedName>
    <definedName name="solver_cvg" localSheetId="5" hidden="1">0.0001</definedName>
    <definedName name="solver_cvg" localSheetId="3" hidden="1">0.0001</definedName>
    <definedName name="solver_cvg" localSheetId="4" hidden="1">0.0001</definedName>
    <definedName name="solver_drv" localSheetId="6" hidden="1">1</definedName>
    <definedName name="solver_drv" localSheetId="5" hidden="1">1</definedName>
    <definedName name="solver_drv" localSheetId="3" hidden="1">1</definedName>
    <definedName name="solver_drv" localSheetId="4" hidden="1">1</definedName>
    <definedName name="solver_eng" localSheetId="6" hidden="1">3</definedName>
    <definedName name="solver_eng" localSheetId="2" hidden="1">1</definedName>
    <definedName name="solver_eng" localSheetId="5" hidden="1">1</definedName>
    <definedName name="solver_eng" localSheetId="3" hidden="1">1</definedName>
    <definedName name="solver_eng" localSheetId="4" hidden="1">1</definedName>
    <definedName name="solver_est" localSheetId="6" hidden="1">1</definedName>
    <definedName name="solver_est" localSheetId="5" hidden="1">1</definedName>
    <definedName name="solver_est" localSheetId="3" hidden="1">1</definedName>
    <definedName name="solver_est" localSheetId="4" hidden="1">1</definedName>
    <definedName name="solver_itr" localSheetId="6" hidden="1">2147483647</definedName>
    <definedName name="solver_itr" localSheetId="5" hidden="1">2147483647</definedName>
    <definedName name="solver_itr" localSheetId="3" hidden="1">2147483647</definedName>
    <definedName name="solver_itr" localSheetId="4" hidden="1">2147483647</definedName>
    <definedName name="solver_lhs1" localSheetId="6" hidden="1">'GARCH MODEL'!$E$5</definedName>
    <definedName name="solver_lhs2" localSheetId="6" hidden="1">'GARCH MODEL'!$E$5</definedName>
    <definedName name="solver_lhs3" localSheetId="6" hidden="1">'GARCH MODEL'!$E$6</definedName>
    <definedName name="solver_lhs4" localSheetId="6" hidden="1">'GARCH MODEL'!$E$6</definedName>
    <definedName name="solver_lhs5" localSheetId="6" hidden="1">'GARCH MODEL'!$E$7</definedName>
    <definedName name="solver_lhs6" localSheetId="6" hidden="1">'GARCH MODEL'!$E$7</definedName>
    <definedName name="solver_lhs7" localSheetId="6" hidden="1">'GARCH MODEL'!$E$8</definedName>
    <definedName name="solver_lhs8" localSheetId="6" hidden="1">'GARCH MODEL'!$E$8</definedName>
    <definedName name="solver_lhs9" localSheetId="6" hidden="1">'GARCH MODEL'!$E$9</definedName>
    <definedName name="solver_mip" localSheetId="6" hidden="1">2147483647</definedName>
    <definedName name="solver_mip" localSheetId="5" hidden="1">2147483647</definedName>
    <definedName name="solver_mip" localSheetId="3" hidden="1">2147483647</definedName>
    <definedName name="solver_mip" localSheetId="4" hidden="1">2147483647</definedName>
    <definedName name="solver_mni" localSheetId="6" hidden="1">30</definedName>
    <definedName name="solver_mni" localSheetId="5" hidden="1">30</definedName>
    <definedName name="solver_mni" localSheetId="3" hidden="1">30</definedName>
    <definedName name="solver_mni" localSheetId="4" hidden="1">30</definedName>
    <definedName name="solver_mrt" localSheetId="6" hidden="1">0.075</definedName>
    <definedName name="solver_mrt" localSheetId="5" hidden="1">0.075</definedName>
    <definedName name="solver_mrt" localSheetId="3" hidden="1">0.075</definedName>
    <definedName name="solver_mrt" localSheetId="4" hidden="1">0.075</definedName>
    <definedName name="solver_msl" localSheetId="6" hidden="1">2</definedName>
    <definedName name="solver_msl" localSheetId="5" hidden="1">2</definedName>
    <definedName name="solver_msl" localSheetId="3" hidden="1">2</definedName>
    <definedName name="solver_msl" localSheetId="4" hidden="1">2</definedName>
    <definedName name="solver_neg" localSheetId="6" hidden="1">2</definedName>
    <definedName name="solver_neg" localSheetId="2" hidden="1">1</definedName>
    <definedName name="solver_neg" localSheetId="5" hidden="1">2</definedName>
    <definedName name="solver_neg" localSheetId="3" hidden="1">2</definedName>
    <definedName name="solver_neg" localSheetId="4" hidden="1">2</definedName>
    <definedName name="solver_nod" localSheetId="6" hidden="1">2147483647</definedName>
    <definedName name="solver_nod" localSheetId="5" hidden="1">2147483647</definedName>
    <definedName name="solver_nod" localSheetId="3" hidden="1">2147483647</definedName>
    <definedName name="solver_nod" localSheetId="4" hidden="1">2147483647</definedName>
    <definedName name="solver_num" localSheetId="6" hidden="1">9</definedName>
    <definedName name="solver_num" localSheetId="2" hidden="1">0</definedName>
    <definedName name="solver_num" localSheetId="5" hidden="1">0</definedName>
    <definedName name="solver_num" localSheetId="3" hidden="1">0</definedName>
    <definedName name="solver_num" localSheetId="4" hidden="1">0</definedName>
    <definedName name="solver_nwt" localSheetId="6" hidden="1">1</definedName>
    <definedName name="solver_nwt" localSheetId="5" hidden="1">1</definedName>
    <definedName name="solver_nwt" localSheetId="3" hidden="1">1</definedName>
    <definedName name="solver_nwt" localSheetId="4" hidden="1">1</definedName>
    <definedName name="solver_opt" localSheetId="6" hidden="1">'GARCH MODEL'!$L$9</definedName>
    <definedName name="solver_opt" localSheetId="2" hidden="1">'Gauss +'!$T$15</definedName>
    <definedName name="solver_opt" localSheetId="5" hidden="1">'Heston Model'!$P$14</definedName>
    <definedName name="solver_opt" localSheetId="3" hidden="1">'Nelson Siegel Model'!$G$10</definedName>
    <definedName name="solver_opt" localSheetId="4" hidden="1">'Nelson Siegel Svensson Model'!$K$12</definedName>
    <definedName name="solver_pre" localSheetId="6" hidden="1">0.000001</definedName>
    <definedName name="solver_pre" localSheetId="5" hidden="1">0.000001</definedName>
    <definedName name="solver_pre" localSheetId="3" hidden="1">0.000001</definedName>
    <definedName name="solver_pre" localSheetId="4" hidden="1">0.000001</definedName>
    <definedName name="solver_rbv" localSheetId="6" hidden="1">1</definedName>
    <definedName name="solver_rbv" localSheetId="5" hidden="1">1</definedName>
    <definedName name="solver_rbv" localSheetId="3" hidden="1">1</definedName>
    <definedName name="solver_rbv" localSheetId="4" hidden="1">1</definedName>
    <definedName name="solver_rel1" localSheetId="6" hidden="1">1</definedName>
    <definedName name="solver_rel2" localSheetId="6" hidden="1">3</definedName>
    <definedName name="solver_rel3" localSheetId="6" hidden="1">1</definedName>
    <definedName name="solver_rel4" localSheetId="6" hidden="1">3</definedName>
    <definedName name="solver_rel5" localSheetId="6" hidden="1">1</definedName>
    <definedName name="solver_rel6" localSheetId="6" hidden="1">3</definedName>
    <definedName name="solver_rel7" localSheetId="6" hidden="1">1</definedName>
    <definedName name="solver_rel8" localSheetId="6" hidden="1">3</definedName>
    <definedName name="solver_rel9" localSheetId="6" hidden="1">1</definedName>
    <definedName name="solver_rhs1" localSheetId="6" hidden="1">0.1</definedName>
    <definedName name="solver_rhs2" localSheetId="6" hidden="1">-0.00001</definedName>
    <definedName name="solver_rhs3" localSheetId="6" hidden="1">0.0001533546</definedName>
    <definedName name="solver_rhs4" localSheetId="6" hidden="1">0.000000001</definedName>
    <definedName name="solver_rhs5" localSheetId="6" hidden="1">1</definedName>
    <definedName name="solver_rhs6" localSheetId="6" hidden="1">0</definedName>
    <definedName name="solver_rhs7" localSheetId="6" hidden="1">1</definedName>
    <definedName name="solver_rhs8" localSheetId="6" hidden="1">0</definedName>
    <definedName name="solver_rhs9" localSheetId="6" hidden="1">1</definedName>
    <definedName name="solver_rlx" localSheetId="6" hidden="1">2</definedName>
    <definedName name="solver_rlx" localSheetId="5" hidden="1">2</definedName>
    <definedName name="solver_rlx" localSheetId="3" hidden="1">2</definedName>
    <definedName name="solver_rlx" localSheetId="4" hidden="1">2</definedName>
    <definedName name="solver_rsd" localSheetId="6" hidden="1">0</definedName>
    <definedName name="solver_rsd" localSheetId="5" hidden="1">0</definedName>
    <definedName name="solver_rsd" localSheetId="3" hidden="1">0</definedName>
    <definedName name="solver_rsd" localSheetId="4" hidden="1">0</definedName>
    <definedName name="solver_scl" localSheetId="6" hidden="1">1</definedName>
    <definedName name="solver_scl" localSheetId="5" hidden="1">1</definedName>
    <definedName name="solver_scl" localSheetId="3" hidden="1">1</definedName>
    <definedName name="solver_scl" localSheetId="4" hidden="1">1</definedName>
    <definedName name="solver_sho" localSheetId="6" hidden="1">2</definedName>
    <definedName name="solver_sho" localSheetId="5" hidden="1">2</definedName>
    <definedName name="solver_sho" localSheetId="3" hidden="1">2</definedName>
    <definedName name="solver_sho" localSheetId="4" hidden="1">2</definedName>
    <definedName name="solver_ssz" localSheetId="6" hidden="1">100</definedName>
    <definedName name="solver_ssz" localSheetId="5" hidden="1">100</definedName>
    <definedName name="solver_ssz" localSheetId="3" hidden="1">100</definedName>
    <definedName name="solver_ssz" localSheetId="4" hidden="1">100</definedName>
    <definedName name="solver_tim" localSheetId="6" hidden="1">2147483647</definedName>
    <definedName name="solver_tim" localSheetId="5" hidden="1">2147483647</definedName>
    <definedName name="solver_tim" localSheetId="3" hidden="1">2147483647</definedName>
    <definedName name="solver_tim" localSheetId="4" hidden="1">2147483647</definedName>
    <definedName name="solver_tol" localSheetId="6" hidden="1">0.01</definedName>
    <definedName name="solver_tol" localSheetId="5" hidden="1">0.01</definedName>
    <definedName name="solver_tol" localSheetId="3" hidden="1">0.01</definedName>
    <definedName name="solver_tol" localSheetId="4" hidden="1">0.01</definedName>
    <definedName name="solver_typ" localSheetId="6" hidden="1">1</definedName>
    <definedName name="solver_typ" localSheetId="2" hidden="1">1</definedName>
    <definedName name="solver_typ" localSheetId="5" hidden="1">1</definedName>
    <definedName name="solver_typ" localSheetId="3" hidden="1">2</definedName>
    <definedName name="solver_typ" localSheetId="4" hidden="1">2</definedName>
    <definedName name="solver_val" localSheetId="6" hidden="1">0</definedName>
    <definedName name="solver_val" localSheetId="2" hidden="1">0</definedName>
    <definedName name="solver_val" localSheetId="5" hidden="1">0</definedName>
    <definedName name="solver_val" localSheetId="3" hidden="1">0</definedName>
    <definedName name="solver_val" localSheetId="4" hidden="1">0</definedName>
    <definedName name="solver_ver" localSheetId="6" hidden="1">3</definedName>
    <definedName name="solver_ver" localSheetId="2" hidden="1">3</definedName>
    <definedName name="solver_ver" localSheetId="5" hidden="1">3</definedName>
    <definedName name="solver_ver" localSheetId="3" hidden="1">3</definedName>
    <definedName name="solver_ver" localSheetId="4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8" i="7" l="1"/>
  <c r="M8" i="7"/>
  <c r="P18" i="5"/>
  <c r="L8" i="7"/>
  <c r="K8" i="7"/>
  <c r="J8" i="7"/>
  <c r="N8" i="7"/>
  <c r="I17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E18" i="7"/>
  <c r="E19" i="7"/>
  <c r="E20" i="7"/>
  <c r="E21" i="7"/>
  <c r="E22" i="7"/>
  <c r="E23" i="7"/>
  <c r="E24" i="7"/>
  <c r="E25" i="7"/>
  <c r="E26" i="7"/>
  <c r="E27" i="7"/>
  <c r="E28" i="7"/>
  <c r="E29" i="7"/>
  <c r="E30" i="7"/>
  <c r="E31" i="7"/>
  <c r="E32" i="7"/>
  <c r="E33" i="7"/>
  <c r="E34" i="7"/>
  <c r="E35" i="7"/>
  <c r="E36" i="7"/>
  <c r="E37" i="7"/>
  <c r="E38" i="7"/>
  <c r="E39" i="7"/>
  <c r="E40" i="7"/>
  <c r="E41" i="7"/>
  <c r="E42" i="7"/>
  <c r="E43" i="7"/>
  <c r="E44" i="7"/>
  <c r="E45" i="7"/>
  <c r="E46" i="7"/>
  <c r="E47" i="7"/>
  <c r="E48" i="7"/>
  <c r="E49" i="7"/>
  <c r="E50" i="7"/>
  <c r="E51" i="7"/>
  <c r="E52" i="7"/>
  <c r="E53" i="7"/>
  <c r="E54" i="7"/>
  <c r="E55" i="7"/>
  <c r="E56" i="7"/>
  <c r="E57" i="7"/>
  <c r="E58" i="7"/>
  <c r="E59" i="7"/>
  <c r="E60" i="7"/>
  <c r="E61" i="7"/>
  <c r="E62" i="7"/>
  <c r="E63" i="7"/>
  <c r="E64" i="7"/>
  <c r="E65" i="7"/>
  <c r="E66" i="7"/>
  <c r="E67" i="7"/>
  <c r="E68" i="7"/>
  <c r="E69" i="7"/>
  <c r="E70" i="7"/>
  <c r="E71" i="7"/>
  <c r="E72" i="7"/>
  <c r="E73" i="7"/>
  <c r="E74" i="7"/>
  <c r="E75" i="7"/>
  <c r="E76" i="7"/>
  <c r="E77" i="7"/>
  <c r="E78" i="7"/>
  <c r="E79" i="7"/>
  <c r="E80" i="7"/>
  <c r="E81" i="7"/>
  <c r="E82" i="7"/>
  <c r="E83" i="7"/>
  <c r="E84" i="7"/>
  <c r="E85" i="7"/>
  <c r="E86" i="7"/>
  <c r="E87" i="7"/>
  <c r="E88" i="7"/>
  <c r="E89" i="7"/>
  <c r="E90" i="7"/>
  <c r="E91" i="7"/>
  <c r="E92" i="7"/>
  <c r="E93" i="7"/>
  <c r="E94" i="7"/>
  <c r="E95" i="7"/>
  <c r="E96" i="7"/>
  <c r="E97" i="7"/>
  <c r="E98" i="7"/>
  <c r="E99" i="7"/>
  <c r="E100" i="7"/>
  <c r="E101" i="7"/>
  <c r="E102" i="7"/>
  <c r="E103" i="7"/>
  <c r="E104" i="7"/>
  <c r="E105" i="7"/>
  <c r="E106" i="7"/>
  <c r="E107" i="7"/>
  <c r="E108" i="7"/>
  <c r="E109" i="7"/>
  <c r="E110" i="7"/>
  <c r="E111" i="7"/>
  <c r="E112" i="7"/>
  <c r="E113" i="7"/>
  <c r="E114" i="7"/>
  <c r="E115" i="7"/>
  <c r="E116" i="7"/>
  <c r="E117" i="7"/>
  <c r="E118" i="7"/>
  <c r="E119" i="7"/>
  <c r="E120" i="7"/>
  <c r="E121" i="7"/>
  <c r="E122" i="7"/>
  <c r="E123" i="7"/>
  <c r="E124" i="7"/>
  <c r="E125" i="7"/>
  <c r="E126" i="7"/>
  <c r="E127" i="7"/>
  <c r="E128" i="7"/>
  <c r="E129" i="7"/>
  <c r="E130" i="7"/>
  <c r="E131" i="7"/>
  <c r="E132" i="7"/>
  <c r="E133" i="7"/>
  <c r="E134" i="7"/>
  <c r="E135" i="7"/>
  <c r="E136" i="7"/>
  <c r="E137" i="7"/>
  <c r="E138" i="7"/>
  <c r="E139" i="7"/>
  <c r="E140" i="7"/>
  <c r="E141" i="7"/>
  <c r="E142" i="7"/>
  <c r="E143" i="7"/>
  <c r="E144" i="7"/>
  <c r="E145" i="7"/>
  <c r="E146" i="7"/>
  <c r="E147" i="7"/>
  <c r="E148" i="7"/>
  <c r="E149" i="7"/>
  <c r="E150" i="7"/>
  <c r="E151" i="7"/>
  <c r="E152" i="7"/>
  <c r="E153" i="7"/>
  <c r="E154" i="7"/>
  <c r="E155" i="7"/>
  <c r="E156" i="7"/>
  <c r="E157" i="7"/>
  <c r="E158" i="7"/>
  <c r="E159" i="7"/>
  <c r="E160" i="7"/>
  <c r="E161" i="7"/>
  <c r="E162" i="7"/>
  <c r="E163" i="7"/>
  <c r="E164" i="7"/>
  <c r="E165" i="7"/>
  <c r="E166" i="7"/>
  <c r="E167" i="7"/>
  <c r="E168" i="7"/>
  <c r="E169" i="7"/>
  <c r="E170" i="7"/>
  <c r="E171" i="7"/>
  <c r="E172" i="7"/>
  <c r="E17" i="7"/>
  <c r="J16" i="7"/>
  <c r="L18" i="7" l="1"/>
  <c r="N16" i="7"/>
  <c r="L148" i="7"/>
  <c r="L52" i="7"/>
  <c r="L147" i="7"/>
  <c r="L83" i="7"/>
  <c r="L24" i="7"/>
  <c r="L146" i="7"/>
  <c r="L114" i="7"/>
  <c r="L82" i="7"/>
  <c r="L50" i="7"/>
  <c r="L161" i="7"/>
  <c r="L113" i="7"/>
  <c r="L49" i="7"/>
  <c r="L47" i="7"/>
  <c r="L51" i="7"/>
  <c r="L30" i="7"/>
  <c r="L100" i="7"/>
  <c r="L164" i="7"/>
  <c r="L84" i="7"/>
  <c r="L36" i="7"/>
  <c r="L131" i="7"/>
  <c r="L99" i="7"/>
  <c r="L35" i="7"/>
  <c r="L162" i="7"/>
  <c r="L130" i="7"/>
  <c r="L98" i="7"/>
  <c r="L66" i="7"/>
  <c r="L34" i="7"/>
  <c r="L145" i="7"/>
  <c r="L129" i="7"/>
  <c r="L97" i="7"/>
  <c r="L81" i="7"/>
  <c r="L65" i="7"/>
  <c r="L33" i="7"/>
  <c r="L160" i="7"/>
  <c r="L144" i="7"/>
  <c r="L128" i="7"/>
  <c r="L112" i="7"/>
  <c r="L96" i="7"/>
  <c r="L80" i="7"/>
  <c r="L64" i="7"/>
  <c r="L48" i="7"/>
  <c r="L32" i="7"/>
  <c r="L159" i="7"/>
  <c r="L143" i="7"/>
  <c r="L127" i="7"/>
  <c r="L111" i="7"/>
  <c r="L95" i="7"/>
  <c r="L79" i="7"/>
  <c r="L63" i="7"/>
  <c r="L31" i="7"/>
  <c r="L158" i="7"/>
  <c r="L126" i="7"/>
  <c r="L110" i="7"/>
  <c r="L94" i="7"/>
  <c r="L62" i="7"/>
  <c r="L46" i="7"/>
  <c r="L16" i="7"/>
  <c r="L157" i="7"/>
  <c r="L141" i="7"/>
  <c r="L125" i="7"/>
  <c r="L109" i="7"/>
  <c r="L93" i="7"/>
  <c r="L77" i="7"/>
  <c r="L61" i="7"/>
  <c r="L45" i="7"/>
  <c r="L29" i="7"/>
  <c r="L172" i="7"/>
  <c r="L156" i="7"/>
  <c r="L140" i="7"/>
  <c r="L124" i="7"/>
  <c r="L108" i="7"/>
  <c r="L92" i="7"/>
  <c r="L76" i="7"/>
  <c r="L60" i="7"/>
  <c r="L44" i="7"/>
  <c r="L28" i="7"/>
  <c r="L116" i="7"/>
  <c r="L17" i="7"/>
  <c r="L142" i="7"/>
  <c r="L78" i="7"/>
  <c r="L171" i="7"/>
  <c r="L155" i="7"/>
  <c r="L139" i="7"/>
  <c r="L123" i="7"/>
  <c r="L107" i="7"/>
  <c r="L91" i="7"/>
  <c r="L75" i="7"/>
  <c r="L59" i="7"/>
  <c r="L43" i="7"/>
  <c r="L27" i="7"/>
  <c r="L132" i="7"/>
  <c r="L68" i="7"/>
  <c r="L163" i="7"/>
  <c r="L115" i="7"/>
  <c r="L67" i="7"/>
  <c r="L170" i="7"/>
  <c r="L154" i="7"/>
  <c r="L138" i="7"/>
  <c r="L122" i="7"/>
  <c r="L106" i="7"/>
  <c r="L90" i="7"/>
  <c r="L74" i="7"/>
  <c r="L58" i="7"/>
  <c r="L42" i="7"/>
  <c r="L23" i="7"/>
  <c r="L169" i="7"/>
  <c r="L153" i="7"/>
  <c r="L137" i="7"/>
  <c r="L121" i="7"/>
  <c r="L105" i="7"/>
  <c r="L89" i="7"/>
  <c r="L73" i="7"/>
  <c r="L57" i="7"/>
  <c r="L41" i="7"/>
  <c r="L22" i="7"/>
  <c r="L168" i="7"/>
  <c r="L152" i="7"/>
  <c r="L136" i="7"/>
  <c r="L120" i="7"/>
  <c r="L104" i="7"/>
  <c r="L88" i="7"/>
  <c r="L72" i="7"/>
  <c r="L56" i="7"/>
  <c r="L40" i="7"/>
  <c r="L21" i="7"/>
  <c r="L167" i="7"/>
  <c r="L151" i="7"/>
  <c r="L135" i="7"/>
  <c r="L119" i="7"/>
  <c r="L103" i="7"/>
  <c r="L87" i="7"/>
  <c r="L71" i="7"/>
  <c r="L55" i="7"/>
  <c r="L39" i="7"/>
  <c r="L20" i="7"/>
  <c r="L166" i="7"/>
  <c r="L150" i="7"/>
  <c r="L134" i="7"/>
  <c r="L118" i="7"/>
  <c r="L102" i="7"/>
  <c r="L86" i="7"/>
  <c r="L70" i="7"/>
  <c r="L54" i="7"/>
  <c r="L38" i="7"/>
  <c r="L19" i="7"/>
  <c r="L165" i="7"/>
  <c r="L149" i="7"/>
  <c r="L133" i="7"/>
  <c r="L117" i="7"/>
  <c r="L101" i="7"/>
  <c r="L85" i="7"/>
  <c r="L69" i="7"/>
  <c r="L53" i="7"/>
  <c r="L37" i="7"/>
  <c r="L26" i="7"/>
  <c r="L25" i="7"/>
  <c r="K17" i="7" l="1"/>
  <c r="K18" i="7"/>
  <c r="K19" i="7"/>
  <c r="K20" i="7"/>
  <c r="K21" i="7"/>
  <c r="K22" i="7"/>
  <c r="K23" i="7"/>
  <c r="K24" i="7"/>
  <c r="K25" i="7"/>
  <c r="K26" i="7"/>
  <c r="K27" i="7"/>
  <c r="K28" i="7"/>
  <c r="K29" i="7"/>
  <c r="K30" i="7"/>
  <c r="K31" i="7"/>
  <c r="K32" i="7"/>
  <c r="K33" i="7"/>
  <c r="K34" i="7"/>
  <c r="K35" i="7"/>
  <c r="K36" i="7"/>
  <c r="K37" i="7"/>
  <c r="K38" i="7"/>
  <c r="K39" i="7"/>
  <c r="K40" i="7"/>
  <c r="K41" i="7"/>
  <c r="K42" i="7"/>
  <c r="K43" i="7"/>
  <c r="K44" i="7"/>
  <c r="K45" i="7"/>
  <c r="K46" i="7"/>
  <c r="K47" i="7"/>
  <c r="K48" i="7"/>
  <c r="K49" i="7"/>
  <c r="K50" i="7"/>
  <c r="K51" i="7"/>
  <c r="K52" i="7"/>
  <c r="K53" i="7"/>
  <c r="K54" i="7"/>
  <c r="K55" i="7"/>
  <c r="K56" i="7"/>
  <c r="K57" i="7"/>
  <c r="K58" i="7"/>
  <c r="K59" i="7"/>
  <c r="K60" i="7"/>
  <c r="K61" i="7"/>
  <c r="K62" i="7"/>
  <c r="K63" i="7"/>
  <c r="K64" i="7"/>
  <c r="K65" i="7"/>
  <c r="K66" i="7"/>
  <c r="K67" i="7"/>
  <c r="K68" i="7"/>
  <c r="K69" i="7"/>
  <c r="K70" i="7"/>
  <c r="K71" i="7"/>
  <c r="K72" i="7"/>
  <c r="K73" i="7"/>
  <c r="K74" i="7"/>
  <c r="K75" i="7"/>
  <c r="K76" i="7"/>
  <c r="K77" i="7"/>
  <c r="K78" i="7"/>
  <c r="K79" i="7"/>
  <c r="K80" i="7"/>
  <c r="K81" i="7"/>
  <c r="K82" i="7"/>
  <c r="K83" i="7"/>
  <c r="K84" i="7"/>
  <c r="K85" i="7"/>
  <c r="K86" i="7"/>
  <c r="K87" i="7"/>
  <c r="K88" i="7"/>
  <c r="K89" i="7"/>
  <c r="K90" i="7"/>
  <c r="K91" i="7"/>
  <c r="K92" i="7"/>
  <c r="K93" i="7"/>
  <c r="K94" i="7"/>
  <c r="K95" i="7"/>
  <c r="K96" i="7"/>
  <c r="K97" i="7"/>
  <c r="K98" i="7"/>
  <c r="K99" i="7"/>
  <c r="K100" i="7"/>
  <c r="K101" i="7"/>
  <c r="K102" i="7"/>
  <c r="K103" i="7"/>
  <c r="K104" i="7"/>
  <c r="K105" i="7"/>
  <c r="K106" i="7"/>
  <c r="K107" i="7"/>
  <c r="K108" i="7"/>
  <c r="K109" i="7"/>
  <c r="K110" i="7"/>
  <c r="K111" i="7"/>
  <c r="K112" i="7"/>
  <c r="K113" i="7"/>
  <c r="K114" i="7"/>
  <c r="K115" i="7"/>
  <c r="K116" i="7"/>
  <c r="K117" i="7"/>
  <c r="K118" i="7"/>
  <c r="K119" i="7"/>
  <c r="K120" i="7"/>
  <c r="K121" i="7"/>
  <c r="K122" i="7"/>
  <c r="K123" i="7"/>
  <c r="K124" i="7"/>
  <c r="K125" i="7"/>
  <c r="K126" i="7"/>
  <c r="K127" i="7"/>
  <c r="K128" i="7"/>
  <c r="K129" i="7"/>
  <c r="K130" i="7"/>
  <c r="K131" i="7"/>
  <c r="K132" i="7"/>
  <c r="K133" i="7"/>
  <c r="K134" i="7"/>
  <c r="K135" i="7"/>
  <c r="K136" i="7"/>
  <c r="K137" i="7"/>
  <c r="K138" i="7"/>
  <c r="K139" i="7"/>
  <c r="K140" i="7"/>
  <c r="K141" i="7"/>
  <c r="K142" i="7"/>
  <c r="K143" i="7"/>
  <c r="K144" i="7"/>
  <c r="K145" i="7"/>
  <c r="K146" i="7"/>
  <c r="K147" i="7"/>
  <c r="K148" i="7"/>
  <c r="K149" i="7"/>
  <c r="K150" i="7"/>
  <c r="K151" i="7"/>
  <c r="K152" i="7"/>
  <c r="K153" i="7"/>
  <c r="K154" i="7"/>
  <c r="K155" i="7"/>
  <c r="K156" i="7"/>
  <c r="K157" i="7"/>
  <c r="K158" i="7"/>
  <c r="K159" i="7"/>
  <c r="K160" i="7"/>
  <c r="K161" i="7"/>
  <c r="K162" i="7"/>
  <c r="K163" i="7"/>
  <c r="K164" i="7"/>
  <c r="K165" i="7"/>
  <c r="K166" i="7"/>
  <c r="K167" i="7"/>
  <c r="K168" i="7"/>
  <c r="K169" i="7"/>
  <c r="K170" i="7"/>
  <c r="K171" i="7"/>
  <c r="K172" i="7"/>
  <c r="K16" i="7"/>
  <c r="M16" i="7" s="1"/>
  <c r="J17" i="7"/>
  <c r="J18" i="7"/>
  <c r="N18" i="7" s="1"/>
  <c r="J19" i="7"/>
  <c r="N19" i="7" s="1"/>
  <c r="J20" i="7"/>
  <c r="N20" i="7" s="1"/>
  <c r="J21" i="7"/>
  <c r="J22" i="7"/>
  <c r="J23" i="7"/>
  <c r="J24" i="7"/>
  <c r="J25" i="7"/>
  <c r="J26" i="7"/>
  <c r="J27" i="7"/>
  <c r="J28" i="7"/>
  <c r="J29" i="7"/>
  <c r="N29" i="7" s="1"/>
  <c r="J30" i="7"/>
  <c r="J31" i="7"/>
  <c r="J32" i="7"/>
  <c r="J33" i="7"/>
  <c r="J34" i="7"/>
  <c r="N34" i="7" s="1"/>
  <c r="J35" i="7"/>
  <c r="N35" i="7" s="1"/>
  <c r="J36" i="7"/>
  <c r="N36" i="7" s="1"/>
  <c r="J37" i="7"/>
  <c r="J38" i="7"/>
  <c r="J39" i="7"/>
  <c r="J40" i="7"/>
  <c r="J41" i="7"/>
  <c r="J42" i="7"/>
  <c r="J43" i="7"/>
  <c r="J44" i="7"/>
  <c r="J45" i="7"/>
  <c r="N45" i="7" s="1"/>
  <c r="J46" i="7"/>
  <c r="J47" i="7"/>
  <c r="J48" i="7"/>
  <c r="J49" i="7"/>
  <c r="J50" i="7"/>
  <c r="N50" i="7" s="1"/>
  <c r="J51" i="7"/>
  <c r="N51" i="7" s="1"/>
  <c r="J52" i="7"/>
  <c r="N52" i="7" s="1"/>
  <c r="J53" i="7"/>
  <c r="J54" i="7"/>
  <c r="J55" i="7"/>
  <c r="J56" i="7"/>
  <c r="J57" i="7"/>
  <c r="J58" i="7"/>
  <c r="J59" i="7"/>
  <c r="J60" i="7"/>
  <c r="J61" i="7"/>
  <c r="N61" i="7" s="1"/>
  <c r="J62" i="7"/>
  <c r="J63" i="7"/>
  <c r="J64" i="7"/>
  <c r="J65" i="7"/>
  <c r="J66" i="7"/>
  <c r="N66" i="7" s="1"/>
  <c r="J67" i="7"/>
  <c r="N67" i="7" s="1"/>
  <c r="J68" i="7"/>
  <c r="N68" i="7" s="1"/>
  <c r="J69" i="7"/>
  <c r="J70" i="7"/>
  <c r="J71" i="7"/>
  <c r="J72" i="7"/>
  <c r="J73" i="7"/>
  <c r="J74" i="7"/>
  <c r="J75" i="7"/>
  <c r="J76" i="7"/>
  <c r="J77" i="7"/>
  <c r="N77" i="7" s="1"/>
  <c r="J78" i="7"/>
  <c r="J79" i="7"/>
  <c r="J80" i="7"/>
  <c r="J81" i="7"/>
  <c r="J82" i="7"/>
  <c r="N82" i="7" s="1"/>
  <c r="J83" i="7"/>
  <c r="N83" i="7" s="1"/>
  <c r="J84" i="7"/>
  <c r="N84" i="7" s="1"/>
  <c r="J85" i="7"/>
  <c r="J86" i="7"/>
  <c r="J87" i="7"/>
  <c r="J88" i="7"/>
  <c r="J89" i="7"/>
  <c r="J90" i="7"/>
  <c r="J91" i="7"/>
  <c r="J92" i="7"/>
  <c r="J93" i="7"/>
  <c r="N93" i="7" s="1"/>
  <c r="J94" i="7"/>
  <c r="J95" i="7"/>
  <c r="J96" i="7"/>
  <c r="J97" i="7"/>
  <c r="J98" i="7"/>
  <c r="N98" i="7" s="1"/>
  <c r="J99" i="7"/>
  <c r="N99" i="7" s="1"/>
  <c r="J100" i="7"/>
  <c r="N100" i="7" s="1"/>
  <c r="J101" i="7"/>
  <c r="J102" i="7"/>
  <c r="J103" i="7"/>
  <c r="J104" i="7"/>
  <c r="J105" i="7"/>
  <c r="J106" i="7"/>
  <c r="J107" i="7"/>
  <c r="J108" i="7"/>
  <c r="J109" i="7"/>
  <c r="N109" i="7" s="1"/>
  <c r="J110" i="7"/>
  <c r="J111" i="7"/>
  <c r="J112" i="7"/>
  <c r="J113" i="7"/>
  <c r="J114" i="7"/>
  <c r="N114" i="7" s="1"/>
  <c r="J115" i="7"/>
  <c r="N115" i="7" s="1"/>
  <c r="J116" i="7"/>
  <c r="N116" i="7" s="1"/>
  <c r="J117" i="7"/>
  <c r="J118" i="7"/>
  <c r="J119" i="7"/>
  <c r="J120" i="7"/>
  <c r="J121" i="7"/>
  <c r="J122" i="7"/>
  <c r="J123" i="7"/>
  <c r="J124" i="7"/>
  <c r="J125" i="7"/>
  <c r="N125" i="7" s="1"/>
  <c r="J126" i="7"/>
  <c r="J127" i="7"/>
  <c r="J128" i="7"/>
  <c r="J129" i="7"/>
  <c r="J130" i="7"/>
  <c r="N130" i="7" s="1"/>
  <c r="J131" i="7"/>
  <c r="N131" i="7" s="1"/>
  <c r="J132" i="7"/>
  <c r="N132" i="7" s="1"/>
  <c r="J133" i="7"/>
  <c r="J134" i="7"/>
  <c r="J135" i="7"/>
  <c r="J136" i="7"/>
  <c r="J137" i="7"/>
  <c r="J138" i="7"/>
  <c r="J139" i="7"/>
  <c r="J140" i="7"/>
  <c r="J141" i="7"/>
  <c r="N141" i="7" s="1"/>
  <c r="J142" i="7"/>
  <c r="J143" i="7"/>
  <c r="J144" i="7"/>
  <c r="J145" i="7"/>
  <c r="J146" i="7"/>
  <c r="N146" i="7" s="1"/>
  <c r="J147" i="7"/>
  <c r="N147" i="7" s="1"/>
  <c r="J148" i="7"/>
  <c r="N148" i="7" s="1"/>
  <c r="J149" i="7"/>
  <c r="J150" i="7"/>
  <c r="J151" i="7"/>
  <c r="J152" i="7"/>
  <c r="J153" i="7"/>
  <c r="J154" i="7"/>
  <c r="J155" i="7"/>
  <c r="J156" i="7"/>
  <c r="J157" i="7"/>
  <c r="N157" i="7" s="1"/>
  <c r="J158" i="7"/>
  <c r="J159" i="7"/>
  <c r="J160" i="7"/>
  <c r="J161" i="7"/>
  <c r="J162" i="7"/>
  <c r="N162" i="7" s="1"/>
  <c r="J163" i="7"/>
  <c r="N163" i="7" s="1"/>
  <c r="J164" i="7"/>
  <c r="N164" i="7" s="1"/>
  <c r="J165" i="7"/>
  <c r="J166" i="7"/>
  <c r="J167" i="7"/>
  <c r="J168" i="7"/>
  <c r="J169" i="7"/>
  <c r="J170" i="7"/>
  <c r="J171" i="7"/>
  <c r="J172" i="7"/>
  <c r="K17" i="6"/>
  <c r="K18" i="6"/>
  <c r="K19" i="6"/>
  <c r="K20" i="6"/>
  <c r="K21" i="6"/>
  <c r="K22" i="6"/>
  <c r="K23" i="6"/>
  <c r="K24" i="6"/>
  <c r="K25" i="6"/>
  <c r="K26" i="6"/>
  <c r="K27" i="6"/>
  <c r="K28" i="6"/>
  <c r="K29" i="6"/>
  <c r="K30" i="6"/>
  <c r="K31" i="6"/>
  <c r="K32" i="6"/>
  <c r="K33" i="6"/>
  <c r="K34" i="6"/>
  <c r="K35" i="6"/>
  <c r="K36" i="6"/>
  <c r="K37" i="6"/>
  <c r="K38" i="6"/>
  <c r="K39" i="6"/>
  <c r="K40" i="6"/>
  <c r="K41" i="6"/>
  <c r="K42" i="6"/>
  <c r="K43" i="6"/>
  <c r="K44" i="6"/>
  <c r="K45" i="6"/>
  <c r="K46" i="6"/>
  <c r="K47" i="6"/>
  <c r="K48" i="6"/>
  <c r="K49" i="6"/>
  <c r="K50" i="6"/>
  <c r="K51" i="6"/>
  <c r="K52" i="6"/>
  <c r="K53" i="6"/>
  <c r="K54" i="6"/>
  <c r="K55" i="6"/>
  <c r="K56" i="6"/>
  <c r="K57" i="6"/>
  <c r="K58" i="6"/>
  <c r="K59" i="6"/>
  <c r="K60" i="6"/>
  <c r="K61" i="6"/>
  <c r="K62" i="6"/>
  <c r="K63" i="6"/>
  <c r="K64" i="6"/>
  <c r="K65" i="6"/>
  <c r="K66" i="6"/>
  <c r="K67" i="6"/>
  <c r="K68" i="6"/>
  <c r="K69" i="6"/>
  <c r="K70" i="6"/>
  <c r="K71" i="6"/>
  <c r="K72" i="6"/>
  <c r="K73" i="6"/>
  <c r="K74" i="6"/>
  <c r="K75" i="6"/>
  <c r="K76" i="6"/>
  <c r="K77" i="6"/>
  <c r="K78" i="6"/>
  <c r="K79" i="6"/>
  <c r="K80" i="6"/>
  <c r="K81" i="6"/>
  <c r="K82" i="6"/>
  <c r="K83" i="6"/>
  <c r="K84" i="6"/>
  <c r="K85" i="6"/>
  <c r="K86" i="6"/>
  <c r="K87" i="6"/>
  <c r="K88" i="6"/>
  <c r="K89" i="6"/>
  <c r="K90" i="6"/>
  <c r="K91" i="6"/>
  <c r="K92" i="6"/>
  <c r="K93" i="6"/>
  <c r="K94" i="6"/>
  <c r="K95" i="6"/>
  <c r="K96" i="6"/>
  <c r="K97" i="6"/>
  <c r="K98" i="6"/>
  <c r="K99" i="6"/>
  <c r="K100" i="6"/>
  <c r="K101" i="6"/>
  <c r="K102" i="6"/>
  <c r="K103" i="6"/>
  <c r="K104" i="6"/>
  <c r="K105" i="6"/>
  <c r="K106" i="6"/>
  <c r="K107" i="6"/>
  <c r="K108" i="6"/>
  <c r="K109" i="6"/>
  <c r="K110" i="6"/>
  <c r="K111" i="6"/>
  <c r="K112" i="6"/>
  <c r="K113" i="6"/>
  <c r="K114" i="6"/>
  <c r="K115" i="6"/>
  <c r="K116" i="6"/>
  <c r="K117" i="6"/>
  <c r="K118" i="6"/>
  <c r="K119" i="6"/>
  <c r="K120" i="6"/>
  <c r="K121" i="6"/>
  <c r="K122" i="6"/>
  <c r="K123" i="6"/>
  <c r="K124" i="6"/>
  <c r="K125" i="6"/>
  <c r="K126" i="6"/>
  <c r="K127" i="6"/>
  <c r="K128" i="6"/>
  <c r="K129" i="6"/>
  <c r="K130" i="6"/>
  <c r="K131" i="6"/>
  <c r="K132" i="6"/>
  <c r="K133" i="6"/>
  <c r="K134" i="6"/>
  <c r="K135" i="6"/>
  <c r="K136" i="6"/>
  <c r="K137" i="6"/>
  <c r="K138" i="6"/>
  <c r="K139" i="6"/>
  <c r="K140" i="6"/>
  <c r="K141" i="6"/>
  <c r="K142" i="6"/>
  <c r="K143" i="6"/>
  <c r="K144" i="6"/>
  <c r="K145" i="6"/>
  <c r="K146" i="6"/>
  <c r="K147" i="6"/>
  <c r="K148" i="6"/>
  <c r="K149" i="6"/>
  <c r="K150" i="6"/>
  <c r="K151" i="6"/>
  <c r="K152" i="6"/>
  <c r="K153" i="6"/>
  <c r="K154" i="6"/>
  <c r="K155" i="6"/>
  <c r="K156" i="6"/>
  <c r="K157" i="6"/>
  <c r="K158" i="6"/>
  <c r="K159" i="6"/>
  <c r="K160" i="6"/>
  <c r="K161" i="6"/>
  <c r="K162" i="6"/>
  <c r="K163" i="6"/>
  <c r="K164" i="6"/>
  <c r="K165" i="6"/>
  <c r="K166" i="6"/>
  <c r="K167" i="6"/>
  <c r="K168" i="6"/>
  <c r="K169" i="6"/>
  <c r="K170" i="6"/>
  <c r="K171" i="6"/>
  <c r="K172" i="6"/>
  <c r="K173" i="6"/>
  <c r="K174" i="6"/>
  <c r="K175" i="6"/>
  <c r="K176" i="6"/>
  <c r="K177" i="6"/>
  <c r="K178" i="6"/>
  <c r="K179" i="6"/>
  <c r="K180" i="6"/>
  <c r="K181" i="6"/>
  <c r="K182" i="6"/>
  <c r="K183" i="6"/>
  <c r="K184" i="6"/>
  <c r="K185" i="6"/>
  <c r="K186" i="6"/>
  <c r="K187" i="6"/>
  <c r="K188" i="6"/>
  <c r="K189" i="6"/>
  <c r="K190" i="6"/>
  <c r="K191" i="6"/>
  <c r="K192" i="6"/>
  <c r="K193" i="6"/>
  <c r="K194" i="6"/>
  <c r="K195" i="6"/>
  <c r="K196" i="6"/>
  <c r="K197" i="6"/>
  <c r="K198" i="6"/>
  <c r="K199" i="6"/>
  <c r="K200" i="6"/>
  <c r="K201" i="6"/>
  <c r="K202" i="6"/>
  <c r="K203" i="6"/>
  <c r="K204" i="6"/>
  <c r="K205" i="6"/>
  <c r="K206" i="6"/>
  <c r="K207" i="6"/>
  <c r="K208" i="6"/>
  <c r="K209" i="6"/>
  <c r="K210" i="6"/>
  <c r="K211" i="6"/>
  <c r="K212" i="6"/>
  <c r="K213" i="6"/>
  <c r="K214" i="6"/>
  <c r="K215" i="6"/>
  <c r="K216" i="6"/>
  <c r="K217" i="6"/>
  <c r="K218" i="6"/>
  <c r="K219" i="6"/>
  <c r="K220" i="6"/>
  <c r="K221" i="6"/>
  <c r="K222" i="6"/>
  <c r="K223" i="6"/>
  <c r="K224" i="6"/>
  <c r="K225" i="6"/>
  <c r="K226" i="6"/>
  <c r="K227" i="6"/>
  <c r="K228" i="6"/>
  <c r="K229" i="6"/>
  <c r="K230" i="6"/>
  <c r="K231" i="6"/>
  <c r="K232" i="6"/>
  <c r="K233" i="6"/>
  <c r="K234" i="6"/>
  <c r="K235" i="6"/>
  <c r="K236" i="6"/>
  <c r="K237" i="6"/>
  <c r="K238" i="6"/>
  <c r="K239" i="6"/>
  <c r="K240" i="6"/>
  <c r="K241" i="6"/>
  <c r="K242" i="6"/>
  <c r="K243" i="6"/>
  <c r="K244" i="6"/>
  <c r="K245" i="6"/>
  <c r="K246" i="6"/>
  <c r="K247" i="6"/>
  <c r="K248" i="6"/>
  <c r="K249" i="6"/>
  <c r="K250" i="6"/>
  <c r="K251" i="6"/>
  <c r="K252" i="6"/>
  <c r="K253" i="6"/>
  <c r="K254" i="6"/>
  <c r="K255" i="6"/>
  <c r="K256" i="6"/>
  <c r="K257" i="6"/>
  <c r="K258" i="6"/>
  <c r="K259" i="6"/>
  <c r="K260" i="6"/>
  <c r="K261" i="6"/>
  <c r="K262" i="6"/>
  <c r="K263" i="6"/>
  <c r="K264" i="6"/>
  <c r="J17" i="6"/>
  <c r="J18" i="6"/>
  <c r="J19" i="6"/>
  <c r="J20" i="6"/>
  <c r="J21" i="6"/>
  <c r="J22" i="6"/>
  <c r="J23" i="6"/>
  <c r="J24" i="6"/>
  <c r="J25" i="6"/>
  <c r="J26" i="6"/>
  <c r="J27" i="6"/>
  <c r="J28" i="6"/>
  <c r="J29" i="6"/>
  <c r="J30" i="6"/>
  <c r="J31" i="6"/>
  <c r="J32" i="6"/>
  <c r="J33" i="6"/>
  <c r="J34" i="6"/>
  <c r="J35" i="6"/>
  <c r="J36" i="6"/>
  <c r="J37" i="6"/>
  <c r="J38" i="6"/>
  <c r="J39" i="6"/>
  <c r="J40" i="6"/>
  <c r="J41" i="6"/>
  <c r="J42" i="6"/>
  <c r="J43" i="6"/>
  <c r="J44" i="6"/>
  <c r="J45" i="6"/>
  <c r="J46" i="6"/>
  <c r="J47" i="6"/>
  <c r="J48" i="6"/>
  <c r="J49" i="6"/>
  <c r="J50" i="6"/>
  <c r="J51" i="6"/>
  <c r="J52" i="6"/>
  <c r="J53" i="6"/>
  <c r="J54" i="6"/>
  <c r="J55" i="6"/>
  <c r="J56" i="6"/>
  <c r="J57" i="6"/>
  <c r="J58" i="6"/>
  <c r="J59" i="6"/>
  <c r="J60" i="6"/>
  <c r="J61" i="6"/>
  <c r="J62" i="6"/>
  <c r="J63" i="6"/>
  <c r="J64" i="6"/>
  <c r="J65" i="6"/>
  <c r="J66" i="6"/>
  <c r="J67" i="6"/>
  <c r="J68" i="6"/>
  <c r="J69" i="6"/>
  <c r="J70" i="6"/>
  <c r="J71" i="6"/>
  <c r="J72" i="6"/>
  <c r="J73" i="6"/>
  <c r="J74" i="6"/>
  <c r="J75" i="6"/>
  <c r="J76" i="6"/>
  <c r="J77" i="6"/>
  <c r="J78" i="6"/>
  <c r="J79" i="6"/>
  <c r="J80" i="6"/>
  <c r="J81" i="6"/>
  <c r="J82" i="6"/>
  <c r="J83" i="6"/>
  <c r="J84" i="6"/>
  <c r="J85" i="6"/>
  <c r="J86" i="6"/>
  <c r="J87" i="6"/>
  <c r="J88" i="6"/>
  <c r="J89" i="6"/>
  <c r="J90" i="6"/>
  <c r="J91" i="6"/>
  <c r="J92" i="6"/>
  <c r="J93" i="6"/>
  <c r="J94" i="6"/>
  <c r="J95" i="6"/>
  <c r="J96" i="6"/>
  <c r="J97" i="6"/>
  <c r="J98" i="6"/>
  <c r="J99" i="6"/>
  <c r="J100" i="6"/>
  <c r="J101" i="6"/>
  <c r="J102" i="6"/>
  <c r="J103" i="6"/>
  <c r="J104" i="6"/>
  <c r="J105" i="6"/>
  <c r="J106" i="6"/>
  <c r="J107" i="6"/>
  <c r="J108" i="6"/>
  <c r="J109" i="6"/>
  <c r="J110" i="6"/>
  <c r="J111" i="6"/>
  <c r="J112" i="6"/>
  <c r="J113" i="6"/>
  <c r="J114" i="6"/>
  <c r="J115" i="6"/>
  <c r="J116" i="6"/>
  <c r="J117" i="6"/>
  <c r="J118" i="6"/>
  <c r="J119" i="6"/>
  <c r="J120" i="6"/>
  <c r="J121" i="6"/>
  <c r="J122" i="6"/>
  <c r="J123" i="6"/>
  <c r="J124" i="6"/>
  <c r="J125" i="6"/>
  <c r="J126" i="6"/>
  <c r="J127" i="6"/>
  <c r="J128" i="6"/>
  <c r="J129" i="6"/>
  <c r="J130" i="6"/>
  <c r="J131" i="6"/>
  <c r="J132" i="6"/>
  <c r="J133" i="6"/>
  <c r="J134" i="6"/>
  <c r="J135" i="6"/>
  <c r="J136" i="6"/>
  <c r="J137" i="6"/>
  <c r="J138" i="6"/>
  <c r="J139" i="6"/>
  <c r="J140" i="6"/>
  <c r="J141" i="6"/>
  <c r="J142" i="6"/>
  <c r="J143" i="6"/>
  <c r="J144" i="6"/>
  <c r="J145" i="6"/>
  <c r="J146" i="6"/>
  <c r="J147" i="6"/>
  <c r="J148" i="6"/>
  <c r="J149" i="6"/>
  <c r="J150" i="6"/>
  <c r="J151" i="6"/>
  <c r="J152" i="6"/>
  <c r="J153" i="6"/>
  <c r="J154" i="6"/>
  <c r="J155" i="6"/>
  <c r="J156" i="6"/>
  <c r="J157" i="6"/>
  <c r="J158" i="6"/>
  <c r="J159" i="6"/>
  <c r="J160" i="6"/>
  <c r="J161" i="6"/>
  <c r="J162" i="6"/>
  <c r="J163" i="6"/>
  <c r="J164" i="6"/>
  <c r="J165" i="6"/>
  <c r="J166" i="6"/>
  <c r="J167" i="6"/>
  <c r="J168" i="6"/>
  <c r="J169" i="6"/>
  <c r="J170" i="6"/>
  <c r="J171" i="6"/>
  <c r="J172" i="6"/>
  <c r="J173" i="6"/>
  <c r="J174" i="6"/>
  <c r="J175" i="6"/>
  <c r="J176" i="6"/>
  <c r="J177" i="6"/>
  <c r="J178" i="6"/>
  <c r="J179" i="6"/>
  <c r="J180" i="6"/>
  <c r="J181" i="6"/>
  <c r="J182" i="6"/>
  <c r="J183" i="6"/>
  <c r="J184" i="6"/>
  <c r="J185" i="6"/>
  <c r="J186" i="6"/>
  <c r="J187" i="6"/>
  <c r="J188" i="6"/>
  <c r="J189" i="6"/>
  <c r="J190" i="6"/>
  <c r="J191" i="6"/>
  <c r="J192" i="6"/>
  <c r="J193" i="6"/>
  <c r="J194" i="6"/>
  <c r="J195" i="6"/>
  <c r="J196" i="6"/>
  <c r="J197" i="6"/>
  <c r="J198" i="6"/>
  <c r="J199" i="6"/>
  <c r="J200" i="6"/>
  <c r="J201" i="6"/>
  <c r="J202" i="6"/>
  <c r="J203" i="6"/>
  <c r="J204" i="6"/>
  <c r="J205" i="6"/>
  <c r="J206" i="6"/>
  <c r="J207" i="6"/>
  <c r="J208" i="6"/>
  <c r="J209" i="6"/>
  <c r="J210" i="6"/>
  <c r="J211" i="6"/>
  <c r="J212" i="6"/>
  <c r="J213" i="6"/>
  <c r="J214" i="6"/>
  <c r="J215" i="6"/>
  <c r="J216" i="6"/>
  <c r="J217" i="6"/>
  <c r="J218" i="6"/>
  <c r="J219" i="6"/>
  <c r="J220" i="6"/>
  <c r="J221" i="6"/>
  <c r="J222" i="6"/>
  <c r="J223" i="6"/>
  <c r="J224" i="6"/>
  <c r="J225" i="6"/>
  <c r="J226" i="6"/>
  <c r="J227" i="6"/>
  <c r="J228" i="6"/>
  <c r="J229" i="6"/>
  <c r="J230" i="6"/>
  <c r="J231" i="6"/>
  <c r="J232" i="6"/>
  <c r="J233" i="6"/>
  <c r="J234" i="6"/>
  <c r="J235" i="6"/>
  <c r="J236" i="6"/>
  <c r="J237" i="6"/>
  <c r="J238" i="6"/>
  <c r="J239" i="6"/>
  <c r="J240" i="6"/>
  <c r="J241" i="6"/>
  <c r="J242" i="6"/>
  <c r="J243" i="6"/>
  <c r="J244" i="6"/>
  <c r="J245" i="6"/>
  <c r="J246" i="6"/>
  <c r="J247" i="6"/>
  <c r="J248" i="6"/>
  <c r="J249" i="6"/>
  <c r="J250" i="6"/>
  <c r="J251" i="6"/>
  <c r="J252" i="6"/>
  <c r="J253" i="6"/>
  <c r="J254" i="6"/>
  <c r="J255" i="6"/>
  <c r="J256" i="6"/>
  <c r="J257" i="6"/>
  <c r="J258" i="6"/>
  <c r="J259" i="6"/>
  <c r="J260" i="6"/>
  <c r="J261" i="6"/>
  <c r="J262" i="6"/>
  <c r="J263" i="6"/>
  <c r="J264" i="6"/>
  <c r="K16" i="6"/>
  <c r="J16" i="6"/>
  <c r="E10" i="6"/>
  <c r="D17" i="6"/>
  <c r="D18" i="6"/>
  <c r="D19" i="6"/>
  <c r="D20" i="6"/>
  <c r="D21" i="6"/>
  <c r="D22" i="6"/>
  <c r="D23" i="6"/>
  <c r="E23" i="6" s="1"/>
  <c r="F23" i="6" s="1"/>
  <c r="G24" i="6" s="1"/>
  <c r="D24" i="6"/>
  <c r="E24" i="6" s="1"/>
  <c r="F24" i="6" s="1"/>
  <c r="G25" i="6" s="1"/>
  <c r="D25" i="6"/>
  <c r="E25" i="6" s="1"/>
  <c r="F25" i="6" s="1"/>
  <c r="G26" i="6" s="1"/>
  <c r="D26" i="6"/>
  <c r="E26" i="6" s="1"/>
  <c r="F26" i="6" s="1"/>
  <c r="G27" i="6" s="1"/>
  <c r="D27" i="6"/>
  <c r="E27" i="6" s="1"/>
  <c r="F27" i="6" s="1"/>
  <c r="G28" i="6" s="1"/>
  <c r="D28" i="6"/>
  <c r="E28" i="6" s="1"/>
  <c r="F28" i="6" s="1"/>
  <c r="G29" i="6" s="1"/>
  <c r="D29" i="6"/>
  <c r="E29" i="6" s="1"/>
  <c r="F29" i="6" s="1"/>
  <c r="G30" i="6" s="1"/>
  <c r="D30" i="6"/>
  <c r="E30" i="6" s="1"/>
  <c r="F30" i="6" s="1"/>
  <c r="G31" i="6" s="1"/>
  <c r="D31" i="6"/>
  <c r="E31" i="6" s="1"/>
  <c r="F31" i="6" s="1"/>
  <c r="G32" i="6" s="1"/>
  <c r="D32" i="6"/>
  <c r="E32" i="6" s="1"/>
  <c r="F32" i="6" s="1"/>
  <c r="G33" i="6" s="1"/>
  <c r="D33" i="6"/>
  <c r="D34" i="6"/>
  <c r="D35" i="6"/>
  <c r="D36" i="6"/>
  <c r="D37" i="6"/>
  <c r="D38" i="6"/>
  <c r="D39" i="6"/>
  <c r="E39" i="6" s="1"/>
  <c r="F39" i="6" s="1"/>
  <c r="G40" i="6" s="1"/>
  <c r="D40" i="6"/>
  <c r="E40" i="6" s="1"/>
  <c r="F40" i="6" s="1"/>
  <c r="G41" i="6" s="1"/>
  <c r="D41" i="6"/>
  <c r="E41" i="6" s="1"/>
  <c r="F41" i="6" s="1"/>
  <c r="G42" i="6" s="1"/>
  <c r="D42" i="6"/>
  <c r="E42" i="6" s="1"/>
  <c r="F42" i="6" s="1"/>
  <c r="G43" i="6" s="1"/>
  <c r="D43" i="6"/>
  <c r="E43" i="6" s="1"/>
  <c r="F43" i="6" s="1"/>
  <c r="G44" i="6" s="1"/>
  <c r="D44" i="6"/>
  <c r="E44" i="6" s="1"/>
  <c r="F44" i="6" s="1"/>
  <c r="G45" i="6" s="1"/>
  <c r="D45" i="6"/>
  <c r="E45" i="6" s="1"/>
  <c r="F45" i="6" s="1"/>
  <c r="G46" i="6" s="1"/>
  <c r="D46" i="6"/>
  <c r="E46" i="6" s="1"/>
  <c r="F46" i="6" s="1"/>
  <c r="G47" i="6" s="1"/>
  <c r="D47" i="6"/>
  <c r="E47" i="6" s="1"/>
  <c r="F47" i="6" s="1"/>
  <c r="G48" i="6" s="1"/>
  <c r="D48" i="6"/>
  <c r="E48" i="6" s="1"/>
  <c r="F48" i="6" s="1"/>
  <c r="G49" i="6" s="1"/>
  <c r="D49" i="6"/>
  <c r="D50" i="6"/>
  <c r="D51" i="6"/>
  <c r="D52" i="6"/>
  <c r="D53" i="6"/>
  <c r="D54" i="6"/>
  <c r="D55" i="6"/>
  <c r="E55" i="6" s="1"/>
  <c r="F55" i="6" s="1"/>
  <c r="G56" i="6" s="1"/>
  <c r="D56" i="6"/>
  <c r="E56" i="6" s="1"/>
  <c r="F56" i="6" s="1"/>
  <c r="G57" i="6" s="1"/>
  <c r="D57" i="6"/>
  <c r="E57" i="6" s="1"/>
  <c r="F57" i="6" s="1"/>
  <c r="G58" i="6" s="1"/>
  <c r="D58" i="6"/>
  <c r="E58" i="6" s="1"/>
  <c r="F58" i="6" s="1"/>
  <c r="G59" i="6" s="1"/>
  <c r="D59" i="6"/>
  <c r="E59" i="6" s="1"/>
  <c r="F59" i="6" s="1"/>
  <c r="G60" i="6" s="1"/>
  <c r="D60" i="6"/>
  <c r="E60" i="6" s="1"/>
  <c r="F60" i="6" s="1"/>
  <c r="G61" i="6" s="1"/>
  <c r="D61" i="6"/>
  <c r="E61" i="6" s="1"/>
  <c r="F61" i="6" s="1"/>
  <c r="G62" i="6" s="1"/>
  <c r="D62" i="6"/>
  <c r="E62" i="6" s="1"/>
  <c r="F62" i="6" s="1"/>
  <c r="G63" i="6" s="1"/>
  <c r="D63" i="6"/>
  <c r="E63" i="6" s="1"/>
  <c r="F63" i="6" s="1"/>
  <c r="G64" i="6" s="1"/>
  <c r="D64" i="6"/>
  <c r="E64" i="6" s="1"/>
  <c r="F64" i="6" s="1"/>
  <c r="G65" i="6" s="1"/>
  <c r="D65" i="6"/>
  <c r="D66" i="6"/>
  <c r="D67" i="6"/>
  <c r="D68" i="6"/>
  <c r="D69" i="6"/>
  <c r="D70" i="6"/>
  <c r="D71" i="6"/>
  <c r="E71" i="6" s="1"/>
  <c r="F71" i="6" s="1"/>
  <c r="G72" i="6" s="1"/>
  <c r="D72" i="6"/>
  <c r="E72" i="6" s="1"/>
  <c r="F72" i="6" s="1"/>
  <c r="G73" i="6" s="1"/>
  <c r="D73" i="6"/>
  <c r="E73" i="6" s="1"/>
  <c r="F73" i="6" s="1"/>
  <c r="G74" i="6" s="1"/>
  <c r="D74" i="6"/>
  <c r="E74" i="6" s="1"/>
  <c r="F74" i="6" s="1"/>
  <c r="G75" i="6" s="1"/>
  <c r="D75" i="6"/>
  <c r="E75" i="6" s="1"/>
  <c r="F75" i="6" s="1"/>
  <c r="G76" i="6" s="1"/>
  <c r="D76" i="6"/>
  <c r="E76" i="6" s="1"/>
  <c r="F76" i="6" s="1"/>
  <c r="G77" i="6" s="1"/>
  <c r="D77" i="6"/>
  <c r="E77" i="6" s="1"/>
  <c r="F77" i="6" s="1"/>
  <c r="G78" i="6" s="1"/>
  <c r="D78" i="6"/>
  <c r="E78" i="6" s="1"/>
  <c r="F78" i="6" s="1"/>
  <c r="G79" i="6" s="1"/>
  <c r="D79" i="6"/>
  <c r="E79" i="6" s="1"/>
  <c r="F79" i="6" s="1"/>
  <c r="G80" i="6" s="1"/>
  <c r="D80" i="6"/>
  <c r="E80" i="6" s="1"/>
  <c r="F80" i="6" s="1"/>
  <c r="G81" i="6" s="1"/>
  <c r="D81" i="6"/>
  <c r="D82" i="6"/>
  <c r="D83" i="6"/>
  <c r="D84" i="6"/>
  <c r="D85" i="6"/>
  <c r="D86" i="6"/>
  <c r="D87" i="6"/>
  <c r="E87" i="6" s="1"/>
  <c r="F87" i="6" s="1"/>
  <c r="G88" i="6" s="1"/>
  <c r="D88" i="6"/>
  <c r="E88" i="6" s="1"/>
  <c r="F88" i="6" s="1"/>
  <c r="G89" i="6" s="1"/>
  <c r="D89" i="6"/>
  <c r="E89" i="6" s="1"/>
  <c r="F89" i="6" s="1"/>
  <c r="G90" i="6" s="1"/>
  <c r="D90" i="6"/>
  <c r="E90" i="6" s="1"/>
  <c r="F90" i="6" s="1"/>
  <c r="G91" i="6" s="1"/>
  <c r="D91" i="6"/>
  <c r="E91" i="6" s="1"/>
  <c r="F91" i="6" s="1"/>
  <c r="G92" i="6" s="1"/>
  <c r="D92" i="6"/>
  <c r="E92" i="6" s="1"/>
  <c r="F92" i="6" s="1"/>
  <c r="G93" i="6" s="1"/>
  <c r="D93" i="6"/>
  <c r="E93" i="6" s="1"/>
  <c r="F93" i="6" s="1"/>
  <c r="G94" i="6" s="1"/>
  <c r="D94" i="6"/>
  <c r="E94" i="6" s="1"/>
  <c r="F94" i="6" s="1"/>
  <c r="G95" i="6" s="1"/>
  <c r="D95" i="6"/>
  <c r="E95" i="6" s="1"/>
  <c r="F95" i="6" s="1"/>
  <c r="G96" i="6" s="1"/>
  <c r="D96" i="6"/>
  <c r="E96" i="6" s="1"/>
  <c r="F96" i="6" s="1"/>
  <c r="G97" i="6" s="1"/>
  <c r="D97" i="6"/>
  <c r="D98" i="6"/>
  <c r="D99" i="6"/>
  <c r="D100" i="6"/>
  <c r="D101" i="6"/>
  <c r="D102" i="6"/>
  <c r="D103" i="6"/>
  <c r="E103" i="6" s="1"/>
  <c r="F103" i="6" s="1"/>
  <c r="G104" i="6" s="1"/>
  <c r="D104" i="6"/>
  <c r="E104" i="6" s="1"/>
  <c r="F104" i="6" s="1"/>
  <c r="G105" i="6" s="1"/>
  <c r="D105" i="6"/>
  <c r="E105" i="6" s="1"/>
  <c r="F105" i="6" s="1"/>
  <c r="G106" i="6" s="1"/>
  <c r="D106" i="6"/>
  <c r="E106" i="6" s="1"/>
  <c r="F106" i="6" s="1"/>
  <c r="G107" i="6" s="1"/>
  <c r="D107" i="6"/>
  <c r="E107" i="6" s="1"/>
  <c r="F107" i="6" s="1"/>
  <c r="G108" i="6" s="1"/>
  <c r="D108" i="6"/>
  <c r="E108" i="6" s="1"/>
  <c r="F108" i="6" s="1"/>
  <c r="G109" i="6" s="1"/>
  <c r="D109" i="6"/>
  <c r="E109" i="6" s="1"/>
  <c r="F109" i="6" s="1"/>
  <c r="G110" i="6" s="1"/>
  <c r="D110" i="6"/>
  <c r="E110" i="6" s="1"/>
  <c r="F110" i="6" s="1"/>
  <c r="G111" i="6" s="1"/>
  <c r="D111" i="6"/>
  <c r="E111" i="6" s="1"/>
  <c r="F111" i="6" s="1"/>
  <c r="G112" i="6" s="1"/>
  <c r="D112" i="6"/>
  <c r="E112" i="6" s="1"/>
  <c r="F112" i="6" s="1"/>
  <c r="G113" i="6" s="1"/>
  <c r="D113" i="6"/>
  <c r="D114" i="6"/>
  <c r="D115" i="6"/>
  <c r="D116" i="6"/>
  <c r="D117" i="6"/>
  <c r="D118" i="6"/>
  <c r="D119" i="6"/>
  <c r="E119" i="6" s="1"/>
  <c r="F119" i="6" s="1"/>
  <c r="G120" i="6" s="1"/>
  <c r="D120" i="6"/>
  <c r="E120" i="6" s="1"/>
  <c r="F120" i="6" s="1"/>
  <c r="G121" i="6" s="1"/>
  <c r="D121" i="6"/>
  <c r="E121" i="6" s="1"/>
  <c r="F121" i="6" s="1"/>
  <c r="G122" i="6" s="1"/>
  <c r="D122" i="6"/>
  <c r="E122" i="6" s="1"/>
  <c r="F122" i="6" s="1"/>
  <c r="G123" i="6" s="1"/>
  <c r="D123" i="6"/>
  <c r="E123" i="6" s="1"/>
  <c r="F123" i="6" s="1"/>
  <c r="G124" i="6" s="1"/>
  <c r="D124" i="6"/>
  <c r="E124" i="6" s="1"/>
  <c r="F124" i="6" s="1"/>
  <c r="G125" i="6" s="1"/>
  <c r="D125" i="6"/>
  <c r="E125" i="6" s="1"/>
  <c r="F125" i="6" s="1"/>
  <c r="G126" i="6" s="1"/>
  <c r="D126" i="6"/>
  <c r="E126" i="6" s="1"/>
  <c r="F126" i="6" s="1"/>
  <c r="G127" i="6" s="1"/>
  <c r="D127" i="6"/>
  <c r="E127" i="6" s="1"/>
  <c r="F127" i="6" s="1"/>
  <c r="G128" i="6" s="1"/>
  <c r="D128" i="6"/>
  <c r="E128" i="6" s="1"/>
  <c r="F128" i="6" s="1"/>
  <c r="G129" i="6" s="1"/>
  <c r="D129" i="6"/>
  <c r="D130" i="6"/>
  <c r="D131" i="6"/>
  <c r="D132" i="6"/>
  <c r="D133" i="6"/>
  <c r="D134" i="6"/>
  <c r="D135" i="6"/>
  <c r="E135" i="6" s="1"/>
  <c r="F135" i="6" s="1"/>
  <c r="G136" i="6" s="1"/>
  <c r="D136" i="6"/>
  <c r="E136" i="6" s="1"/>
  <c r="F136" i="6" s="1"/>
  <c r="G137" i="6" s="1"/>
  <c r="D137" i="6"/>
  <c r="E137" i="6" s="1"/>
  <c r="F137" i="6" s="1"/>
  <c r="G138" i="6" s="1"/>
  <c r="D138" i="6"/>
  <c r="E138" i="6" s="1"/>
  <c r="F138" i="6" s="1"/>
  <c r="G139" i="6" s="1"/>
  <c r="D139" i="6"/>
  <c r="E139" i="6" s="1"/>
  <c r="F139" i="6" s="1"/>
  <c r="G140" i="6" s="1"/>
  <c r="D140" i="6"/>
  <c r="E140" i="6" s="1"/>
  <c r="F140" i="6" s="1"/>
  <c r="G141" i="6" s="1"/>
  <c r="D141" i="6"/>
  <c r="E141" i="6" s="1"/>
  <c r="F141" i="6" s="1"/>
  <c r="G142" i="6" s="1"/>
  <c r="D142" i="6"/>
  <c r="E142" i="6" s="1"/>
  <c r="F142" i="6" s="1"/>
  <c r="G143" i="6" s="1"/>
  <c r="D143" i="6"/>
  <c r="E143" i="6" s="1"/>
  <c r="F143" i="6" s="1"/>
  <c r="G144" i="6" s="1"/>
  <c r="D144" i="6"/>
  <c r="E144" i="6" s="1"/>
  <c r="F144" i="6" s="1"/>
  <c r="G145" i="6" s="1"/>
  <c r="D145" i="6"/>
  <c r="D146" i="6"/>
  <c r="D147" i="6"/>
  <c r="D148" i="6"/>
  <c r="D149" i="6"/>
  <c r="D150" i="6"/>
  <c r="D151" i="6"/>
  <c r="E151" i="6" s="1"/>
  <c r="F151" i="6" s="1"/>
  <c r="G152" i="6" s="1"/>
  <c r="D152" i="6"/>
  <c r="E152" i="6" s="1"/>
  <c r="F152" i="6" s="1"/>
  <c r="G153" i="6" s="1"/>
  <c r="D153" i="6"/>
  <c r="E153" i="6" s="1"/>
  <c r="F153" i="6" s="1"/>
  <c r="G154" i="6" s="1"/>
  <c r="D154" i="6"/>
  <c r="E154" i="6" s="1"/>
  <c r="F154" i="6" s="1"/>
  <c r="G155" i="6" s="1"/>
  <c r="D155" i="6"/>
  <c r="E155" i="6" s="1"/>
  <c r="F155" i="6" s="1"/>
  <c r="G156" i="6" s="1"/>
  <c r="D156" i="6"/>
  <c r="E156" i="6" s="1"/>
  <c r="F156" i="6" s="1"/>
  <c r="G157" i="6" s="1"/>
  <c r="D157" i="6"/>
  <c r="E157" i="6" s="1"/>
  <c r="F157" i="6" s="1"/>
  <c r="G158" i="6" s="1"/>
  <c r="D158" i="6"/>
  <c r="E158" i="6" s="1"/>
  <c r="F158" i="6" s="1"/>
  <c r="G159" i="6" s="1"/>
  <c r="D159" i="6"/>
  <c r="E159" i="6" s="1"/>
  <c r="F159" i="6" s="1"/>
  <c r="G160" i="6" s="1"/>
  <c r="D160" i="6"/>
  <c r="E160" i="6" s="1"/>
  <c r="F160" i="6" s="1"/>
  <c r="G161" i="6" s="1"/>
  <c r="D161" i="6"/>
  <c r="D162" i="6"/>
  <c r="D163" i="6"/>
  <c r="D164" i="6"/>
  <c r="D165" i="6"/>
  <c r="D166" i="6"/>
  <c r="D167" i="6"/>
  <c r="E167" i="6" s="1"/>
  <c r="F167" i="6" s="1"/>
  <c r="G168" i="6" s="1"/>
  <c r="D168" i="6"/>
  <c r="E168" i="6" s="1"/>
  <c r="F168" i="6" s="1"/>
  <c r="G169" i="6" s="1"/>
  <c r="D169" i="6"/>
  <c r="E169" i="6" s="1"/>
  <c r="F169" i="6" s="1"/>
  <c r="G170" i="6" s="1"/>
  <c r="D170" i="6"/>
  <c r="E170" i="6" s="1"/>
  <c r="F170" i="6" s="1"/>
  <c r="G171" i="6" s="1"/>
  <c r="D171" i="6"/>
  <c r="E171" i="6" s="1"/>
  <c r="F171" i="6" s="1"/>
  <c r="G172" i="6" s="1"/>
  <c r="D172" i="6"/>
  <c r="E172" i="6" s="1"/>
  <c r="F172" i="6" s="1"/>
  <c r="G173" i="6" s="1"/>
  <c r="D173" i="6"/>
  <c r="E173" i="6" s="1"/>
  <c r="F173" i="6" s="1"/>
  <c r="G174" i="6" s="1"/>
  <c r="D174" i="6"/>
  <c r="E174" i="6" s="1"/>
  <c r="F174" i="6" s="1"/>
  <c r="G175" i="6" s="1"/>
  <c r="D175" i="6"/>
  <c r="E175" i="6" s="1"/>
  <c r="F175" i="6" s="1"/>
  <c r="G176" i="6" s="1"/>
  <c r="D176" i="6"/>
  <c r="E176" i="6" s="1"/>
  <c r="F176" i="6" s="1"/>
  <c r="G177" i="6" s="1"/>
  <c r="D177" i="6"/>
  <c r="D178" i="6"/>
  <c r="D179" i="6"/>
  <c r="D180" i="6"/>
  <c r="D181" i="6"/>
  <c r="D182" i="6"/>
  <c r="D183" i="6"/>
  <c r="E183" i="6" s="1"/>
  <c r="F183" i="6" s="1"/>
  <c r="G184" i="6" s="1"/>
  <c r="D184" i="6"/>
  <c r="E184" i="6" s="1"/>
  <c r="F184" i="6" s="1"/>
  <c r="G185" i="6" s="1"/>
  <c r="D185" i="6"/>
  <c r="E185" i="6" s="1"/>
  <c r="F185" i="6" s="1"/>
  <c r="G186" i="6" s="1"/>
  <c r="D186" i="6"/>
  <c r="E186" i="6" s="1"/>
  <c r="F186" i="6" s="1"/>
  <c r="G187" i="6" s="1"/>
  <c r="D187" i="6"/>
  <c r="E187" i="6" s="1"/>
  <c r="F187" i="6" s="1"/>
  <c r="G188" i="6" s="1"/>
  <c r="D188" i="6"/>
  <c r="E188" i="6" s="1"/>
  <c r="F188" i="6" s="1"/>
  <c r="G189" i="6" s="1"/>
  <c r="D189" i="6"/>
  <c r="E189" i="6" s="1"/>
  <c r="F189" i="6" s="1"/>
  <c r="G190" i="6" s="1"/>
  <c r="D190" i="6"/>
  <c r="E190" i="6" s="1"/>
  <c r="F190" i="6" s="1"/>
  <c r="G191" i="6" s="1"/>
  <c r="D191" i="6"/>
  <c r="E191" i="6" s="1"/>
  <c r="F191" i="6" s="1"/>
  <c r="G192" i="6" s="1"/>
  <c r="D192" i="6"/>
  <c r="E192" i="6" s="1"/>
  <c r="F192" i="6" s="1"/>
  <c r="G193" i="6" s="1"/>
  <c r="D193" i="6"/>
  <c r="D194" i="6"/>
  <c r="D195" i="6"/>
  <c r="D196" i="6"/>
  <c r="D197" i="6"/>
  <c r="D198" i="6"/>
  <c r="D199" i="6"/>
  <c r="E199" i="6" s="1"/>
  <c r="F199" i="6" s="1"/>
  <c r="G200" i="6" s="1"/>
  <c r="D200" i="6"/>
  <c r="E200" i="6" s="1"/>
  <c r="F200" i="6" s="1"/>
  <c r="G201" i="6" s="1"/>
  <c r="D201" i="6"/>
  <c r="E201" i="6" s="1"/>
  <c r="F201" i="6" s="1"/>
  <c r="G202" i="6" s="1"/>
  <c r="D202" i="6"/>
  <c r="E202" i="6" s="1"/>
  <c r="F202" i="6" s="1"/>
  <c r="G203" i="6" s="1"/>
  <c r="D203" i="6"/>
  <c r="E203" i="6" s="1"/>
  <c r="F203" i="6" s="1"/>
  <c r="G204" i="6" s="1"/>
  <c r="D204" i="6"/>
  <c r="E204" i="6" s="1"/>
  <c r="F204" i="6" s="1"/>
  <c r="G205" i="6" s="1"/>
  <c r="D205" i="6"/>
  <c r="E205" i="6" s="1"/>
  <c r="F205" i="6" s="1"/>
  <c r="G206" i="6" s="1"/>
  <c r="D206" i="6"/>
  <c r="E206" i="6" s="1"/>
  <c r="F206" i="6" s="1"/>
  <c r="G207" i="6" s="1"/>
  <c r="D207" i="6"/>
  <c r="E207" i="6" s="1"/>
  <c r="F207" i="6" s="1"/>
  <c r="G208" i="6" s="1"/>
  <c r="D208" i="6"/>
  <c r="E208" i="6" s="1"/>
  <c r="F208" i="6" s="1"/>
  <c r="G209" i="6" s="1"/>
  <c r="D209" i="6"/>
  <c r="D210" i="6"/>
  <c r="D211" i="6"/>
  <c r="D212" i="6"/>
  <c r="D213" i="6"/>
  <c r="D214" i="6"/>
  <c r="D215" i="6"/>
  <c r="E215" i="6" s="1"/>
  <c r="F215" i="6" s="1"/>
  <c r="G216" i="6" s="1"/>
  <c r="D216" i="6"/>
  <c r="E216" i="6" s="1"/>
  <c r="F216" i="6" s="1"/>
  <c r="G217" i="6" s="1"/>
  <c r="D217" i="6"/>
  <c r="E217" i="6" s="1"/>
  <c r="F217" i="6" s="1"/>
  <c r="G218" i="6" s="1"/>
  <c r="D218" i="6"/>
  <c r="E218" i="6" s="1"/>
  <c r="F218" i="6" s="1"/>
  <c r="G219" i="6" s="1"/>
  <c r="D219" i="6"/>
  <c r="E219" i="6" s="1"/>
  <c r="F219" i="6" s="1"/>
  <c r="G220" i="6" s="1"/>
  <c r="D220" i="6"/>
  <c r="E220" i="6" s="1"/>
  <c r="F220" i="6" s="1"/>
  <c r="G221" i="6" s="1"/>
  <c r="D221" i="6"/>
  <c r="E221" i="6" s="1"/>
  <c r="F221" i="6" s="1"/>
  <c r="G222" i="6" s="1"/>
  <c r="D222" i="6"/>
  <c r="E222" i="6" s="1"/>
  <c r="F222" i="6" s="1"/>
  <c r="G223" i="6" s="1"/>
  <c r="D223" i="6"/>
  <c r="E223" i="6" s="1"/>
  <c r="F223" i="6" s="1"/>
  <c r="G224" i="6" s="1"/>
  <c r="D224" i="6"/>
  <c r="E224" i="6" s="1"/>
  <c r="F224" i="6" s="1"/>
  <c r="G225" i="6" s="1"/>
  <c r="D225" i="6"/>
  <c r="D226" i="6"/>
  <c r="D227" i="6"/>
  <c r="D228" i="6"/>
  <c r="D229" i="6"/>
  <c r="D230" i="6"/>
  <c r="D231" i="6"/>
  <c r="E231" i="6" s="1"/>
  <c r="F231" i="6" s="1"/>
  <c r="G232" i="6" s="1"/>
  <c r="D232" i="6"/>
  <c r="E232" i="6" s="1"/>
  <c r="F232" i="6" s="1"/>
  <c r="G233" i="6" s="1"/>
  <c r="D233" i="6"/>
  <c r="E233" i="6" s="1"/>
  <c r="F233" i="6" s="1"/>
  <c r="G234" i="6" s="1"/>
  <c r="D234" i="6"/>
  <c r="E234" i="6" s="1"/>
  <c r="F234" i="6" s="1"/>
  <c r="G235" i="6" s="1"/>
  <c r="D235" i="6"/>
  <c r="E235" i="6" s="1"/>
  <c r="F235" i="6" s="1"/>
  <c r="G236" i="6" s="1"/>
  <c r="D236" i="6"/>
  <c r="E236" i="6" s="1"/>
  <c r="F236" i="6" s="1"/>
  <c r="G237" i="6" s="1"/>
  <c r="D237" i="6"/>
  <c r="E237" i="6" s="1"/>
  <c r="F237" i="6" s="1"/>
  <c r="G238" i="6" s="1"/>
  <c r="D238" i="6"/>
  <c r="E238" i="6" s="1"/>
  <c r="F238" i="6" s="1"/>
  <c r="G239" i="6" s="1"/>
  <c r="D239" i="6"/>
  <c r="E239" i="6" s="1"/>
  <c r="F239" i="6" s="1"/>
  <c r="G240" i="6" s="1"/>
  <c r="D240" i="6"/>
  <c r="E240" i="6" s="1"/>
  <c r="F240" i="6" s="1"/>
  <c r="G241" i="6" s="1"/>
  <c r="D241" i="6"/>
  <c r="D242" i="6"/>
  <c r="D243" i="6"/>
  <c r="D244" i="6"/>
  <c r="D245" i="6"/>
  <c r="D246" i="6"/>
  <c r="D247" i="6"/>
  <c r="E247" i="6" s="1"/>
  <c r="F247" i="6" s="1"/>
  <c r="G248" i="6" s="1"/>
  <c r="D248" i="6"/>
  <c r="E248" i="6" s="1"/>
  <c r="F248" i="6" s="1"/>
  <c r="G249" i="6" s="1"/>
  <c r="D249" i="6"/>
  <c r="E249" i="6" s="1"/>
  <c r="F249" i="6" s="1"/>
  <c r="G250" i="6" s="1"/>
  <c r="D250" i="6"/>
  <c r="E250" i="6" s="1"/>
  <c r="F250" i="6" s="1"/>
  <c r="G251" i="6" s="1"/>
  <c r="D251" i="6"/>
  <c r="E251" i="6" s="1"/>
  <c r="F251" i="6" s="1"/>
  <c r="G252" i="6" s="1"/>
  <c r="D252" i="6"/>
  <c r="E252" i="6" s="1"/>
  <c r="F252" i="6" s="1"/>
  <c r="G253" i="6" s="1"/>
  <c r="D253" i="6"/>
  <c r="E253" i="6" s="1"/>
  <c r="F253" i="6" s="1"/>
  <c r="G254" i="6" s="1"/>
  <c r="D254" i="6"/>
  <c r="E254" i="6" s="1"/>
  <c r="F254" i="6" s="1"/>
  <c r="G255" i="6" s="1"/>
  <c r="D255" i="6"/>
  <c r="E255" i="6" s="1"/>
  <c r="F255" i="6" s="1"/>
  <c r="G256" i="6" s="1"/>
  <c r="D256" i="6"/>
  <c r="E256" i="6" s="1"/>
  <c r="F256" i="6" s="1"/>
  <c r="G257" i="6" s="1"/>
  <c r="D257" i="6"/>
  <c r="D258" i="6"/>
  <c r="D259" i="6"/>
  <c r="D260" i="6"/>
  <c r="D261" i="6"/>
  <c r="D262" i="6"/>
  <c r="D263" i="6"/>
  <c r="E263" i="6" s="1"/>
  <c r="F263" i="6" s="1"/>
  <c r="G264" i="6" s="1"/>
  <c r="D264" i="6"/>
  <c r="E264" i="6" s="1"/>
  <c r="F264" i="6" s="1"/>
  <c r="D16" i="6"/>
  <c r="H16" i="6"/>
  <c r="E17" i="6"/>
  <c r="F17" i="6" s="1"/>
  <c r="G18" i="6" s="1"/>
  <c r="E18" i="6"/>
  <c r="F18" i="6" s="1"/>
  <c r="G19" i="6" s="1"/>
  <c r="E19" i="6"/>
  <c r="F19" i="6" s="1"/>
  <c r="G20" i="6" s="1"/>
  <c r="E20" i="6"/>
  <c r="F20" i="6" s="1"/>
  <c r="G21" i="6" s="1"/>
  <c r="E21" i="6"/>
  <c r="F21" i="6" s="1"/>
  <c r="G22" i="6" s="1"/>
  <c r="E22" i="6"/>
  <c r="F22" i="6" s="1"/>
  <c r="G23" i="6" s="1"/>
  <c r="E33" i="6"/>
  <c r="F33" i="6" s="1"/>
  <c r="G34" i="6" s="1"/>
  <c r="E34" i="6"/>
  <c r="F34" i="6" s="1"/>
  <c r="G35" i="6" s="1"/>
  <c r="E35" i="6"/>
  <c r="F35" i="6" s="1"/>
  <c r="G36" i="6" s="1"/>
  <c r="E36" i="6"/>
  <c r="F36" i="6" s="1"/>
  <c r="G37" i="6" s="1"/>
  <c r="E37" i="6"/>
  <c r="F37" i="6" s="1"/>
  <c r="G38" i="6" s="1"/>
  <c r="E38" i="6"/>
  <c r="F38" i="6" s="1"/>
  <c r="G39" i="6" s="1"/>
  <c r="E49" i="6"/>
  <c r="F49" i="6" s="1"/>
  <c r="G50" i="6" s="1"/>
  <c r="E50" i="6"/>
  <c r="F50" i="6" s="1"/>
  <c r="G51" i="6" s="1"/>
  <c r="E51" i="6"/>
  <c r="F51" i="6" s="1"/>
  <c r="G52" i="6" s="1"/>
  <c r="E52" i="6"/>
  <c r="F52" i="6" s="1"/>
  <c r="G53" i="6" s="1"/>
  <c r="E53" i="6"/>
  <c r="F53" i="6" s="1"/>
  <c r="G54" i="6" s="1"/>
  <c r="E54" i="6"/>
  <c r="F54" i="6" s="1"/>
  <c r="G55" i="6" s="1"/>
  <c r="E65" i="6"/>
  <c r="F65" i="6" s="1"/>
  <c r="G66" i="6" s="1"/>
  <c r="E66" i="6"/>
  <c r="F66" i="6" s="1"/>
  <c r="G67" i="6" s="1"/>
  <c r="E67" i="6"/>
  <c r="F67" i="6" s="1"/>
  <c r="G68" i="6" s="1"/>
  <c r="E68" i="6"/>
  <c r="F68" i="6" s="1"/>
  <c r="G69" i="6" s="1"/>
  <c r="E69" i="6"/>
  <c r="F69" i="6" s="1"/>
  <c r="G70" i="6" s="1"/>
  <c r="E70" i="6"/>
  <c r="F70" i="6" s="1"/>
  <c r="G71" i="6" s="1"/>
  <c r="E81" i="6"/>
  <c r="F81" i="6" s="1"/>
  <c r="G82" i="6" s="1"/>
  <c r="E82" i="6"/>
  <c r="F82" i="6" s="1"/>
  <c r="G83" i="6" s="1"/>
  <c r="E83" i="6"/>
  <c r="F83" i="6" s="1"/>
  <c r="G84" i="6" s="1"/>
  <c r="E84" i="6"/>
  <c r="F84" i="6" s="1"/>
  <c r="G85" i="6" s="1"/>
  <c r="E85" i="6"/>
  <c r="F85" i="6" s="1"/>
  <c r="G86" i="6" s="1"/>
  <c r="E86" i="6"/>
  <c r="F86" i="6" s="1"/>
  <c r="G87" i="6" s="1"/>
  <c r="E97" i="6"/>
  <c r="F97" i="6" s="1"/>
  <c r="G98" i="6" s="1"/>
  <c r="E98" i="6"/>
  <c r="F98" i="6" s="1"/>
  <c r="G99" i="6" s="1"/>
  <c r="E99" i="6"/>
  <c r="F99" i="6" s="1"/>
  <c r="G100" i="6" s="1"/>
  <c r="E100" i="6"/>
  <c r="F100" i="6" s="1"/>
  <c r="G101" i="6" s="1"/>
  <c r="E101" i="6"/>
  <c r="F101" i="6" s="1"/>
  <c r="G102" i="6" s="1"/>
  <c r="E102" i="6"/>
  <c r="F102" i="6" s="1"/>
  <c r="G103" i="6" s="1"/>
  <c r="E113" i="6"/>
  <c r="F113" i="6" s="1"/>
  <c r="G114" i="6" s="1"/>
  <c r="E114" i="6"/>
  <c r="F114" i="6" s="1"/>
  <c r="G115" i="6" s="1"/>
  <c r="E115" i="6"/>
  <c r="F115" i="6" s="1"/>
  <c r="G116" i="6" s="1"/>
  <c r="E116" i="6"/>
  <c r="F116" i="6" s="1"/>
  <c r="G117" i="6" s="1"/>
  <c r="E117" i="6"/>
  <c r="F117" i="6" s="1"/>
  <c r="G118" i="6" s="1"/>
  <c r="E118" i="6"/>
  <c r="F118" i="6" s="1"/>
  <c r="G119" i="6" s="1"/>
  <c r="E129" i="6"/>
  <c r="F129" i="6" s="1"/>
  <c r="G130" i="6" s="1"/>
  <c r="E130" i="6"/>
  <c r="F130" i="6" s="1"/>
  <c r="G131" i="6" s="1"/>
  <c r="E131" i="6"/>
  <c r="F131" i="6" s="1"/>
  <c r="G132" i="6" s="1"/>
  <c r="E132" i="6"/>
  <c r="F132" i="6" s="1"/>
  <c r="G133" i="6" s="1"/>
  <c r="E133" i="6"/>
  <c r="F133" i="6" s="1"/>
  <c r="G134" i="6" s="1"/>
  <c r="E134" i="6"/>
  <c r="F134" i="6" s="1"/>
  <c r="G135" i="6" s="1"/>
  <c r="E145" i="6"/>
  <c r="F145" i="6" s="1"/>
  <c r="G146" i="6" s="1"/>
  <c r="E146" i="6"/>
  <c r="F146" i="6" s="1"/>
  <c r="G147" i="6" s="1"/>
  <c r="E147" i="6"/>
  <c r="F147" i="6" s="1"/>
  <c r="G148" i="6" s="1"/>
  <c r="E148" i="6"/>
  <c r="F148" i="6" s="1"/>
  <c r="G149" i="6" s="1"/>
  <c r="E149" i="6"/>
  <c r="F149" i="6" s="1"/>
  <c r="G150" i="6" s="1"/>
  <c r="E150" i="6"/>
  <c r="F150" i="6" s="1"/>
  <c r="G151" i="6" s="1"/>
  <c r="E161" i="6"/>
  <c r="F161" i="6" s="1"/>
  <c r="G162" i="6" s="1"/>
  <c r="E162" i="6"/>
  <c r="F162" i="6" s="1"/>
  <c r="G163" i="6" s="1"/>
  <c r="E163" i="6"/>
  <c r="F163" i="6" s="1"/>
  <c r="G164" i="6" s="1"/>
  <c r="E164" i="6"/>
  <c r="F164" i="6" s="1"/>
  <c r="G165" i="6" s="1"/>
  <c r="E165" i="6"/>
  <c r="F165" i="6" s="1"/>
  <c r="G166" i="6" s="1"/>
  <c r="E166" i="6"/>
  <c r="F166" i="6" s="1"/>
  <c r="G167" i="6" s="1"/>
  <c r="E177" i="6"/>
  <c r="F177" i="6" s="1"/>
  <c r="G178" i="6" s="1"/>
  <c r="E178" i="6"/>
  <c r="F178" i="6" s="1"/>
  <c r="G179" i="6" s="1"/>
  <c r="E179" i="6"/>
  <c r="F179" i="6" s="1"/>
  <c r="G180" i="6" s="1"/>
  <c r="E180" i="6"/>
  <c r="F180" i="6" s="1"/>
  <c r="G181" i="6" s="1"/>
  <c r="E181" i="6"/>
  <c r="F181" i="6" s="1"/>
  <c r="G182" i="6" s="1"/>
  <c r="E182" i="6"/>
  <c r="F182" i="6" s="1"/>
  <c r="G183" i="6" s="1"/>
  <c r="E193" i="6"/>
  <c r="F193" i="6" s="1"/>
  <c r="G194" i="6" s="1"/>
  <c r="E194" i="6"/>
  <c r="F194" i="6" s="1"/>
  <c r="G195" i="6" s="1"/>
  <c r="E195" i="6"/>
  <c r="F195" i="6" s="1"/>
  <c r="G196" i="6" s="1"/>
  <c r="E196" i="6"/>
  <c r="F196" i="6" s="1"/>
  <c r="G197" i="6" s="1"/>
  <c r="E197" i="6"/>
  <c r="F197" i="6" s="1"/>
  <c r="G198" i="6" s="1"/>
  <c r="E198" i="6"/>
  <c r="F198" i="6" s="1"/>
  <c r="G199" i="6" s="1"/>
  <c r="E209" i="6"/>
  <c r="F209" i="6" s="1"/>
  <c r="G210" i="6" s="1"/>
  <c r="E210" i="6"/>
  <c r="F210" i="6" s="1"/>
  <c r="G211" i="6" s="1"/>
  <c r="E211" i="6"/>
  <c r="F211" i="6" s="1"/>
  <c r="G212" i="6" s="1"/>
  <c r="E212" i="6"/>
  <c r="F212" i="6" s="1"/>
  <c r="G213" i="6" s="1"/>
  <c r="E213" i="6"/>
  <c r="F213" i="6" s="1"/>
  <c r="G214" i="6" s="1"/>
  <c r="E214" i="6"/>
  <c r="F214" i="6" s="1"/>
  <c r="G215" i="6" s="1"/>
  <c r="E225" i="6"/>
  <c r="F225" i="6" s="1"/>
  <c r="G226" i="6" s="1"/>
  <c r="E226" i="6"/>
  <c r="F226" i="6" s="1"/>
  <c r="G227" i="6" s="1"/>
  <c r="E227" i="6"/>
  <c r="F227" i="6" s="1"/>
  <c r="G228" i="6" s="1"/>
  <c r="E228" i="6"/>
  <c r="F228" i="6" s="1"/>
  <c r="G229" i="6" s="1"/>
  <c r="E229" i="6"/>
  <c r="F229" i="6" s="1"/>
  <c r="G230" i="6" s="1"/>
  <c r="E230" i="6"/>
  <c r="F230" i="6" s="1"/>
  <c r="G231" i="6" s="1"/>
  <c r="E241" i="6"/>
  <c r="F241" i="6" s="1"/>
  <c r="G242" i="6" s="1"/>
  <c r="E242" i="6"/>
  <c r="F242" i="6" s="1"/>
  <c r="G243" i="6" s="1"/>
  <c r="E243" i="6"/>
  <c r="F243" i="6" s="1"/>
  <c r="G244" i="6" s="1"/>
  <c r="E244" i="6"/>
  <c r="F244" i="6" s="1"/>
  <c r="G245" i="6" s="1"/>
  <c r="E245" i="6"/>
  <c r="F245" i="6" s="1"/>
  <c r="G246" i="6" s="1"/>
  <c r="E246" i="6"/>
  <c r="F246" i="6" s="1"/>
  <c r="G247" i="6" s="1"/>
  <c r="E257" i="6"/>
  <c r="F257" i="6" s="1"/>
  <c r="G258" i="6" s="1"/>
  <c r="E258" i="6"/>
  <c r="F258" i="6" s="1"/>
  <c r="G259" i="6" s="1"/>
  <c r="E259" i="6"/>
  <c r="F259" i="6" s="1"/>
  <c r="G260" i="6" s="1"/>
  <c r="E260" i="6"/>
  <c r="F260" i="6" s="1"/>
  <c r="G261" i="6" s="1"/>
  <c r="E261" i="6"/>
  <c r="F261" i="6" s="1"/>
  <c r="G262" i="6" s="1"/>
  <c r="E262" i="6"/>
  <c r="F262" i="6" s="1"/>
  <c r="G263" i="6" s="1"/>
  <c r="E16" i="6"/>
  <c r="F16" i="6" s="1"/>
  <c r="G17" i="6" s="1"/>
  <c r="E9" i="6"/>
  <c r="G23" i="5"/>
  <c r="F7" i="5"/>
  <c r="D8" i="5"/>
  <c r="E8" i="5" s="1"/>
  <c r="F9" i="5" s="1"/>
  <c r="D9" i="5"/>
  <c r="E9" i="5" s="1"/>
  <c r="F10" i="5" s="1"/>
  <c r="D10" i="5"/>
  <c r="E10" i="5" s="1"/>
  <c r="F11" i="5" s="1"/>
  <c r="D11" i="5"/>
  <c r="E11" i="5" s="1"/>
  <c r="F12" i="5" s="1"/>
  <c r="D12" i="5"/>
  <c r="E12" i="5" s="1"/>
  <c r="F13" i="5" s="1"/>
  <c r="D13" i="5"/>
  <c r="E13" i="5" s="1"/>
  <c r="F14" i="5" s="1"/>
  <c r="D14" i="5"/>
  <c r="E14" i="5" s="1"/>
  <c r="F15" i="5" s="1"/>
  <c r="D15" i="5"/>
  <c r="E15" i="5" s="1"/>
  <c r="F16" i="5" s="1"/>
  <c r="D16" i="5"/>
  <c r="E16" i="5" s="1"/>
  <c r="F17" i="5" s="1"/>
  <c r="D17" i="5"/>
  <c r="E17" i="5" s="1"/>
  <c r="F18" i="5" s="1"/>
  <c r="D18" i="5"/>
  <c r="E18" i="5" s="1"/>
  <c r="F19" i="5" s="1"/>
  <c r="D19" i="5"/>
  <c r="E19" i="5" s="1"/>
  <c r="F20" i="5" s="1"/>
  <c r="D20" i="5"/>
  <c r="E20" i="5" s="1"/>
  <c r="F21" i="5" s="1"/>
  <c r="D21" i="5"/>
  <c r="E21" i="5" s="1"/>
  <c r="F22" i="5" s="1"/>
  <c r="D22" i="5"/>
  <c r="E22" i="5" s="1"/>
  <c r="F23" i="5" s="1"/>
  <c r="D23" i="5"/>
  <c r="E23" i="5" s="1"/>
  <c r="F24" i="5" s="1"/>
  <c r="D24" i="5"/>
  <c r="E24" i="5" s="1"/>
  <c r="F25" i="5" s="1"/>
  <c r="D25" i="5"/>
  <c r="E25" i="5" s="1"/>
  <c r="F26" i="5" s="1"/>
  <c r="D26" i="5"/>
  <c r="E26" i="5" s="1"/>
  <c r="F27" i="5" s="1"/>
  <c r="D27" i="5"/>
  <c r="E27" i="5" s="1"/>
  <c r="F28" i="5" s="1"/>
  <c r="D28" i="5"/>
  <c r="E28" i="5" s="1"/>
  <c r="F29" i="5" s="1"/>
  <c r="D29" i="5"/>
  <c r="E29" i="5" s="1"/>
  <c r="F30" i="5" s="1"/>
  <c r="D30" i="5"/>
  <c r="E30" i="5" s="1"/>
  <c r="F31" i="5" s="1"/>
  <c r="D31" i="5"/>
  <c r="E31" i="5" s="1"/>
  <c r="F32" i="5" s="1"/>
  <c r="D32" i="5"/>
  <c r="E32" i="5" s="1"/>
  <c r="F33" i="5" s="1"/>
  <c r="D33" i="5"/>
  <c r="E33" i="5" s="1"/>
  <c r="F34" i="5" s="1"/>
  <c r="D34" i="5"/>
  <c r="E34" i="5" s="1"/>
  <c r="F35" i="5" s="1"/>
  <c r="D35" i="5"/>
  <c r="E35" i="5" s="1"/>
  <c r="F36" i="5" s="1"/>
  <c r="D36" i="5"/>
  <c r="E36" i="5" s="1"/>
  <c r="F37" i="5" s="1"/>
  <c r="D37" i="5"/>
  <c r="E37" i="5" s="1"/>
  <c r="F38" i="5" s="1"/>
  <c r="D38" i="5"/>
  <c r="E38" i="5" s="1"/>
  <c r="F39" i="5" s="1"/>
  <c r="D39" i="5"/>
  <c r="E39" i="5" s="1"/>
  <c r="F40" i="5" s="1"/>
  <c r="D40" i="5"/>
  <c r="E40" i="5" s="1"/>
  <c r="F41" i="5" s="1"/>
  <c r="D41" i="5"/>
  <c r="E41" i="5" s="1"/>
  <c r="F42" i="5" s="1"/>
  <c r="D42" i="5"/>
  <c r="E42" i="5" s="1"/>
  <c r="F43" i="5" s="1"/>
  <c r="D43" i="5"/>
  <c r="E43" i="5" s="1"/>
  <c r="F44" i="5" s="1"/>
  <c r="D44" i="5"/>
  <c r="E44" i="5" s="1"/>
  <c r="F45" i="5" s="1"/>
  <c r="D45" i="5"/>
  <c r="E45" i="5" s="1"/>
  <c r="F46" i="5" s="1"/>
  <c r="D46" i="5"/>
  <c r="E46" i="5" s="1"/>
  <c r="F47" i="5" s="1"/>
  <c r="D47" i="5"/>
  <c r="E47" i="5" s="1"/>
  <c r="F48" i="5" s="1"/>
  <c r="D48" i="5"/>
  <c r="E48" i="5" s="1"/>
  <c r="F49" i="5" s="1"/>
  <c r="D49" i="5"/>
  <c r="E49" i="5" s="1"/>
  <c r="F50" i="5" s="1"/>
  <c r="D50" i="5"/>
  <c r="E50" i="5" s="1"/>
  <c r="F51" i="5" s="1"/>
  <c r="D51" i="5"/>
  <c r="E51" i="5" s="1"/>
  <c r="F52" i="5" s="1"/>
  <c r="D52" i="5"/>
  <c r="E52" i="5" s="1"/>
  <c r="F53" i="5" s="1"/>
  <c r="D53" i="5"/>
  <c r="E53" i="5" s="1"/>
  <c r="F54" i="5" s="1"/>
  <c r="D54" i="5"/>
  <c r="E54" i="5" s="1"/>
  <c r="F55" i="5" s="1"/>
  <c r="D55" i="5"/>
  <c r="E55" i="5" s="1"/>
  <c r="F56" i="5" s="1"/>
  <c r="D56" i="5"/>
  <c r="E56" i="5" s="1"/>
  <c r="F57" i="5" s="1"/>
  <c r="D57" i="5"/>
  <c r="E57" i="5" s="1"/>
  <c r="F58" i="5" s="1"/>
  <c r="D58" i="5"/>
  <c r="E58" i="5" s="1"/>
  <c r="F59" i="5" s="1"/>
  <c r="D59" i="5"/>
  <c r="E59" i="5" s="1"/>
  <c r="F60" i="5" s="1"/>
  <c r="D60" i="5"/>
  <c r="E60" i="5" s="1"/>
  <c r="F61" i="5" s="1"/>
  <c r="D61" i="5"/>
  <c r="E61" i="5" s="1"/>
  <c r="F62" i="5" s="1"/>
  <c r="D62" i="5"/>
  <c r="E62" i="5" s="1"/>
  <c r="F63" i="5" s="1"/>
  <c r="D63" i="5"/>
  <c r="E63" i="5" s="1"/>
  <c r="F64" i="5" s="1"/>
  <c r="D64" i="5"/>
  <c r="E64" i="5" s="1"/>
  <c r="F65" i="5" s="1"/>
  <c r="D65" i="5"/>
  <c r="E65" i="5" s="1"/>
  <c r="F66" i="5" s="1"/>
  <c r="D66" i="5"/>
  <c r="E66" i="5" s="1"/>
  <c r="F67" i="5" s="1"/>
  <c r="D67" i="5"/>
  <c r="E67" i="5" s="1"/>
  <c r="F68" i="5" s="1"/>
  <c r="D68" i="5"/>
  <c r="E68" i="5" s="1"/>
  <c r="F69" i="5" s="1"/>
  <c r="D69" i="5"/>
  <c r="E69" i="5" s="1"/>
  <c r="F70" i="5" s="1"/>
  <c r="D70" i="5"/>
  <c r="E70" i="5" s="1"/>
  <c r="F71" i="5" s="1"/>
  <c r="D71" i="5"/>
  <c r="E71" i="5" s="1"/>
  <c r="F72" i="5" s="1"/>
  <c r="D72" i="5"/>
  <c r="E72" i="5" s="1"/>
  <c r="F73" i="5" s="1"/>
  <c r="D73" i="5"/>
  <c r="E73" i="5" s="1"/>
  <c r="F74" i="5" s="1"/>
  <c r="D74" i="5"/>
  <c r="E74" i="5" s="1"/>
  <c r="F75" i="5" s="1"/>
  <c r="D75" i="5"/>
  <c r="E75" i="5" s="1"/>
  <c r="F76" i="5" s="1"/>
  <c r="D76" i="5"/>
  <c r="E76" i="5" s="1"/>
  <c r="F77" i="5" s="1"/>
  <c r="D77" i="5"/>
  <c r="E77" i="5" s="1"/>
  <c r="F78" i="5" s="1"/>
  <c r="D78" i="5"/>
  <c r="E78" i="5" s="1"/>
  <c r="F79" i="5" s="1"/>
  <c r="D79" i="5"/>
  <c r="E79" i="5" s="1"/>
  <c r="F80" i="5" s="1"/>
  <c r="D80" i="5"/>
  <c r="E80" i="5" s="1"/>
  <c r="F81" i="5" s="1"/>
  <c r="D81" i="5"/>
  <c r="E81" i="5" s="1"/>
  <c r="F82" i="5" s="1"/>
  <c r="D82" i="5"/>
  <c r="E82" i="5" s="1"/>
  <c r="F83" i="5" s="1"/>
  <c r="D83" i="5"/>
  <c r="E83" i="5" s="1"/>
  <c r="F84" i="5" s="1"/>
  <c r="D84" i="5"/>
  <c r="E84" i="5" s="1"/>
  <c r="F85" i="5" s="1"/>
  <c r="D85" i="5"/>
  <c r="E85" i="5" s="1"/>
  <c r="F86" i="5" s="1"/>
  <c r="D86" i="5"/>
  <c r="E86" i="5" s="1"/>
  <c r="F87" i="5" s="1"/>
  <c r="D87" i="5"/>
  <c r="E87" i="5" s="1"/>
  <c r="F88" i="5" s="1"/>
  <c r="D88" i="5"/>
  <c r="E88" i="5" s="1"/>
  <c r="F89" i="5" s="1"/>
  <c r="D89" i="5"/>
  <c r="E89" i="5" s="1"/>
  <c r="F90" i="5" s="1"/>
  <c r="D90" i="5"/>
  <c r="E90" i="5" s="1"/>
  <c r="F91" i="5" s="1"/>
  <c r="D91" i="5"/>
  <c r="E91" i="5" s="1"/>
  <c r="F92" i="5" s="1"/>
  <c r="D92" i="5"/>
  <c r="E92" i="5" s="1"/>
  <c r="F93" i="5" s="1"/>
  <c r="D93" i="5"/>
  <c r="E93" i="5" s="1"/>
  <c r="F94" i="5" s="1"/>
  <c r="D94" i="5"/>
  <c r="E94" i="5" s="1"/>
  <c r="F95" i="5" s="1"/>
  <c r="D95" i="5"/>
  <c r="E95" i="5" s="1"/>
  <c r="F96" i="5" s="1"/>
  <c r="D96" i="5"/>
  <c r="E96" i="5" s="1"/>
  <c r="F97" i="5" s="1"/>
  <c r="D97" i="5"/>
  <c r="E97" i="5" s="1"/>
  <c r="F98" i="5" s="1"/>
  <c r="D98" i="5"/>
  <c r="E98" i="5" s="1"/>
  <c r="F99" i="5" s="1"/>
  <c r="D99" i="5"/>
  <c r="E99" i="5" s="1"/>
  <c r="F100" i="5" s="1"/>
  <c r="D100" i="5"/>
  <c r="E100" i="5" s="1"/>
  <c r="F101" i="5" s="1"/>
  <c r="D101" i="5"/>
  <c r="E101" i="5" s="1"/>
  <c r="F102" i="5" s="1"/>
  <c r="D102" i="5"/>
  <c r="E102" i="5" s="1"/>
  <c r="F103" i="5" s="1"/>
  <c r="D103" i="5"/>
  <c r="E103" i="5" s="1"/>
  <c r="F104" i="5" s="1"/>
  <c r="D104" i="5"/>
  <c r="E104" i="5" s="1"/>
  <c r="F105" i="5" s="1"/>
  <c r="D105" i="5"/>
  <c r="E105" i="5" s="1"/>
  <c r="F106" i="5" s="1"/>
  <c r="D106" i="5"/>
  <c r="E106" i="5" s="1"/>
  <c r="F107" i="5" s="1"/>
  <c r="D107" i="5"/>
  <c r="E107" i="5" s="1"/>
  <c r="F108" i="5" s="1"/>
  <c r="D108" i="5"/>
  <c r="E108" i="5" s="1"/>
  <c r="F109" i="5" s="1"/>
  <c r="D109" i="5"/>
  <c r="E109" i="5" s="1"/>
  <c r="F110" i="5" s="1"/>
  <c r="D110" i="5"/>
  <c r="E110" i="5" s="1"/>
  <c r="F111" i="5" s="1"/>
  <c r="D111" i="5"/>
  <c r="E111" i="5" s="1"/>
  <c r="F112" i="5" s="1"/>
  <c r="D112" i="5"/>
  <c r="E112" i="5" s="1"/>
  <c r="F113" i="5" s="1"/>
  <c r="D113" i="5"/>
  <c r="E113" i="5" s="1"/>
  <c r="F114" i="5" s="1"/>
  <c r="D114" i="5"/>
  <c r="E114" i="5" s="1"/>
  <c r="F115" i="5" s="1"/>
  <c r="D115" i="5"/>
  <c r="E115" i="5" s="1"/>
  <c r="F116" i="5" s="1"/>
  <c r="D116" i="5"/>
  <c r="E116" i="5" s="1"/>
  <c r="F117" i="5" s="1"/>
  <c r="D117" i="5"/>
  <c r="E117" i="5" s="1"/>
  <c r="F118" i="5" s="1"/>
  <c r="D118" i="5"/>
  <c r="E118" i="5" s="1"/>
  <c r="F119" i="5" s="1"/>
  <c r="D119" i="5"/>
  <c r="E119" i="5" s="1"/>
  <c r="F120" i="5" s="1"/>
  <c r="D120" i="5"/>
  <c r="E120" i="5" s="1"/>
  <c r="F121" i="5" s="1"/>
  <c r="D121" i="5"/>
  <c r="E121" i="5" s="1"/>
  <c r="F122" i="5" s="1"/>
  <c r="D122" i="5"/>
  <c r="E122" i="5" s="1"/>
  <c r="F123" i="5" s="1"/>
  <c r="D123" i="5"/>
  <c r="E123" i="5" s="1"/>
  <c r="F124" i="5" s="1"/>
  <c r="D124" i="5"/>
  <c r="E124" i="5" s="1"/>
  <c r="F125" i="5" s="1"/>
  <c r="D125" i="5"/>
  <c r="E125" i="5" s="1"/>
  <c r="F126" i="5" s="1"/>
  <c r="D126" i="5"/>
  <c r="E126" i="5" s="1"/>
  <c r="F127" i="5" s="1"/>
  <c r="D127" i="5"/>
  <c r="E127" i="5" s="1"/>
  <c r="F128" i="5" s="1"/>
  <c r="D128" i="5"/>
  <c r="E128" i="5" s="1"/>
  <c r="F129" i="5" s="1"/>
  <c r="D129" i="5"/>
  <c r="E129" i="5" s="1"/>
  <c r="F130" i="5" s="1"/>
  <c r="D130" i="5"/>
  <c r="E130" i="5" s="1"/>
  <c r="F131" i="5" s="1"/>
  <c r="D131" i="5"/>
  <c r="E131" i="5" s="1"/>
  <c r="F132" i="5" s="1"/>
  <c r="D132" i="5"/>
  <c r="E132" i="5" s="1"/>
  <c r="F133" i="5" s="1"/>
  <c r="D133" i="5"/>
  <c r="E133" i="5" s="1"/>
  <c r="F134" i="5" s="1"/>
  <c r="D134" i="5"/>
  <c r="E134" i="5" s="1"/>
  <c r="F135" i="5" s="1"/>
  <c r="D135" i="5"/>
  <c r="E135" i="5" s="1"/>
  <c r="F136" i="5" s="1"/>
  <c r="D136" i="5"/>
  <c r="E136" i="5" s="1"/>
  <c r="F137" i="5" s="1"/>
  <c r="D137" i="5"/>
  <c r="E137" i="5" s="1"/>
  <c r="F138" i="5" s="1"/>
  <c r="D138" i="5"/>
  <c r="E138" i="5" s="1"/>
  <c r="F139" i="5" s="1"/>
  <c r="D139" i="5"/>
  <c r="E139" i="5" s="1"/>
  <c r="F140" i="5" s="1"/>
  <c r="D140" i="5"/>
  <c r="E140" i="5" s="1"/>
  <c r="F141" i="5" s="1"/>
  <c r="D141" i="5"/>
  <c r="E141" i="5" s="1"/>
  <c r="F142" i="5" s="1"/>
  <c r="D142" i="5"/>
  <c r="E142" i="5" s="1"/>
  <c r="F143" i="5" s="1"/>
  <c r="D143" i="5"/>
  <c r="E143" i="5" s="1"/>
  <c r="F144" i="5" s="1"/>
  <c r="D144" i="5"/>
  <c r="E144" i="5" s="1"/>
  <c r="F145" i="5" s="1"/>
  <c r="D145" i="5"/>
  <c r="E145" i="5" s="1"/>
  <c r="F146" i="5" s="1"/>
  <c r="D146" i="5"/>
  <c r="E146" i="5" s="1"/>
  <c r="F147" i="5" s="1"/>
  <c r="D147" i="5"/>
  <c r="E147" i="5" s="1"/>
  <c r="F148" i="5" s="1"/>
  <c r="D148" i="5"/>
  <c r="E148" i="5" s="1"/>
  <c r="F149" i="5" s="1"/>
  <c r="D149" i="5"/>
  <c r="E149" i="5" s="1"/>
  <c r="F150" i="5" s="1"/>
  <c r="D150" i="5"/>
  <c r="E150" i="5" s="1"/>
  <c r="F151" i="5" s="1"/>
  <c r="D151" i="5"/>
  <c r="E151" i="5" s="1"/>
  <c r="F152" i="5" s="1"/>
  <c r="D152" i="5"/>
  <c r="E152" i="5" s="1"/>
  <c r="F153" i="5" s="1"/>
  <c r="D153" i="5"/>
  <c r="E153" i="5" s="1"/>
  <c r="F154" i="5" s="1"/>
  <c r="D154" i="5"/>
  <c r="E154" i="5" s="1"/>
  <c r="F155" i="5" s="1"/>
  <c r="D155" i="5"/>
  <c r="E155" i="5" s="1"/>
  <c r="F156" i="5" s="1"/>
  <c r="D156" i="5"/>
  <c r="E156" i="5" s="1"/>
  <c r="F157" i="5" s="1"/>
  <c r="D157" i="5"/>
  <c r="E157" i="5" s="1"/>
  <c r="F158" i="5" s="1"/>
  <c r="D158" i="5"/>
  <c r="E158" i="5" s="1"/>
  <c r="F159" i="5" s="1"/>
  <c r="D159" i="5"/>
  <c r="E159" i="5" s="1"/>
  <c r="F160" i="5" s="1"/>
  <c r="D160" i="5"/>
  <c r="E160" i="5" s="1"/>
  <c r="F161" i="5" s="1"/>
  <c r="D161" i="5"/>
  <c r="E161" i="5" s="1"/>
  <c r="F162" i="5" s="1"/>
  <c r="D162" i="5"/>
  <c r="E162" i="5" s="1"/>
  <c r="F163" i="5" s="1"/>
  <c r="D163" i="5"/>
  <c r="E163" i="5" s="1"/>
  <c r="F164" i="5" s="1"/>
  <c r="D164" i="5"/>
  <c r="E164" i="5" s="1"/>
  <c r="F165" i="5" s="1"/>
  <c r="D165" i="5"/>
  <c r="E165" i="5" s="1"/>
  <c r="F166" i="5" s="1"/>
  <c r="D166" i="5"/>
  <c r="E166" i="5" s="1"/>
  <c r="F167" i="5" s="1"/>
  <c r="D167" i="5"/>
  <c r="E167" i="5" s="1"/>
  <c r="F168" i="5" s="1"/>
  <c r="D168" i="5"/>
  <c r="E168" i="5" s="1"/>
  <c r="F169" i="5" s="1"/>
  <c r="D169" i="5"/>
  <c r="E169" i="5" s="1"/>
  <c r="F170" i="5" s="1"/>
  <c r="D170" i="5"/>
  <c r="E170" i="5" s="1"/>
  <c r="F171" i="5" s="1"/>
  <c r="D171" i="5"/>
  <c r="E171" i="5" s="1"/>
  <c r="F172" i="5" s="1"/>
  <c r="D172" i="5"/>
  <c r="E172" i="5" s="1"/>
  <c r="F173" i="5" s="1"/>
  <c r="D173" i="5"/>
  <c r="E173" i="5" s="1"/>
  <c r="F174" i="5" s="1"/>
  <c r="D174" i="5"/>
  <c r="E174" i="5" s="1"/>
  <c r="F175" i="5" s="1"/>
  <c r="D175" i="5"/>
  <c r="E175" i="5" s="1"/>
  <c r="F176" i="5" s="1"/>
  <c r="D176" i="5"/>
  <c r="E176" i="5" s="1"/>
  <c r="F177" i="5" s="1"/>
  <c r="D177" i="5"/>
  <c r="E177" i="5" s="1"/>
  <c r="F178" i="5" s="1"/>
  <c r="D178" i="5"/>
  <c r="E178" i="5" s="1"/>
  <c r="F179" i="5" s="1"/>
  <c r="D179" i="5"/>
  <c r="E179" i="5" s="1"/>
  <c r="F180" i="5" s="1"/>
  <c r="D180" i="5"/>
  <c r="E180" i="5" s="1"/>
  <c r="F181" i="5" s="1"/>
  <c r="D181" i="5"/>
  <c r="E181" i="5" s="1"/>
  <c r="F182" i="5" s="1"/>
  <c r="D182" i="5"/>
  <c r="E182" i="5" s="1"/>
  <c r="F183" i="5" s="1"/>
  <c r="D183" i="5"/>
  <c r="E183" i="5" s="1"/>
  <c r="F184" i="5" s="1"/>
  <c r="D184" i="5"/>
  <c r="E184" i="5" s="1"/>
  <c r="F185" i="5" s="1"/>
  <c r="D185" i="5"/>
  <c r="E185" i="5" s="1"/>
  <c r="F186" i="5" s="1"/>
  <c r="D186" i="5"/>
  <c r="E186" i="5" s="1"/>
  <c r="F187" i="5" s="1"/>
  <c r="D187" i="5"/>
  <c r="E187" i="5" s="1"/>
  <c r="F188" i="5" s="1"/>
  <c r="D188" i="5"/>
  <c r="E188" i="5" s="1"/>
  <c r="F189" i="5" s="1"/>
  <c r="D189" i="5"/>
  <c r="E189" i="5" s="1"/>
  <c r="F190" i="5" s="1"/>
  <c r="D190" i="5"/>
  <c r="E190" i="5" s="1"/>
  <c r="F191" i="5" s="1"/>
  <c r="D191" i="5"/>
  <c r="E191" i="5" s="1"/>
  <c r="F192" i="5" s="1"/>
  <c r="D192" i="5"/>
  <c r="E192" i="5" s="1"/>
  <c r="F193" i="5" s="1"/>
  <c r="D193" i="5"/>
  <c r="E193" i="5" s="1"/>
  <c r="F194" i="5" s="1"/>
  <c r="D194" i="5"/>
  <c r="E194" i="5" s="1"/>
  <c r="F195" i="5" s="1"/>
  <c r="D195" i="5"/>
  <c r="E195" i="5" s="1"/>
  <c r="F196" i="5" s="1"/>
  <c r="D196" i="5"/>
  <c r="E196" i="5" s="1"/>
  <c r="F197" i="5" s="1"/>
  <c r="D197" i="5"/>
  <c r="E197" i="5" s="1"/>
  <c r="F198" i="5" s="1"/>
  <c r="D198" i="5"/>
  <c r="E198" i="5" s="1"/>
  <c r="F199" i="5" s="1"/>
  <c r="D199" i="5"/>
  <c r="E199" i="5" s="1"/>
  <c r="F200" i="5" s="1"/>
  <c r="D200" i="5"/>
  <c r="E200" i="5" s="1"/>
  <c r="F201" i="5" s="1"/>
  <c r="D201" i="5"/>
  <c r="E201" i="5" s="1"/>
  <c r="F202" i="5" s="1"/>
  <c r="D202" i="5"/>
  <c r="E202" i="5" s="1"/>
  <c r="F203" i="5" s="1"/>
  <c r="D203" i="5"/>
  <c r="E203" i="5" s="1"/>
  <c r="F204" i="5" s="1"/>
  <c r="D204" i="5"/>
  <c r="E204" i="5" s="1"/>
  <c r="F205" i="5" s="1"/>
  <c r="D205" i="5"/>
  <c r="E205" i="5" s="1"/>
  <c r="F206" i="5" s="1"/>
  <c r="D206" i="5"/>
  <c r="E206" i="5" s="1"/>
  <c r="F207" i="5" s="1"/>
  <c r="D207" i="5"/>
  <c r="E207" i="5" s="1"/>
  <c r="F208" i="5" s="1"/>
  <c r="D208" i="5"/>
  <c r="E208" i="5" s="1"/>
  <c r="F209" i="5" s="1"/>
  <c r="D209" i="5"/>
  <c r="E209" i="5" s="1"/>
  <c r="F210" i="5" s="1"/>
  <c r="D210" i="5"/>
  <c r="E210" i="5" s="1"/>
  <c r="F211" i="5" s="1"/>
  <c r="D211" i="5"/>
  <c r="E211" i="5" s="1"/>
  <c r="F212" i="5" s="1"/>
  <c r="D212" i="5"/>
  <c r="E212" i="5" s="1"/>
  <c r="F213" i="5" s="1"/>
  <c r="D213" i="5"/>
  <c r="E213" i="5" s="1"/>
  <c r="F214" i="5" s="1"/>
  <c r="D214" i="5"/>
  <c r="E214" i="5" s="1"/>
  <c r="F215" i="5" s="1"/>
  <c r="D215" i="5"/>
  <c r="E215" i="5" s="1"/>
  <c r="F216" i="5" s="1"/>
  <c r="D216" i="5"/>
  <c r="E216" i="5" s="1"/>
  <c r="F217" i="5" s="1"/>
  <c r="D217" i="5"/>
  <c r="E217" i="5" s="1"/>
  <c r="F218" i="5" s="1"/>
  <c r="D218" i="5"/>
  <c r="E218" i="5" s="1"/>
  <c r="F219" i="5" s="1"/>
  <c r="D219" i="5"/>
  <c r="E219" i="5" s="1"/>
  <c r="F220" i="5" s="1"/>
  <c r="D220" i="5"/>
  <c r="E220" i="5" s="1"/>
  <c r="F221" i="5" s="1"/>
  <c r="D221" i="5"/>
  <c r="E221" i="5" s="1"/>
  <c r="F222" i="5" s="1"/>
  <c r="D222" i="5"/>
  <c r="E222" i="5" s="1"/>
  <c r="F223" i="5" s="1"/>
  <c r="D223" i="5"/>
  <c r="E223" i="5" s="1"/>
  <c r="F224" i="5" s="1"/>
  <c r="D224" i="5"/>
  <c r="E224" i="5" s="1"/>
  <c r="F225" i="5" s="1"/>
  <c r="D225" i="5"/>
  <c r="E225" i="5" s="1"/>
  <c r="F226" i="5" s="1"/>
  <c r="D226" i="5"/>
  <c r="E226" i="5" s="1"/>
  <c r="F227" i="5" s="1"/>
  <c r="D227" i="5"/>
  <c r="E227" i="5" s="1"/>
  <c r="F228" i="5" s="1"/>
  <c r="D228" i="5"/>
  <c r="E228" i="5" s="1"/>
  <c r="F229" i="5" s="1"/>
  <c r="D229" i="5"/>
  <c r="E229" i="5" s="1"/>
  <c r="F230" i="5" s="1"/>
  <c r="D230" i="5"/>
  <c r="E230" i="5" s="1"/>
  <c r="F231" i="5" s="1"/>
  <c r="D231" i="5"/>
  <c r="E231" i="5" s="1"/>
  <c r="F232" i="5" s="1"/>
  <c r="D232" i="5"/>
  <c r="E232" i="5" s="1"/>
  <c r="F233" i="5" s="1"/>
  <c r="D233" i="5"/>
  <c r="E233" i="5" s="1"/>
  <c r="F234" i="5" s="1"/>
  <c r="D234" i="5"/>
  <c r="E234" i="5" s="1"/>
  <c r="F235" i="5" s="1"/>
  <c r="D235" i="5"/>
  <c r="E235" i="5" s="1"/>
  <c r="F236" i="5" s="1"/>
  <c r="D236" i="5"/>
  <c r="E236" i="5" s="1"/>
  <c r="F237" i="5" s="1"/>
  <c r="D237" i="5"/>
  <c r="E237" i="5" s="1"/>
  <c r="F238" i="5" s="1"/>
  <c r="D238" i="5"/>
  <c r="E238" i="5" s="1"/>
  <c r="F239" i="5" s="1"/>
  <c r="D239" i="5"/>
  <c r="E239" i="5" s="1"/>
  <c r="F240" i="5" s="1"/>
  <c r="D240" i="5"/>
  <c r="E240" i="5" s="1"/>
  <c r="F241" i="5" s="1"/>
  <c r="D241" i="5"/>
  <c r="E241" i="5" s="1"/>
  <c r="F242" i="5" s="1"/>
  <c r="D242" i="5"/>
  <c r="E242" i="5" s="1"/>
  <c r="F243" i="5" s="1"/>
  <c r="D243" i="5"/>
  <c r="E243" i="5" s="1"/>
  <c r="F244" i="5" s="1"/>
  <c r="D244" i="5"/>
  <c r="E244" i="5" s="1"/>
  <c r="F245" i="5" s="1"/>
  <c r="D245" i="5"/>
  <c r="E245" i="5" s="1"/>
  <c r="F246" i="5" s="1"/>
  <c r="D246" i="5"/>
  <c r="E246" i="5" s="1"/>
  <c r="F247" i="5" s="1"/>
  <c r="D247" i="5"/>
  <c r="E247" i="5" s="1"/>
  <c r="F248" i="5" s="1"/>
  <c r="D248" i="5"/>
  <c r="E248" i="5" s="1"/>
  <c r="F249" i="5" s="1"/>
  <c r="D249" i="5"/>
  <c r="E249" i="5" s="1"/>
  <c r="F250" i="5" s="1"/>
  <c r="D250" i="5"/>
  <c r="E250" i="5" s="1"/>
  <c r="F251" i="5" s="1"/>
  <c r="D251" i="5"/>
  <c r="E251" i="5" s="1"/>
  <c r="F252" i="5" s="1"/>
  <c r="D252" i="5"/>
  <c r="E252" i="5" s="1"/>
  <c r="F253" i="5" s="1"/>
  <c r="D253" i="5"/>
  <c r="E253" i="5" s="1"/>
  <c r="F254" i="5" s="1"/>
  <c r="D254" i="5"/>
  <c r="E254" i="5" s="1"/>
  <c r="F255" i="5" s="1"/>
  <c r="D255" i="5"/>
  <c r="E255" i="5" s="1"/>
  <c r="D7" i="5"/>
  <c r="E7" i="5" s="1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43" i="5"/>
  <c r="C44" i="5"/>
  <c r="C45" i="5"/>
  <c r="C46" i="5"/>
  <c r="C47" i="5"/>
  <c r="C48" i="5"/>
  <c r="C49" i="5"/>
  <c r="C50" i="5"/>
  <c r="C51" i="5"/>
  <c r="C52" i="5"/>
  <c r="C53" i="5"/>
  <c r="C54" i="5"/>
  <c r="C55" i="5"/>
  <c r="C56" i="5"/>
  <c r="C57" i="5"/>
  <c r="C58" i="5"/>
  <c r="C59" i="5"/>
  <c r="C60" i="5"/>
  <c r="C61" i="5"/>
  <c r="C62" i="5"/>
  <c r="C63" i="5"/>
  <c r="C64" i="5"/>
  <c r="C65" i="5"/>
  <c r="C66" i="5"/>
  <c r="C67" i="5"/>
  <c r="C68" i="5"/>
  <c r="C69" i="5"/>
  <c r="C70" i="5"/>
  <c r="C71" i="5"/>
  <c r="C72" i="5"/>
  <c r="C73" i="5"/>
  <c r="C74" i="5"/>
  <c r="C75" i="5"/>
  <c r="C76" i="5"/>
  <c r="C77" i="5"/>
  <c r="C78" i="5"/>
  <c r="C79" i="5"/>
  <c r="C80" i="5"/>
  <c r="C81" i="5"/>
  <c r="C82" i="5"/>
  <c r="C83" i="5"/>
  <c r="C84" i="5"/>
  <c r="C85" i="5"/>
  <c r="C86" i="5"/>
  <c r="C87" i="5"/>
  <c r="C88" i="5"/>
  <c r="C89" i="5"/>
  <c r="C90" i="5"/>
  <c r="C91" i="5"/>
  <c r="C92" i="5"/>
  <c r="C93" i="5"/>
  <c r="C94" i="5"/>
  <c r="C95" i="5"/>
  <c r="C96" i="5"/>
  <c r="C97" i="5"/>
  <c r="C98" i="5"/>
  <c r="C99" i="5"/>
  <c r="C100" i="5"/>
  <c r="C101" i="5"/>
  <c r="C102" i="5"/>
  <c r="C103" i="5"/>
  <c r="C104" i="5"/>
  <c r="C105" i="5"/>
  <c r="C106" i="5"/>
  <c r="C107" i="5"/>
  <c r="C108" i="5"/>
  <c r="C109" i="5"/>
  <c r="C110" i="5"/>
  <c r="C111" i="5"/>
  <c r="C112" i="5"/>
  <c r="C113" i="5"/>
  <c r="C114" i="5"/>
  <c r="C115" i="5"/>
  <c r="C116" i="5"/>
  <c r="C117" i="5"/>
  <c r="C118" i="5"/>
  <c r="C119" i="5"/>
  <c r="C120" i="5"/>
  <c r="C121" i="5"/>
  <c r="C122" i="5"/>
  <c r="C123" i="5"/>
  <c r="C124" i="5"/>
  <c r="C125" i="5"/>
  <c r="C126" i="5"/>
  <c r="C127" i="5"/>
  <c r="C128" i="5"/>
  <c r="C129" i="5"/>
  <c r="C130" i="5"/>
  <c r="C131" i="5"/>
  <c r="C132" i="5"/>
  <c r="C133" i="5"/>
  <c r="C134" i="5"/>
  <c r="C135" i="5"/>
  <c r="C136" i="5"/>
  <c r="C137" i="5"/>
  <c r="C138" i="5"/>
  <c r="C139" i="5"/>
  <c r="C140" i="5"/>
  <c r="C141" i="5"/>
  <c r="C142" i="5"/>
  <c r="C143" i="5"/>
  <c r="C144" i="5"/>
  <c r="C145" i="5"/>
  <c r="C146" i="5"/>
  <c r="C147" i="5"/>
  <c r="C148" i="5"/>
  <c r="C149" i="5"/>
  <c r="C150" i="5"/>
  <c r="C151" i="5"/>
  <c r="C152" i="5"/>
  <c r="C153" i="5"/>
  <c r="C154" i="5"/>
  <c r="C155" i="5"/>
  <c r="C156" i="5"/>
  <c r="C157" i="5"/>
  <c r="C158" i="5"/>
  <c r="C159" i="5"/>
  <c r="C160" i="5"/>
  <c r="C161" i="5"/>
  <c r="C162" i="5"/>
  <c r="C163" i="5"/>
  <c r="C164" i="5"/>
  <c r="C165" i="5"/>
  <c r="C166" i="5"/>
  <c r="C167" i="5"/>
  <c r="C168" i="5"/>
  <c r="C169" i="5"/>
  <c r="C170" i="5"/>
  <c r="C171" i="5"/>
  <c r="C172" i="5"/>
  <c r="C173" i="5"/>
  <c r="C174" i="5"/>
  <c r="C175" i="5"/>
  <c r="C176" i="5"/>
  <c r="C177" i="5"/>
  <c r="C178" i="5"/>
  <c r="C179" i="5"/>
  <c r="C180" i="5"/>
  <c r="C181" i="5"/>
  <c r="C182" i="5"/>
  <c r="C183" i="5"/>
  <c r="C184" i="5"/>
  <c r="C185" i="5"/>
  <c r="C186" i="5"/>
  <c r="C187" i="5"/>
  <c r="C188" i="5"/>
  <c r="C189" i="5"/>
  <c r="C190" i="5"/>
  <c r="C191" i="5"/>
  <c r="C192" i="5"/>
  <c r="C193" i="5"/>
  <c r="C194" i="5"/>
  <c r="C195" i="5"/>
  <c r="C196" i="5"/>
  <c r="C197" i="5"/>
  <c r="C198" i="5"/>
  <c r="C199" i="5"/>
  <c r="C200" i="5"/>
  <c r="C201" i="5"/>
  <c r="C202" i="5"/>
  <c r="C203" i="5"/>
  <c r="C204" i="5"/>
  <c r="C205" i="5"/>
  <c r="C206" i="5"/>
  <c r="C207" i="5"/>
  <c r="C208" i="5"/>
  <c r="C209" i="5"/>
  <c r="C210" i="5"/>
  <c r="C211" i="5"/>
  <c r="C212" i="5"/>
  <c r="C213" i="5"/>
  <c r="C214" i="5"/>
  <c r="C215" i="5"/>
  <c r="C216" i="5"/>
  <c r="C217" i="5"/>
  <c r="C218" i="5"/>
  <c r="C219" i="5"/>
  <c r="C220" i="5"/>
  <c r="C221" i="5"/>
  <c r="C222" i="5"/>
  <c r="C223" i="5"/>
  <c r="C224" i="5"/>
  <c r="C225" i="5"/>
  <c r="C226" i="5"/>
  <c r="C227" i="5"/>
  <c r="C228" i="5"/>
  <c r="C229" i="5"/>
  <c r="C230" i="5"/>
  <c r="C231" i="5"/>
  <c r="C232" i="5"/>
  <c r="C233" i="5"/>
  <c r="C234" i="5"/>
  <c r="C235" i="5"/>
  <c r="C236" i="5"/>
  <c r="C237" i="5"/>
  <c r="C238" i="5"/>
  <c r="C239" i="5"/>
  <c r="C240" i="5"/>
  <c r="C241" i="5"/>
  <c r="C242" i="5"/>
  <c r="C243" i="5"/>
  <c r="C244" i="5"/>
  <c r="C245" i="5"/>
  <c r="C246" i="5"/>
  <c r="C247" i="5"/>
  <c r="C248" i="5"/>
  <c r="C249" i="5"/>
  <c r="C250" i="5"/>
  <c r="C251" i="5"/>
  <c r="C252" i="5"/>
  <c r="C253" i="5"/>
  <c r="C254" i="5"/>
  <c r="C255" i="5"/>
  <c r="C7" i="5"/>
  <c r="M160" i="7" l="1"/>
  <c r="N160" i="7"/>
  <c r="M128" i="7"/>
  <c r="N128" i="7"/>
  <c r="M96" i="7"/>
  <c r="N96" i="7"/>
  <c r="M80" i="7"/>
  <c r="N80" i="7"/>
  <c r="M64" i="7"/>
  <c r="N64" i="7"/>
  <c r="M48" i="7"/>
  <c r="N48" i="7"/>
  <c r="M32" i="7"/>
  <c r="N32" i="7"/>
  <c r="M112" i="7"/>
  <c r="N112" i="7"/>
  <c r="M159" i="7"/>
  <c r="N159" i="7"/>
  <c r="M143" i="7"/>
  <c r="N143" i="7"/>
  <c r="M127" i="7"/>
  <c r="N127" i="7"/>
  <c r="M111" i="7"/>
  <c r="N111" i="7"/>
  <c r="M95" i="7"/>
  <c r="N95" i="7"/>
  <c r="M79" i="7"/>
  <c r="N79" i="7"/>
  <c r="M63" i="7"/>
  <c r="N63" i="7"/>
  <c r="M47" i="7"/>
  <c r="N47" i="7"/>
  <c r="M31" i="7"/>
  <c r="N31" i="7"/>
  <c r="M144" i="7"/>
  <c r="N144" i="7"/>
  <c r="M158" i="7"/>
  <c r="N158" i="7"/>
  <c r="M142" i="7"/>
  <c r="N142" i="7"/>
  <c r="M126" i="7"/>
  <c r="N126" i="7"/>
  <c r="M110" i="7"/>
  <c r="N110" i="7"/>
  <c r="M94" i="7"/>
  <c r="N94" i="7"/>
  <c r="M78" i="7"/>
  <c r="N78" i="7"/>
  <c r="M62" i="7"/>
  <c r="N62" i="7"/>
  <c r="M46" i="7"/>
  <c r="N46" i="7"/>
  <c r="M30" i="7"/>
  <c r="N30" i="7"/>
  <c r="M172" i="7"/>
  <c r="N172" i="7"/>
  <c r="M156" i="7"/>
  <c r="N156" i="7"/>
  <c r="M140" i="7"/>
  <c r="N140" i="7"/>
  <c r="M124" i="7"/>
  <c r="N124" i="7"/>
  <c r="M108" i="7"/>
  <c r="N108" i="7"/>
  <c r="M92" i="7"/>
  <c r="N92" i="7"/>
  <c r="M76" i="7"/>
  <c r="N76" i="7"/>
  <c r="M60" i="7"/>
  <c r="N60" i="7"/>
  <c r="M44" i="7"/>
  <c r="N44" i="7"/>
  <c r="M28" i="7"/>
  <c r="N28" i="7"/>
  <c r="M171" i="7"/>
  <c r="N171" i="7"/>
  <c r="M155" i="7"/>
  <c r="N155" i="7"/>
  <c r="M139" i="7"/>
  <c r="N139" i="7"/>
  <c r="M123" i="7"/>
  <c r="N123" i="7"/>
  <c r="M107" i="7"/>
  <c r="N107" i="7"/>
  <c r="M91" i="7"/>
  <c r="N91" i="7"/>
  <c r="M75" i="7"/>
  <c r="N75" i="7"/>
  <c r="M59" i="7"/>
  <c r="N59" i="7"/>
  <c r="M43" i="7"/>
  <c r="N43" i="7"/>
  <c r="M27" i="7"/>
  <c r="N27" i="7"/>
  <c r="M170" i="7"/>
  <c r="N170" i="7"/>
  <c r="M154" i="7"/>
  <c r="N154" i="7"/>
  <c r="M138" i="7"/>
  <c r="N138" i="7"/>
  <c r="M122" i="7"/>
  <c r="N122" i="7"/>
  <c r="M106" i="7"/>
  <c r="N106" i="7"/>
  <c r="M90" i="7"/>
  <c r="N90" i="7"/>
  <c r="M74" i="7"/>
  <c r="N74" i="7"/>
  <c r="M58" i="7"/>
  <c r="N58" i="7"/>
  <c r="M42" i="7"/>
  <c r="N42" i="7"/>
  <c r="M26" i="7"/>
  <c r="N26" i="7"/>
  <c r="M169" i="7"/>
  <c r="N169" i="7"/>
  <c r="M153" i="7"/>
  <c r="N153" i="7"/>
  <c r="M137" i="7"/>
  <c r="N137" i="7"/>
  <c r="M121" i="7"/>
  <c r="N121" i="7"/>
  <c r="M105" i="7"/>
  <c r="N105" i="7"/>
  <c r="M89" i="7"/>
  <c r="N89" i="7"/>
  <c r="M73" i="7"/>
  <c r="N73" i="7"/>
  <c r="M57" i="7"/>
  <c r="N57" i="7"/>
  <c r="M41" i="7"/>
  <c r="N41" i="7"/>
  <c r="M25" i="7"/>
  <c r="N25" i="7"/>
  <c r="M168" i="7"/>
  <c r="N168" i="7"/>
  <c r="M152" i="7"/>
  <c r="N152" i="7"/>
  <c r="M136" i="7"/>
  <c r="N136" i="7"/>
  <c r="M120" i="7"/>
  <c r="N120" i="7"/>
  <c r="M104" i="7"/>
  <c r="N104" i="7"/>
  <c r="M88" i="7"/>
  <c r="N88" i="7"/>
  <c r="M72" i="7"/>
  <c r="N72" i="7"/>
  <c r="M56" i="7"/>
  <c r="N56" i="7"/>
  <c r="M40" i="7"/>
  <c r="N40" i="7"/>
  <c r="M24" i="7"/>
  <c r="N24" i="7"/>
  <c r="M167" i="7"/>
  <c r="N167" i="7"/>
  <c r="M151" i="7"/>
  <c r="N151" i="7"/>
  <c r="M135" i="7"/>
  <c r="N135" i="7"/>
  <c r="M119" i="7"/>
  <c r="N119" i="7"/>
  <c r="M103" i="7"/>
  <c r="N103" i="7"/>
  <c r="M87" i="7"/>
  <c r="N87" i="7"/>
  <c r="M71" i="7"/>
  <c r="N71" i="7"/>
  <c r="M55" i="7"/>
  <c r="N55" i="7"/>
  <c r="M39" i="7"/>
  <c r="N39" i="7"/>
  <c r="M23" i="7"/>
  <c r="N23" i="7"/>
  <c r="M166" i="7"/>
  <c r="N166" i="7"/>
  <c r="M150" i="7"/>
  <c r="N150" i="7"/>
  <c r="M134" i="7"/>
  <c r="N134" i="7"/>
  <c r="M118" i="7"/>
  <c r="N118" i="7"/>
  <c r="M102" i="7"/>
  <c r="N102" i="7"/>
  <c r="M86" i="7"/>
  <c r="N86" i="7"/>
  <c r="M70" i="7"/>
  <c r="N70" i="7"/>
  <c r="M54" i="7"/>
  <c r="N54" i="7"/>
  <c r="M38" i="7"/>
  <c r="N38" i="7"/>
  <c r="M22" i="7"/>
  <c r="N22" i="7"/>
  <c r="M165" i="7"/>
  <c r="N165" i="7"/>
  <c r="M149" i="7"/>
  <c r="N149" i="7"/>
  <c r="M133" i="7"/>
  <c r="N133" i="7"/>
  <c r="M117" i="7"/>
  <c r="N117" i="7"/>
  <c r="M101" i="7"/>
  <c r="N101" i="7"/>
  <c r="M85" i="7"/>
  <c r="N85" i="7"/>
  <c r="M69" i="7"/>
  <c r="N69" i="7"/>
  <c r="M53" i="7"/>
  <c r="N53" i="7"/>
  <c r="M37" i="7"/>
  <c r="N37" i="7"/>
  <c r="M21" i="7"/>
  <c r="N21" i="7"/>
  <c r="M161" i="7"/>
  <c r="N161" i="7"/>
  <c r="M145" i="7"/>
  <c r="N145" i="7"/>
  <c r="M129" i="7"/>
  <c r="N129" i="7"/>
  <c r="M113" i="7"/>
  <c r="N113" i="7"/>
  <c r="M97" i="7"/>
  <c r="N97" i="7"/>
  <c r="M81" i="7"/>
  <c r="N81" i="7"/>
  <c r="M65" i="7"/>
  <c r="N65" i="7"/>
  <c r="M49" i="7"/>
  <c r="N49" i="7"/>
  <c r="M33" i="7"/>
  <c r="N33" i="7"/>
  <c r="M17" i="7"/>
  <c r="N17" i="7"/>
  <c r="M157" i="7"/>
  <c r="M141" i="7"/>
  <c r="M125" i="7"/>
  <c r="M109" i="7"/>
  <c r="M93" i="7"/>
  <c r="M77" i="7"/>
  <c r="M61" i="7"/>
  <c r="M45" i="7"/>
  <c r="M29" i="7"/>
  <c r="M164" i="7"/>
  <c r="M148" i="7"/>
  <c r="M132" i="7"/>
  <c r="M116" i="7"/>
  <c r="M100" i="7"/>
  <c r="M84" i="7"/>
  <c r="M68" i="7"/>
  <c r="M52" i="7"/>
  <c r="M36" i="7"/>
  <c r="M20" i="7"/>
  <c r="M163" i="7"/>
  <c r="M147" i="7"/>
  <c r="M131" i="7"/>
  <c r="M115" i="7"/>
  <c r="M99" i="7"/>
  <c r="M83" i="7"/>
  <c r="M67" i="7"/>
  <c r="M51" i="7"/>
  <c r="M35" i="7"/>
  <c r="M19" i="7"/>
  <c r="M162" i="7"/>
  <c r="M146" i="7"/>
  <c r="M130" i="7"/>
  <c r="M114" i="7"/>
  <c r="M98" i="7"/>
  <c r="M82" i="7"/>
  <c r="M66" i="7"/>
  <c r="M50" i="7"/>
  <c r="M34" i="7"/>
  <c r="M18" i="7"/>
  <c r="L5" i="6"/>
  <c r="L6" i="6"/>
  <c r="L7" i="6"/>
  <c r="I16" i="6"/>
  <c r="H17" i="6"/>
  <c r="I17" i="6" s="1"/>
  <c r="G14" i="5"/>
  <c r="G245" i="5"/>
  <c r="G30" i="5"/>
  <c r="G222" i="5"/>
  <c r="G109" i="5"/>
  <c r="G190" i="5"/>
  <c r="G78" i="5"/>
  <c r="G158" i="5"/>
  <c r="G45" i="5"/>
  <c r="G46" i="5"/>
  <c r="G37" i="5"/>
  <c r="G134" i="5"/>
  <c r="G181" i="5"/>
  <c r="G68" i="5"/>
  <c r="G189" i="5"/>
  <c r="G69" i="5"/>
  <c r="G182" i="5"/>
  <c r="G118" i="5"/>
  <c r="G213" i="5"/>
  <c r="G101" i="5"/>
  <c r="G77" i="5"/>
  <c r="G198" i="5"/>
  <c r="G102" i="5"/>
  <c r="G197" i="5"/>
  <c r="G179" i="5"/>
  <c r="G246" i="5"/>
  <c r="G229" i="5"/>
  <c r="G133" i="5"/>
  <c r="G211" i="5"/>
  <c r="G147" i="5"/>
  <c r="G18" i="5"/>
  <c r="G97" i="5"/>
  <c r="G244" i="5"/>
  <c r="G149" i="5"/>
  <c r="G243" i="5"/>
  <c r="G35" i="5"/>
  <c r="G150" i="5"/>
  <c r="G54" i="5"/>
  <c r="G85" i="5"/>
  <c r="G196" i="5"/>
  <c r="G67" i="5"/>
  <c r="G239" i="5"/>
  <c r="G223" i="5"/>
  <c r="G207" i="5"/>
  <c r="G175" i="5"/>
  <c r="G143" i="5"/>
  <c r="G127" i="5"/>
  <c r="G111" i="5"/>
  <c r="G95" i="5"/>
  <c r="G63" i="5"/>
  <c r="G31" i="5"/>
  <c r="G15" i="5"/>
  <c r="G166" i="5"/>
  <c r="G70" i="5"/>
  <c r="G53" i="5"/>
  <c r="G116" i="5"/>
  <c r="G131" i="5"/>
  <c r="G214" i="5"/>
  <c r="G38" i="5"/>
  <c r="G221" i="5"/>
  <c r="G255" i="5"/>
  <c r="G230" i="5"/>
  <c r="G21" i="5"/>
  <c r="G99" i="5"/>
  <c r="G157" i="5"/>
  <c r="G86" i="5"/>
  <c r="G165" i="5"/>
  <c r="G228" i="5"/>
  <c r="G132" i="5"/>
  <c r="G19" i="5"/>
  <c r="G52" i="5"/>
  <c r="G20" i="5"/>
  <c r="G195" i="5"/>
  <c r="G163" i="5"/>
  <c r="G83" i="5"/>
  <c r="G193" i="5"/>
  <c r="G240" i="5"/>
  <c r="G80" i="5"/>
  <c r="G84" i="5"/>
  <c r="G51" i="5"/>
  <c r="G254" i="5"/>
  <c r="G206" i="5"/>
  <c r="G110" i="5"/>
  <c r="G237" i="5"/>
  <c r="G205" i="5"/>
  <c r="G125" i="5"/>
  <c r="G93" i="5"/>
  <c r="G61" i="5"/>
  <c r="G29" i="5"/>
  <c r="G13" i="5"/>
  <c r="G164" i="5"/>
  <c r="G227" i="5"/>
  <c r="G115" i="5"/>
  <c r="G210" i="5"/>
  <c r="G238" i="5"/>
  <c r="G174" i="5"/>
  <c r="G126" i="5"/>
  <c r="G94" i="5"/>
  <c r="G173" i="5"/>
  <c r="G142" i="5"/>
  <c r="G62" i="5"/>
  <c r="G253" i="5"/>
  <c r="G141" i="5"/>
  <c r="G47" i="5"/>
  <c r="G220" i="5"/>
  <c r="G204" i="5"/>
  <c r="G76" i="5"/>
  <c r="G187" i="5"/>
  <c r="G171" i="5"/>
  <c r="G139" i="5"/>
  <c r="G91" i="5"/>
  <c r="G75" i="5"/>
  <c r="G59" i="5"/>
  <c r="G43" i="5"/>
  <c r="G27" i="5"/>
  <c r="G11" i="5"/>
  <c r="G117" i="5"/>
  <c r="G236" i="5"/>
  <c r="G92" i="5"/>
  <c r="G235" i="5"/>
  <c r="G252" i="5"/>
  <c r="G124" i="5"/>
  <c r="G148" i="5"/>
  <c r="G219" i="5"/>
  <c r="G123" i="5"/>
  <c r="G49" i="5"/>
  <c r="G48" i="5"/>
  <c r="G100" i="5"/>
  <c r="G140" i="5"/>
  <c r="G12" i="5"/>
  <c r="G251" i="5"/>
  <c r="G107" i="5"/>
  <c r="G162" i="5"/>
  <c r="G212" i="5"/>
  <c r="G172" i="5"/>
  <c r="G44" i="5"/>
  <c r="G155" i="5"/>
  <c r="G250" i="5"/>
  <c r="G79" i="5"/>
  <c r="G159" i="5"/>
  <c r="G108" i="5"/>
  <c r="G192" i="5"/>
  <c r="G191" i="5"/>
  <c r="G180" i="5"/>
  <c r="G36" i="5"/>
  <c r="G188" i="5"/>
  <c r="G60" i="5"/>
  <c r="G156" i="5"/>
  <c r="G28" i="5"/>
  <c r="G203" i="5"/>
  <c r="G209" i="5"/>
  <c r="G66" i="5"/>
  <c r="G34" i="5"/>
  <c r="G186" i="5"/>
  <c r="G122" i="5"/>
  <c r="G42" i="5"/>
  <c r="G146" i="5"/>
  <c r="G33" i="5"/>
  <c r="G201" i="5"/>
  <c r="G153" i="5"/>
  <c r="G89" i="5"/>
  <c r="G25" i="5"/>
  <c r="G145" i="5"/>
  <c r="G32" i="5"/>
  <c r="G248" i="5"/>
  <c r="G168" i="5"/>
  <c r="G120" i="5"/>
  <c r="G40" i="5"/>
  <c r="G114" i="5"/>
  <c r="G231" i="5"/>
  <c r="G167" i="5"/>
  <c r="G119" i="5"/>
  <c r="G55" i="5"/>
  <c r="G113" i="5"/>
  <c r="G112" i="5"/>
  <c r="G82" i="5"/>
  <c r="G224" i="5"/>
  <c r="G194" i="5"/>
  <c r="G81" i="5"/>
  <c r="G154" i="5"/>
  <c r="G74" i="5"/>
  <c r="G217" i="5"/>
  <c r="G105" i="5"/>
  <c r="G136" i="5"/>
  <c r="G144" i="5"/>
  <c r="G135" i="5"/>
  <c r="G225" i="5"/>
  <c r="G50" i="5"/>
  <c r="G202" i="5"/>
  <c r="G10" i="5"/>
  <c r="G233" i="5"/>
  <c r="G57" i="5"/>
  <c r="G216" i="5"/>
  <c r="G72" i="5"/>
  <c r="F8" i="5"/>
  <c r="G8" i="5" s="1"/>
  <c r="G7" i="5"/>
  <c r="G199" i="5"/>
  <c r="G226" i="5"/>
  <c r="G65" i="5"/>
  <c r="G64" i="5"/>
  <c r="G106" i="5"/>
  <c r="G249" i="5"/>
  <c r="G41" i="5"/>
  <c r="G104" i="5"/>
  <c r="G71" i="5"/>
  <c r="G218" i="5"/>
  <c r="G26" i="5"/>
  <c r="G121" i="5"/>
  <c r="G232" i="5"/>
  <c r="G88" i="5"/>
  <c r="G247" i="5"/>
  <c r="G103" i="5"/>
  <c r="G160" i="5"/>
  <c r="G178" i="5"/>
  <c r="G234" i="5"/>
  <c r="G90" i="5"/>
  <c r="G169" i="5"/>
  <c r="G200" i="5"/>
  <c r="G24" i="5"/>
  <c r="G215" i="5"/>
  <c r="G39" i="5"/>
  <c r="G22" i="5"/>
  <c r="G96" i="5"/>
  <c r="G208" i="5"/>
  <c r="G177" i="5"/>
  <c r="G170" i="5"/>
  <c r="G138" i="5"/>
  <c r="G58" i="5"/>
  <c r="G176" i="5"/>
  <c r="G185" i="5"/>
  <c r="G137" i="5"/>
  <c r="G73" i="5"/>
  <c r="G9" i="5"/>
  <c r="G184" i="5"/>
  <c r="G152" i="5"/>
  <c r="G56" i="5"/>
  <c r="G183" i="5"/>
  <c r="G151" i="5"/>
  <c r="G87" i="5"/>
  <c r="G161" i="5"/>
  <c r="G130" i="5"/>
  <c r="G17" i="5"/>
  <c r="G242" i="5"/>
  <c r="G129" i="5"/>
  <c r="G16" i="5"/>
  <c r="G241" i="5"/>
  <c r="G128" i="5"/>
  <c r="G98" i="5"/>
  <c r="H18" i="6" l="1"/>
  <c r="P14" i="5"/>
  <c r="P17" i="5" s="1"/>
  <c r="H19" i="6" l="1"/>
  <c r="I18" i="6"/>
  <c r="C12" i="4"/>
  <c r="H14" i="4" s="1" a="1"/>
  <c r="H14" i="4" s="1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38" i="3"/>
  <c r="C37" i="3"/>
  <c r="C36" i="3"/>
  <c r="C35" i="3"/>
  <c r="C34" i="3"/>
  <c r="C33" i="3"/>
  <c r="C32" i="3"/>
  <c r="C31" i="3"/>
  <c r="C30" i="3"/>
  <c r="C29" i="3"/>
  <c r="C28" i="3"/>
  <c r="C27" i="3"/>
  <c r="C26" i="3"/>
  <c r="C25" i="3"/>
  <c r="C24" i="3"/>
  <c r="I23" i="3"/>
  <c r="I23" i="3" a="1"/>
  <c r="C23" i="3"/>
  <c r="I22" i="3"/>
  <c r="I22" i="3" a="1"/>
  <c r="C22" i="3"/>
  <c r="I21" i="3"/>
  <c r="I21" i="3" a="1"/>
  <c r="C21" i="3"/>
  <c r="I20" i="3"/>
  <c r="I20" i="3" a="1"/>
  <c r="C20" i="3"/>
  <c r="I19" i="3"/>
  <c r="I19" i="3" a="1"/>
  <c r="C19" i="3"/>
  <c r="I18" i="3"/>
  <c r="I18" i="3" a="1"/>
  <c r="C18" i="3"/>
  <c r="I17" i="3"/>
  <c r="I17" i="3" a="1"/>
  <c r="C17" i="3"/>
  <c r="I16" i="3"/>
  <c r="I16" i="3" a="1"/>
  <c r="C16" i="3"/>
  <c r="I15" i="3"/>
  <c r="I15" i="3" a="1"/>
  <c r="C15" i="3"/>
  <c r="I14" i="3"/>
  <c r="I14" i="3" a="1"/>
  <c r="C14" i="3"/>
  <c r="C13" i="3"/>
  <c r="C12" i="3"/>
  <c r="C11" i="3"/>
  <c r="G10" i="3"/>
  <c r="G10" i="3" a="1"/>
  <c r="C10" i="3"/>
  <c r="C9" i="3"/>
  <c r="E486" i="2"/>
  <c r="D486" i="2"/>
  <c r="E485" i="2"/>
  <c r="D485" i="2"/>
  <c r="E484" i="2"/>
  <c r="D484" i="2"/>
  <c r="E483" i="2"/>
  <c r="D483" i="2"/>
  <c r="E482" i="2"/>
  <c r="D482" i="2"/>
  <c r="E481" i="2"/>
  <c r="D481" i="2"/>
  <c r="E480" i="2"/>
  <c r="D480" i="2"/>
  <c r="E479" i="2"/>
  <c r="D479" i="2"/>
  <c r="E478" i="2"/>
  <c r="D478" i="2"/>
  <c r="E477" i="2"/>
  <c r="D477" i="2"/>
  <c r="E476" i="2"/>
  <c r="D476" i="2"/>
  <c r="E475" i="2"/>
  <c r="D475" i="2"/>
  <c r="E474" i="2"/>
  <c r="D474" i="2"/>
  <c r="E473" i="2"/>
  <c r="D473" i="2"/>
  <c r="E472" i="2"/>
  <c r="D472" i="2"/>
  <c r="E471" i="2"/>
  <c r="D471" i="2"/>
  <c r="E470" i="2"/>
  <c r="D470" i="2"/>
  <c r="E469" i="2"/>
  <c r="D469" i="2"/>
  <c r="E468" i="2"/>
  <c r="D468" i="2"/>
  <c r="E467" i="2"/>
  <c r="D467" i="2"/>
  <c r="E466" i="2"/>
  <c r="D466" i="2"/>
  <c r="E465" i="2"/>
  <c r="D465" i="2"/>
  <c r="E464" i="2"/>
  <c r="D464" i="2"/>
  <c r="E463" i="2"/>
  <c r="D463" i="2"/>
  <c r="E462" i="2"/>
  <c r="D462" i="2"/>
  <c r="E461" i="2"/>
  <c r="D461" i="2"/>
  <c r="E460" i="2"/>
  <c r="D460" i="2"/>
  <c r="E459" i="2"/>
  <c r="D459" i="2"/>
  <c r="E458" i="2"/>
  <c r="D458" i="2"/>
  <c r="E457" i="2"/>
  <c r="D457" i="2"/>
  <c r="E456" i="2"/>
  <c r="D456" i="2"/>
  <c r="E455" i="2"/>
  <c r="D455" i="2"/>
  <c r="E454" i="2"/>
  <c r="D454" i="2"/>
  <c r="E453" i="2"/>
  <c r="D453" i="2"/>
  <c r="E452" i="2"/>
  <c r="D452" i="2"/>
  <c r="E451" i="2"/>
  <c r="D451" i="2"/>
  <c r="E450" i="2"/>
  <c r="D450" i="2"/>
  <c r="E449" i="2"/>
  <c r="D449" i="2"/>
  <c r="E448" i="2"/>
  <c r="D448" i="2"/>
  <c r="E447" i="2"/>
  <c r="D447" i="2"/>
  <c r="E446" i="2"/>
  <c r="D446" i="2"/>
  <c r="E445" i="2"/>
  <c r="D445" i="2"/>
  <c r="E444" i="2"/>
  <c r="D444" i="2"/>
  <c r="E443" i="2"/>
  <c r="D443" i="2"/>
  <c r="E442" i="2"/>
  <c r="D442" i="2"/>
  <c r="E441" i="2"/>
  <c r="D441" i="2"/>
  <c r="E440" i="2"/>
  <c r="D440" i="2"/>
  <c r="E439" i="2"/>
  <c r="D439" i="2"/>
  <c r="E438" i="2"/>
  <c r="D438" i="2"/>
  <c r="E437" i="2"/>
  <c r="D437" i="2"/>
  <c r="E436" i="2"/>
  <c r="D436" i="2"/>
  <c r="E435" i="2"/>
  <c r="D435" i="2"/>
  <c r="E434" i="2"/>
  <c r="D434" i="2"/>
  <c r="E433" i="2"/>
  <c r="D433" i="2"/>
  <c r="E432" i="2"/>
  <c r="D432" i="2"/>
  <c r="E431" i="2"/>
  <c r="D431" i="2"/>
  <c r="E430" i="2"/>
  <c r="D430" i="2"/>
  <c r="E429" i="2"/>
  <c r="D429" i="2"/>
  <c r="E428" i="2"/>
  <c r="D428" i="2"/>
  <c r="E427" i="2"/>
  <c r="D427" i="2"/>
  <c r="E426" i="2"/>
  <c r="D426" i="2"/>
  <c r="E425" i="2"/>
  <c r="D425" i="2"/>
  <c r="E424" i="2"/>
  <c r="D424" i="2"/>
  <c r="E423" i="2"/>
  <c r="D423" i="2"/>
  <c r="E422" i="2"/>
  <c r="D422" i="2"/>
  <c r="E421" i="2"/>
  <c r="D421" i="2"/>
  <c r="E420" i="2"/>
  <c r="D420" i="2"/>
  <c r="E419" i="2"/>
  <c r="D419" i="2"/>
  <c r="E418" i="2"/>
  <c r="D418" i="2"/>
  <c r="E417" i="2"/>
  <c r="D417" i="2"/>
  <c r="E416" i="2"/>
  <c r="D416" i="2"/>
  <c r="E415" i="2"/>
  <c r="D415" i="2"/>
  <c r="E414" i="2"/>
  <c r="D414" i="2"/>
  <c r="E413" i="2"/>
  <c r="D413" i="2"/>
  <c r="E412" i="2"/>
  <c r="D412" i="2"/>
  <c r="E411" i="2"/>
  <c r="D411" i="2"/>
  <c r="E410" i="2"/>
  <c r="D410" i="2"/>
  <c r="E409" i="2"/>
  <c r="D409" i="2"/>
  <c r="E408" i="2"/>
  <c r="D408" i="2"/>
  <c r="E407" i="2"/>
  <c r="D407" i="2"/>
  <c r="E406" i="2"/>
  <c r="D406" i="2"/>
  <c r="E405" i="2"/>
  <c r="D405" i="2"/>
  <c r="E404" i="2"/>
  <c r="D404" i="2"/>
  <c r="E403" i="2"/>
  <c r="D403" i="2"/>
  <c r="E402" i="2"/>
  <c r="D402" i="2"/>
  <c r="E401" i="2"/>
  <c r="D401" i="2"/>
  <c r="E400" i="2"/>
  <c r="D400" i="2"/>
  <c r="E399" i="2"/>
  <c r="D399" i="2"/>
  <c r="E398" i="2"/>
  <c r="D398" i="2"/>
  <c r="E397" i="2"/>
  <c r="D397" i="2"/>
  <c r="E396" i="2"/>
  <c r="D396" i="2"/>
  <c r="E395" i="2"/>
  <c r="D395" i="2"/>
  <c r="E394" i="2"/>
  <c r="D394" i="2"/>
  <c r="E393" i="2"/>
  <c r="D393" i="2"/>
  <c r="E392" i="2"/>
  <c r="D392" i="2"/>
  <c r="E391" i="2"/>
  <c r="D391" i="2"/>
  <c r="E390" i="2"/>
  <c r="D390" i="2"/>
  <c r="E389" i="2"/>
  <c r="D389" i="2"/>
  <c r="E388" i="2"/>
  <c r="D388" i="2"/>
  <c r="E387" i="2"/>
  <c r="D387" i="2"/>
  <c r="E386" i="2"/>
  <c r="D386" i="2"/>
  <c r="E385" i="2"/>
  <c r="D385" i="2"/>
  <c r="E384" i="2"/>
  <c r="D384" i="2"/>
  <c r="E383" i="2"/>
  <c r="D383" i="2"/>
  <c r="E382" i="2"/>
  <c r="D382" i="2"/>
  <c r="E381" i="2"/>
  <c r="D381" i="2"/>
  <c r="E380" i="2"/>
  <c r="D380" i="2"/>
  <c r="E379" i="2"/>
  <c r="D379" i="2"/>
  <c r="E378" i="2"/>
  <c r="D378" i="2"/>
  <c r="E377" i="2"/>
  <c r="D377" i="2"/>
  <c r="E376" i="2"/>
  <c r="D376" i="2"/>
  <c r="E375" i="2"/>
  <c r="D375" i="2"/>
  <c r="E374" i="2"/>
  <c r="D374" i="2"/>
  <c r="E373" i="2"/>
  <c r="D373" i="2"/>
  <c r="E372" i="2"/>
  <c r="D372" i="2"/>
  <c r="E371" i="2"/>
  <c r="D371" i="2"/>
  <c r="E370" i="2"/>
  <c r="D370" i="2"/>
  <c r="E369" i="2"/>
  <c r="D369" i="2"/>
  <c r="E368" i="2"/>
  <c r="D368" i="2"/>
  <c r="E367" i="2"/>
  <c r="D367" i="2"/>
  <c r="E366" i="2"/>
  <c r="D366" i="2"/>
  <c r="E365" i="2"/>
  <c r="D365" i="2"/>
  <c r="E364" i="2"/>
  <c r="D364" i="2"/>
  <c r="E363" i="2"/>
  <c r="D363" i="2"/>
  <c r="E362" i="2"/>
  <c r="D362" i="2"/>
  <c r="E361" i="2"/>
  <c r="D361" i="2"/>
  <c r="E360" i="2"/>
  <c r="D360" i="2"/>
  <c r="E359" i="2"/>
  <c r="D359" i="2"/>
  <c r="E358" i="2"/>
  <c r="D358" i="2"/>
  <c r="E357" i="2"/>
  <c r="D357" i="2"/>
  <c r="E356" i="2"/>
  <c r="D356" i="2"/>
  <c r="E355" i="2"/>
  <c r="D355" i="2"/>
  <c r="E354" i="2"/>
  <c r="D354" i="2"/>
  <c r="E353" i="2"/>
  <c r="D353" i="2"/>
  <c r="E352" i="2"/>
  <c r="D352" i="2"/>
  <c r="E351" i="2"/>
  <c r="D351" i="2"/>
  <c r="E350" i="2"/>
  <c r="D350" i="2"/>
  <c r="E349" i="2"/>
  <c r="D349" i="2"/>
  <c r="E348" i="2"/>
  <c r="D348" i="2"/>
  <c r="E347" i="2"/>
  <c r="D347" i="2"/>
  <c r="E346" i="2"/>
  <c r="D346" i="2"/>
  <c r="E345" i="2"/>
  <c r="D345" i="2"/>
  <c r="E344" i="2"/>
  <c r="D344" i="2"/>
  <c r="E343" i="2"/>
  <c r="D343" i="2"/>
  <c r="E342" i="2"/>
  <c r="D342" i="2"/>
  <c r="E341" i="2"/>
  <c r="D341" i="2"/>
  <c r="E340" i="2"/>
  <c r="D340" i="2"/>
  <c r="E339" i="2"/>
  <c r="D339" i="2"/>
  <c r="E338" i="2"/>
  <c r="D338" i="2"/>
  <c r="E337" i="2"/>
  <c r="D337" i="2"/>
  <c r="E336" i="2"/>
  <c r="D336" i="2"/>
  <c r="E335" i="2"/>
  <c r="D335" i="2"/>
  <c r="E334" i="2"/>
  <c r="D334" i="2"/>
  <c r="E333" i="2"/>
  <c r="D333" i="2"/>
  <c r="E332" i="2"/>
  <c r="D332" i="2"/>
  <c r="E331" i="2"/>
  <c r="D331" i="2"/>
  <c r="E330" i="2"/>
  <c r="D330" i="2"/>
  <c r="E329" i="2"/>
  <c r="D329" i="2"/>
  <c r="E328" i="2"/>
  <c r="D328" i="2"/>
  <c r="E327" i="2"/>
  <c r="D327" i="2"/>
  <c r="E326" i="2"/>
  <c r="D326" i="2"/>
  <c r="E325" i="2"/>
  <c r="D325" i="2"/>
  <c r="E324" i="2"/>
  <c r="D324" i="2"/>
  <c r="E323" i="2"/>
  <c r="D323" i="2"/>
  <c r="E322" i="2"/>
  <c r="D322" i="2"/>
  <c r="E321" i="2"/>
  <c r="D321" i="2"/>
  <c r="E320" i="2"/>
  <c r="D320" i="2"/>
  <c r="E319" i="2"/>
  <c r="D319" i="2"/>
  <c r="E318" i="2"/>
  <c r="D318" i="2"/>
  <c r="E317" i="2"/>
  <c r="D317" i="2"/>
  <c r="E316" i="2"/>
  <c r="D316" i="2"/>
  <c r="E315" i="2"/>
  <c r="D315" i="2"/>
  <c r="E314" i="2"/>
  <c r="D314" i="2"/>
  <c r="E313" i="2"/>
  <c r="D313" i="2"/>
  <c r="E312" i="2"/>
  <c r="D312" i="2"/>
  <c r="E311" i="2"/>
  <c r="D311" i="2"/>
  <c r="E310" i="2"/>
  <c r="D310" i="2"/>
  <c r="E309" i="2"/>
  <c r="D309" i="2"/>
  <c r="E308" i="2"/>
  <c r="D308" i="2"/>
  <c r="E307" i="2"/>
  <c r="D307" i="2"/>
  <c r="E306" i="2"/>
  <c r="D306" i="2"/>
  <c r="E305" i="2"/>
  <c r="D305" i="2"/>
  <c r="E304" i="2"/>
  <c r="D304" i="2"/>
  <c r="E303" i="2"/>
  <c r="D303" i="2"/>
  <c r="E302" i="2"/>
  <c r="D302" i="2"/>
  <c r="E301" i="2"/>
  <c r="D301" i="2"/>
  <c r="E300" i="2"/>
  <c r="D300" i="2"/>
  <c r="E299" i="2"/>
  <c r="D299" i="2"/>
  <c r="E298" i="2"/>
  <c r="D298" i="2"/>
  <c r="E297" i="2"/>
  <c r="D297" i="2"/>
  <c r="E296" i="2"/>
  <c r="D296" i="2"/>
  <c r="E295" i="2"/>
  <c r="D295" i="2"/>
  <c r="E294" i="2"/>
  <c r="D294" i="2"/>
  <c r="E293" i="2"/>
  <c r="D293" i="2"/>
  <c r="E292" i="2"/>
  <c r="D292" i="2"/>
  <c r="E291" i="2"/>
  <c r="D291" i="2"/>
  <c r="E290" i="2"/>
  <c r="D290" i="2"/>
  <c r="E289" i="2"/>
  <c r="D289" i="2"/>
  <c r="E288" i="2"/>
  <c r="D288" i="2"/>
  <c r="E287" i="2"/>
  <c r="D287" i="2"/>
  <c r="E286" i="2"/>
  <c r="D286" i="2"/>
  <c r="E285" i="2"/>
  <c r="D285" i="2"/>
  <c r="E284" i="2"/>
  <c r="D284" i="2"/>
  <c r="E283" i="2"/>
  <c r="D283" i="2"/>
  <c r="E282" i="2"/>
  <c r="D282" i="2"/>
  <c r="E281" i="2"/>
  <c r="D281" i="2"/>
  <c r="E280" i="2"/>
  <c r="D280" i="2"/>
  <c r="E279" i="2"/>
  <c r="D279" i="2"/>
  <c r="E278" i="2"/>
  <c r="D278" i="2"/>
  <c r="E277" i="2"/>
  <c r="D277" i="2"/>
  <c r="E276" i="2"/>
  <c r="D276" i="2"/>
  <c r="E275" i="2"/>
  <c r="D275" i="2"/>
  <c r="E274" i="2"/>
  <c r="D274" i="2"/>
  <c r="E273" i="2"/>
  <c r="D273" i="2"/>
  <c r="E272" i="2"/>
  <c r="D272" i="2"/>
  <c r="E271" i="2"/>
  <c r="D271" i="2"/>
  <c r="E270" i="2"/>
  <c r="D270" i="2"/>
  <c r="E269" i="2"/>
  <c r="D269" i="2"/>
  <c r="E268" i="2"/>
  <c r="D268" i="2"/>
  <c r="E267" i="2"/>
  <c r="D267" i="2"/>
  <c r="E266" i="2"/>
  <c r="D266" i="2"/>
  <c r="E265" i="2"/>
  <c r="D265" i="2"/>
  <c r="E264" i="2"/>
  <c r="D264" i="2"/>
  <c r="E263" i="2"/>
  <c r="D263" i="2"/>
  <c r="E262" i="2"/>
  <c r="D262" i="2"/>
  <c r="E261" i="2"/>
  <c r="D261" i="2"/>
  <c r="E260" i="2"/>
  <c r="D260" i="2"/>
  <c r="E259" i="2"/>
  <c r="D259" i="2"/>
  <c r="E258" i="2"/>
  <c r="D258" i="2"/>
  <c r="E257" i="2"/>
  <c r="D257" i="2"/>
  <c r="E256" i="2"/>
  <c r="D256" i="2"/>
  <c r="E255" i="2"/>
  <c r="D255" i="2"/>
  <c r="E254" i="2"/>
  <c r="D254" i="2"/>
  <c r="E253" i="2"/>
  <c r="D253" i="2"/>
  <c r="E252" i="2"/>
  <c r="D252" i="2"/>
  <c r="E251" i="2"/>
  <c r="D251" i="2"/>
  <c r="E250" i="2"/>
  <c r="D250" i="2"/>
  <c r="E249" i="2"/>
  <c r="D249" i="2"/>
  <c r="E248" i="2"/>
  <c r="D248" i="2"/>
  <c r="E247" i="2"/>
  <c r="D247" i="2"/>
  <c r="E246" i="2"/>
  <c r="D246" i="2"/>
  <c r="E245" i="2"/>
  <c r="D245" i="2"/>
  <c r="E244" i="2"/>
  <c r="D244" i="2"/>
  <c r="E243" i="2"/>
  <c r="D243" i="2"/>
  <c r="E242" i="2"/>
  <c r="D242" i="2"/>
  <c r="E241" i="2"/>
  <c r="D241" i="2"/>
  <c r="E240" i="2"/>
  <c r="D240" i="2"/>
  <c r="E239" i="2"/>
  <c r="D239" i="2"/>
  <c r="E238" i="2"/>
  <c r="D238" i="2"/>
  <c r="E237" i="2"/>
  <c r="D237" i="2"/>
  <c r="E236" i="2"/>
  <c r="D236" i="2"/>
  <c r="E235" i="2"/>
  <c r="D235" i="2"/>
  <c r="E234" i="2"/>
  <c r="D234" i="2"/>
  <c r="E233" i="2"/>
  <c r="D233" i="2"/>
  <c r="E232" i="2"/>
  <c r="D232" i="2"/>
  <c r="E231" i="2"/>
  <c r="D231" i="2"/>
  <c r="E230" i="2"/>
  <c r="D230" i="2"/>
  <c r="E229" i="2"/>
  <c r="D229" i="2"/>
  <c r="E228" i="2"/>
  <c r="D228" i="2"/>
  <c r="E227" i="2"/>
  <c r="D227" i="2"/>
  <c r="E226" i="2"/>
  <c r="D226" i="2"/>
  <c r="E225" i="2"/>
  <c r="D225" i="2"/>
  <c r="E224" i="2"/>
  <c r="D224" i="2"/>
  <c r="E223" i="2"/>
  <c r="D223" i="2"/>
  <c r="E222" i="2"/>
  <c r="D222" i="2"/>
  <c r="E221" i="2"/>
  <c r="D221" i="2"/>
  <c r="E220" i="2"/>
  <c r="D220" i="2"/>
  <c r="E219" i="2"/>
  <c r="D219" i="2"/>
  <c r="E218" i="2"/>
  <c r="D218" i="2"/>
  <c r="E217" i="2"/>
  <c r="D217" i="2"/>
  <c r="E216" i="2"/>
  <c r="D216" i="2"/>
  <c r="E215" i="2"/>
  <c r="D215" i="2"/>
  <c r="E214" i="2"/>
  <c r="D214" i="2"/>
  <c r="E213" i="2"/>
  <c r="D213" i="2"/>
  <c r="E212" i="2"/>
  <c r="D212" i="2"/>
  <c r="E211" i="2"/>
  <c r="D211" i="2"/>
  <c r="E210" i="2"/>
  <c r="D210" i="2"/>
  <c r="E209" i="2"/>
  <c r="D209" i="2"/>
  <c r="E208" i="2"/>
  <c r="D208" i="2"/>
  <c r="E207" i="2"/>
  <c r="D207" i="2"/>
  <c r="E206" i="2"/>
  <c r="D206" i="2"/>
  <c r="E205" i="2"/>
  <c r="D205" i="2"/>
  <c r="E204" i="2"/>
  <c r="D204" i="2"/>
  <c r="E203" i="2"/>
  <c r="D203" i="2"/>
  <c r="E202" i="2"/>
  <c r="D202" i="2"/>
  <c r="E201" i="2"/>
  <c r="D201" i="2"/>
  <c r="E200" i="2"/>
  <c r="D200" i="2"/>
  <c r="E199" i="2"/>
  <c r="D199" i="2"/>
  <c r="E198" i="2"/>
  <c r="D198" i="2"/>
  <c r="E197" i="2"/>
  <c r="D197" i="2"/>
  <c r="E196" i="2"/>
  <c r="D196" i="2"/>
  <c r="E195" i="2"/>
  <c r="D195" i="2"/>
  <c r="E194" i="2"/>
  <c r="D194" i="2"/>
  <c r="E193" i="2"/>
  <c r="D193" i="2"/>
  <c r="E192" i="2"/>
  <c r="D192" i="2"/>
  <c r="E191" i="2"/>
  <c r="D191" i="2"/>
  <c r="E190" i="2"/>
  <c r="D190" i="2"/>
  <c r="E189" i="2"/>
  <c r="D189" i="2"/>
  <c r="E188" i="2"/>
  <c r="D188" i="2"/>
  <c r="E187" i="2"/>
  <c r="D187" i="2"/>
  <c r="E186" i="2"/>
  <c r="D186" i="2"/>
  <c r="E185" i="2"/>
  <c r="D185" i="2"/>
  <c r="E184" i="2"/>
  <c r="D184" i="2"/>
  <c r="E183" i="2"/>
  <c r="D183" i="2"/>
  <c r="E182" i="2"/>
  <c r="D182" i="2"/>
  <c r="E181" i="2"/>
  <c r="D181" i="2"/>
  <c r="E180" i="2"/>
  <c r="D180" i="2"/>
  <c r="E179" i="2"/>
  <c r="D179" i="2"/>
  <c r="E178" i="2"/>
  <c r="D178" i="2"/>
  <c r="E177" i="2"/>
  <c r="D177" i="2"/>
  <c r="E176" i="2"/>
  <c r="D176" i="2"/>
  <c r="E175" i="2"/>
  <c r="D175" i="2"/>
  <c r="E174" i="2"/>
  <c r="D174" i="2"/>
  <c r="E173" i="2"/>
  <c r="D173" i="2"/>
  <c r="E172" i="2"/>
  <c r="D172" i="2"/>
  <c r="E171" i="2"/>
  <c r="D171" i="2"/>
  <c r="E170" i="2"/>
  <c r="D170" i="2"/>
  <c r="E169" i="2"/>
  <c r="D169" i="2"/>
  <c r="E168" i="2"/>
  <c r="D168" i="2"/>
  <c r="E167" i="2"/>
  <c r="D167" i="2"/>
  <c r="E166" i="2"/>
  <c r="D166" i="2"/>
  <c r="E165" i="2"/>
  <c r="D165" i="2"/>
  <c r="E164" i="2"/>
  <c r="D164" i="2"/>
  <c r="E163" i="2"/>
  <c r="D163" i="2"/>
  <c r="E162" i="2"/>
  <c r="D162" i="2"/>
  <c r="E161" i="2"/>
  <c r="D161" i="2"/>
  <c r="E160" i="2"/>
  <c r="D160" i="2"/>
  <c r="E159" i="2"/>
  <c r="D159" i="2"/>
  <c r="E158" i="2"/>
  <c r="D158" i="2"/>
  <c r="E157" i="2"/>
  <c r="D157" i="2"/>
  <c r="E156" i="2"/>
  <c r="D156" i="2"/>
  <c r="E155" i="2"/>
  <c r="D155" i="2"/>
  <c r="E154" i="2"/>
  <c r="D154" i="2"/>
  <c r="E153" i="2"/>
  <c r="D153" i="2"/>
  <c r="E152" i="2"/>
  <c r="D152" i="2"/>
  <c r="E151" i="2"/>
  <c r="D151" i="2"/>
  <c r="E150" i="2"/>
  <c r="D150" i="2"/>
  <c r="E149" i="2"/>
  <c r="D149" i="2"/>
  <c r="E148" i="2"/>
  <c r="D148" i="2"/>
  <c r="E147" i="2"/>
  <c r="D147" i="2"/>
  <c r="E146" i="2"/>
  <c r="D146" i="2"/>
  <c r="E145" i="2"/>
  <c r="D145" i="2"/>
  <c r="E144" i="2"/>
  <c r="D144" i="2"/>
  <c r="E143" i="2"/>
  <c r="D143" i="2"/>
  <c r="E142" i="2"/>
  <c r="D142" i="2"/>
  <c r="E141" i="2"/>
  <c r="D141" i="2"/>
  <c r="E140" i="2"/>
  <c r="D140" i="2"/>
  <c r="E139" i="2"/>
  <c r="D139" i="2"/>
  <c r="E138" i="2"/>
  <c r="D138" i="2"/>
  <c r="E137" i="2"/>
  <c r="D137" i="2"/>
  <c r="E136" i="2"/>
  <c r="D136" i="2"/>
  <c r="E135" i="2"/>
  <c r="D135" i="2"/>
  <c r="E134" i="2"/>
  <c r="D134" i="2"/>
  <c r="E133" i="2"/>
  <c r="D133" i="2"/>
  <c r="E132" i="2"/>
  <c r="D132" i="2"/>
  <c r="E131" i="2"/>
  <c r="D131" i="2"/>
  <c r="E130" i="2"/>
  <c r="D130" i="2"/>
  <c r="E129" i="2"/>
  <c r="D129" i="2"/>
  <c r="E128" i="2"/>
  <c r="D128" i="2"/>
  <c r="E127" i="2"/>
  <c r="D127" i="2"/>
  <c r="E126" i="2"/>
  <c r="D126" i="2"/>
  <c r="E125" i="2"/>
  <c r="D125" i="2"/>
  <c r="E124" i="2"/>
  <c r="D124" i="2"/>
  <c r="E123" i="2"/>
  <c r="D123" i="2"/>
  <c r="E122" i="2"/>
  <c r="D122" i="2"/>
  <c r="E121" i="2"/>
  <c r="D121" i="2"/>
  <c r="E120" i="2"/>
  <c r="D120" i="2"/>
  <c r="E119" i="2"/>
  <c r="D119" i="2"/>
  <c r="E118" i="2"/>
  <c r="D118" i="2"/>
  <c r="E117" i="2"/>
  <c r="D117" i="2"/>
  <c r="E116" i="2"/>
  <c r="D116" i="2"/>
  <c r="E115" i="2"/>
  <c r="D115" i="2"/>
  <c r="E114" i="2"/>
  <c r="D114" i="2"/>
  <c r="E113" i="2"/>
  <c r="D113" i="2"/>
  <c r="E112" i="2"/>
  <c r="D112" i="2"/>
  <c r="E111" i="2"/>
  <c r="D111" i="2"/>
  <c r="E110" i="2"/>
  <c r="D110" i="2"/>
  <c r="E109" i="2"/>
  <c r="D109" i="2"/>
  <c r="E108" i="2"/>
  <c r="D108" i="2"/>
  <c r="E107" i="2"/>
  <c r="D107" i="2"/>
  <c r="E106" i="2"/>
  <c r="D106" i="2"/>
  <c r="E105" i="2"/>
  <c r="D105" i="2"/>
  <c r="E104" i="2"/>
  <c r="D104" i="2"/>
  <c r="E103" i="2"/>
  <c r="D103" i="2"/>
  <c r="E102" i="2"/>
  <c r="D102" i="2"/>
  <c r="E101" i="2"/>
  <c r="D101" i="2"/>
  <c r="E100" i="2"/>
  <c r="D100" i="2"/>
  <c r="E99" i="2"/>
  <c r="D99" i="2"/>
  <c r="E98" i="2"/>
  <c r="D98" i="2"/>
  <c r="E97" i="2"/>
  <c r="D97" i="2"/>
  <c r="E96" i="2"/>
  <c r="D96" i="2"/>
  <c r="E95" i="2"/>
  <c r="D95" i="2"/>
  <c r="E94" i="2"/>
  <c r="D94" i="2"/>
  <c r="E93" i="2"/>
  <c r="D93" i="2"/>
  <c r="E92" i="2"/>
  <c r="D92" i="2"/>
  <c r="E91" i="2"/>
  <c r="D91" i="2"/>
  <c r="E90" i="2"/>
  <c r="D90" i="2"/>
  <c r="E89" i="2"/>
  <c r="D89" i="2"/>
  <c r="E88" i="2"/>
  <c r="D88" i="2"/>
  <c r="E87" i="2"/>
  <c r="D87" i="2"/>
  <c r="E86" i="2"/>
  <c r="D86" i="2"/>
  <c r="E85" i="2"/>
  <c r="D85" i="2"/>
  <c r="E84" i="2"/>
  <c r="D84" i="2"/>
  <c r="E83" i="2"/>
  <c r="D83" i="2"/>
  <c r="E82" i="2"/>
  <c r="D82" i="2"/>
  <c r="E81" i="2"/>
  <c r="D81" i="2"/>
  <c r="E80" i="2"/>
  <c r="D80" i="2"/>
  <c r="E79" i="2"/>
  <c r="D79" i="2"/>
  <c r="E78" i="2"/>
  <c r="D78" i="2"/>
  <c r="E77" i="2"/>
  <c r="D77" i="2"/>
  <c r="E76" i="2"/>
  <c r="D76" i="2"/>
  <c r="E75" i="2"/>
  <c r="D75" i="2"/>
  <c r="E74" i="2"/>
  <c r="D74" i="2"/>
  <c r="E73" i="2"/>
  <c r="D73" i="2"/>
  <c r="E72" i="2"/>
  <c r="D72" i="2"/>
  <c r="E71" i="2"/>
  <c r="D71" i="2"/>
  <c r="E70" i="2"/>
  <c r="D70" i="2"/>
  <c r="E69" i="2"/>
  <c r="D69" i="2"/>
  <c r="E68" i="2"/>
  <c r="D68" i="2"/>
  <c r="E67" i="2"/>
  <c r="D67" i="2"/>
  <c r="E66" i="2"/>
  <c r="D66" i="2"/>
  <c r="E65" i="2"/>
  <c r="D65" i="2"/>
  <c r="E64" i="2"/>
  <c r="D64" i="2"/>
  <c r="E63" i="2"/>
  <c r="D63" i="2"/>
  <c r="E62" i="2"/>
  <c r="D62" i="2"/>
  <c r="E61" i="2"/>
  <c r="D61" i="2"/>
  <c r="E60" i="2"/>
  <c r="D60" i="2"/>
  <c r="E59" i="2"/>
  <c r="D59" i="2"/>
  <c r="E58" i="2"/>
  <c r="D58" i="2"/>
  <c r="E57" i="2"/>
  <c r="D57" i="2"/>
  <c r="E56" i="2"/>
  <c r="D56" i="2"/>
  <c r="E55" i="2"/>
  <c r="D55" i="2"/>
  <c r="E54" i="2"/>
  <c r="D54" i="2"/>
  <c r="E53" i="2"/>
  <c r="D53" i="2"/>
  <c r="E52" i="2"/>
  <c r="D52" i="2"/>
  <c r="E51" i="2"/>
  <c r="D51" i="2"/>
  <c r="E50" i="2"/>
  <c r="D50" i="2"/>
  <c r="E49" i="2"/>
  <c r="D49" i="2"/>
  <c r="E48" i="2"/>
  <c r="D48" i="2"/>
  <c r="E47" i="2"/>
  <c r="D47" i="2"/>
  <c r="E46" i="2"/>
  <c r="D46" i="2"/>
  <c r="E45" i="2"/>
  <c r="D45" i="2"/>
  <c r="E44" i="2"/>
  <c r="D44" i="2"/>
  <c r="E43" i="2"/>
  <c r="D43" i="2"/>
  <c r="E42" i="2"/>
  <c r="D42" i="2"/>
  <c r="E41" i="2"/>
  <c r="D41" i="2"/>
  <c r="I40" i="2"/>
  <c r="E40" i="2"/>
  <c r="D40" i="2"/>
  <c r="I39" i="2"/>
  <c r="E39" i="2"/>
  <c r="D39" i="2"/>
  <c r="E38" i="2"/>
  <c r="D38" i="2"/>
  <c r="E37" i="2"/>
  <c r="D37" i="2"/>
  <c r="I36" i="2"/>
  <c r="E36" i="2"/>
  <c r="D36" i="2"/>
  <c r="I35" i="2"/>
  <c r="E35" i="2"/>
  <c r="D35" i="2"/>
  <c r="I34" i="2"/>
  <c r="E34" i="2"/>
  <c r="D34" i="2"/>
  <c r="E33" i="2"/>
  <c r="D33" i="2"/>
  <c r="E32" i="2"/>
  <c r="D32" i="2"/>
  <c r="I31" i="2"/>
  <c r="E31" i="2"/>
  <c r="D31" i="2"/>
  <c r="E30" i="2"/>
  <c r="D30" i="2"/>
  <c r="I29" i="2"/>
  <c r="E29" i="2"/>
  <c r="D29" i="2"/>
  <c r="I28" i="2"/>
  <c r="E28" i="2"/>
  <c r="D28" i="2"/>
  <c r="E27" i="2"/>
  <c r="D27" i="2"/>
  <c r="E26" i="2"/>
  <c r="D26" i="2"/>
  <c r="J25" i="2"/>
  <c r="I25" i="2"/>
  <c r="E25" i="2"/>
  <c r="D25" i="2"/>
  <c r="J24" i="2"/>
  <c r="I24" i="2"/>
  <c r="E24" i="2"/>
  <c r="D24" i="2"/>
  <c r="E23" i="2"/>
  <c r="D23" i="2"/>
  <c r="E22" i="2"/>
  <c r="D22" i="2"/>
  <c r="E21" i="2"/>
  <c r="D21" i="2"/>
  <c r="E20" i="2"/>
  <c r="D20" i="2"/>
  <c r="E19" i="2"/>
  <c r="D19" i="2"/>
  <c r="I18" i="2"/>
  <c r="I18" i="2" a="1"/>
  <c r="F484" i="1"/>
  <c r="E484" i="1"/>
  <c r="D484" i="1"/>
  <c r="F483" i="1"/>
  <c r="E483" i="1"/>
  <c r="D483" i="1"/>
  <c r="F482" i="1"/>
  <c r="E482" i="1"/>
  <c r="D482" i="1"/>
  <c r="F481" i="1"/>
  <c r="E481" i="1"/>
  <c r="D481" i="1"/>
  <c r="F480" i="1"/>
  <c r="E480" i="1"/>
  <c r="D480" i="1"/>
  <c r="F479" i="1"/>
  <c r="E479" i="1"/>
  <c r="D479" i="1"/>
  <c r="F478" i="1"/>
  <c r="E478" i="1"/>
  <c r="D478" i="1"/>
  <c r="F477" i="1"/>
  <c r="E477" i="1"/>
  <c r="D477" i="1"/>
  <c r="F476" i="1"/>
  <c r="E476" i="1"/>
  <c r="D476" i="1"/>
  <c r="F475" i="1"/>
  <c r="E475" i="1"/>
  <c r="D475" i="1"/>
  <c r="F474" i="1"/>
  <c r="E474" i="1"/>
  <c r="D474" i="1"/>
  <c r="F473" i="1"/>
  <c r="E473" i="1"/>
  <c r="D473" i="1"/>
  <c r="F472" i="1"/>
  <c r="E472" i="1"/>
  <c r="D472" i="1"/>
  <c r="F471" i="1"/>
  <c r="E471" i="1"/>
  <c r="D471" i="1"/>
  <c r="F470" i="1"/>
  <c r="E470" i="1"/>
  <c r="D470" i="1"/>
  <c r="F469" i="1"/>
  <c r="E469" i="1"/>
  <c r="D469" i="1"/>
  <c r="F468" i="1"/>
  <c r="E468" i="1"/>
  <c r="D468" i="1"/>
  <c r="F467" i="1"/>
  <c r="E467" i="1"/>
  <c r="D467" i="1"/>
  <c r="F466" i="1"/>
  <c r="E466" i="1"/>
  <c r="D466" i="1"/>
  <c r="F465" i="1"/>
  <c r="E465" i="1"/>
  <c r="D465" i="1"/>
  <c r="F464" i="1"/>
  <c r="E464" i="1"/>
  <c r="D464" i="1"/>
  <c r="F463" i="1"/>
  <c r="E463" i="1"/>
  <c r="D463" i="1"/>
  <c r="F462" i="1"/>
  <c r="E462" i="1"/>
  <c r="D462" i="1"/>
  <c r="F461" i="1"/>
  <c r="E461" i="1"/>
  <c r="D461" i="1"/>
  <c r="F460" i="1"/>
  <c r="E460" i="1"/>
  <c r="D460" i="1"/>
  <c r="F459" i="1"/>
  <c r="E459" i="1"/>
  <c r="D459" i="1"/>
  <c r="F458" i="1"/>
  <c r="E458" i="1"/>
  <c r="D458" i="1"/>
  <c r="F457" i="1"/>
  <c r="E457" i="1"/>
  <c r="D457" i="1"/>
  <c r="F456" i="1"/>
  <c r="E456" i="1"/>
  <c r="D456" i="1"/>
  <c r="F455" i="1"/>
  <c r="E455" i="1"/>
  <c r="D455" i="1"/>
  <c r="F454" i="1"/>
  <c r="E454" i="1"/>
  <c r="D454" i="1"/>
  <c r="F453" i="1"/>
  <c r="E453" i="1"/>
  <c r="D453" i="1"/>
  <c r="F452" i="1"/>
  <c r="E452" i="1"/>
  <c r="D452" i="1"/>
  <c r="F451" i="1"/>
  <c r="E451" i="1"/>
  <c r="D451" i="1"/>
  <c r="F450" i="1"/>
  <c r="E450" i="1"/>
  <c r="D450" i="1"/>
  <c r="F449" i="1"/>
  <c r="E449" i="1"/>
  <c r="D449" i="1"/>
  <c r="F448" i="1"/>
  <c r="E448" i="1"/>
  <c r="D448" i="1"/>
  <c r="F447" i="1"/>
  <c r="E447" i="1"/>
  <c r="D447" i="1"/>
  <c r="F446" i="1"/>
  <c r="E446" i="1"/>
  <c r="D446" i="1"/>
  <c r="F445" i="1"/>
  <c r="E445" i="1"/>
  <c r="D445" i="1"/>
  <c r="F444" i="1"/>
  <c r="E444" i="1"/>
  <c r="D444" i="1"/>
  <c r="F443" i="1"/>
  <c r="E443" i="1"/>
  <c r="D443" i="1"/>
  <c r="F442" i="1"/>
  <c r="E442" i="1"/>
  <c r="D442" i="1"/>
  <c r="F441" i="1"/>
  <c r="E441" i="1"/>
  <c r="D441" i="1"/>
  <c r="F440" i="1"/>
  <c r="E440" i="1"/>
  <c r="D440" i="1"/>
  <c r="F439" i="1"/>
  <c r="E439" i="1"/>
  <c r="D439" i="1"/>
  <c r="F438" i="1"/>
  <c r="E438" i="1"/>
  <c r="D438" i="1"/>
  <c r="F437" i="1"/>
  <c r="E437" i="1"/>
  <c r="D437" i="1"/>
  <c r="F436" i="1"/>
  <c r="E436" i="1"/>
  <c r="D436" i="1"/>
  <c r="F435" i="1"/>
  <c r="E435" i="1"/>
  <c r="D435" i="1"/>
  <c r="F434" i="1"/>
  <c r="E434" i="1"/>
  <c r="D434" i="1"/>
  <c r="F433" i="1"/>
  <c r="E433" i="1"/>
  <c r="D433" i="1"/>
  <c r="F432" i="1"/>
  <c r="E432" i="1"/>
  <c r="D432" i="1"/>
  <c r="F431" i="1"/>
  <c r="E431" i="1"/>
  <c r="D431" i="1"/>
  <c r="F430" i="1"/>
  <c r="E430" i="1"/>
  <c r="D430" i="1"/>
  <c r="F429" i="1"/>
  <c r="E429" i="1"/>
  <c r="D429" i="1"/>
  <c r="F428" i="1"/>
  <c r="E428" i="1"/>
  <c r="D428" i="1"/>
  <c r="F427" i="1"/>
  <c r="E427" i="1"/>
  <c r="D427" i="1"/>
  <c r="F426" i="1"/>
  <c r="E426" i="1"/>
  <c r="D426" i="1"/>
  <c r="F425" i="1"/>
  <c r="E425" i="1"/>
  <c r="D425" i="1"/>
  <c r="F424" i="1"/>
  <c r="E424" i="1"/>
  <c r="D424" i="1"/>
  <c r="F423" i="1"/>
  <c r="E423" i="1"/>
  <c r="D423" i="1"/>
  <c r="F422" i="1"/>
  <c r="E422" i="1"/>
  <c r="D422" i="1"/>
  <c r="F421" i="1"/>
  <c r="E421" i="1"/>
  <c r="D421" i="1"/>
  <c r="F420" i="1"/>
  <c r="E420" i="1"/>
  <c r="D420" i="1"/>
  <c r="F419" i="1"/>
  <c r="E419" i="1"/>
  <c r="D419" i="1"/>
  <c r="F418" i="1"/>
  <c r="E418" i="1"/>
  <c r="D418" i="1"/>
  <c r="F417" i="1"/>
  <c r="E417" i="1"/>
  <c r="D417" i="1"/>
  <c r="F416" i="1"/>
  <c r="E416" i="1"/>
  <c r="D416" i="1"/>
  <c r="F415" i="1"/>
  <c r="E415" i="1"/>
  <c r="D415" i="1"/>
  <c r="F414" i="1"/>
  <c r="E414" i="1"/>
  <c r="D414" i="1"/>
  <c r="F413" i="1"/>
  <c r="E413" i="1"/>
  <c r="D413" i="1"/>
  <c r="F412" i="1"/>
  <c r="E412" i="1"/>
  <c r="D412" i="1"/>
  <c r="F411" i="1"/>
  <c r="E411" i="1"/>
  <c r="D411" i="1"/>
  <c r="F410" i="1"/>
  <c r="E410" i="1"/>
  <c r="D410" i="1"/>
  <c r="F409" i="1"/>
  <c r="E409" i="1"/>
  <c r="D409" i="1"/>
  <c r="F408" i="1"/>
  <c r="E408" i="1"/>
  <c r="D408" i="1"/>
  <c r="F407" i="1"/>
  <c r="E407" i="1"/>
  <c r="D407" i="1"/>
  <c r="F406" i="1"/>
  <c r="E406" i="1"/>
  <c r="D406" i="1"/>
  <c r="F405" i="1"/>
  <c r="E405" i="1"/>
  <c r="D405" i="1"/>
  <c r="F404" i="1"/>
  <c r="E404" i="1"/>
  <c r="D404" i="1"/>
  <c r="F403" i="1"/>
  <c r="E403" i="1"/>
  <c r="D403" i="1"/>
  <c r="F402" i="1"/>
  <c r="E402" i="1"/>
  <c r="D402" i="1"/>
  <c r="F401" i="1"/>
  <c r="E401" i="1"/>
  <c r="D401" i="1"/>
  <c r="F400" i="1"/>
  <c r="E400" i="1"/>
  <c r="D400" i="1"/>
  <c r="F399" i="1"/>
  <c r="E399" i="1"/>
  <c r="D399" i="1"/>
  <c r="F398" i="1"/>
  <c r="E398" i="1"/>
  <c r="D398" i="1"/>
  <c r="F397" i="1"/>
  <c r="E397" i="1"/>
  <c r="D397" i="1"/>
  <c r="F396" i="1"/>
  <c r="E396" i="1"/>
  <c r="D396" i="1"/>
  <c r="F395" i="1"/>
  <c r="E395" i="1"/>
  <c r="D395" i="1"/>
  <c r="F394" i="1"/>
  <c r="E394" i="1"/>
  <c r="D394" i="1"/>
  <c r="F393" i="1"/>
  <c r="E393" i="1"/>
  <c r="D393" i="1"/>
  <c r="F392" i="1"/>
  <c r="E392" i="1"/>
  <c r="D392" i="1"/>
  <c r="F391" i="1"/>
  <c r="E391" i="1"/>
  <c r="D391" i="1"/>
  <c r="F390" i="1"/>
  <c r="E390" i="1"/>
  <c r="D390" i="1"/>
  <c r="F389" i="1"/>
  <c r="E389" i="1"/>
  <c r="D389" i="1"/>
  <c r="F388" i="1"/>
  <c r="E388" i="1"/>
  <c r="D388" i="1"/>
  <c r="F387" i="1"/>
  <c r="E387" i="1"/>
  <c r="D387" i="1"/>
  <c r="F386" i="1"/>
  <c r="E386" i="1"/>
  <c r="D386" i="1"/>
  <c r="F385" i="1"/>
  <c r="E385" i="1"/>
  <c r="D385" i="1"/>
  <c r="F384" i="1"/>
  <c r="E384" i="1"/>
  <c r="D384" i="1"/>
  <c r="F383" i="1"/>
  <c r="E383" i="1"/>
  <c r="D383" i="1"/>
  <c r="F382" i="1"/>
  <c r="E382" i="1"/>
  <c r="D382" i="1"/>
  <c r="F381" i="1"/>
  <c r="E381" i="1"/>
  <c r="D381" i="1"/>
  <c r="F380" i="1"/>
  <c r="E380" i="1"/>
  <c r="D380" i="1"/>
  <c r="F379" i="1"/>
  <c r="E379" i="1"/>
  <c r="D379" i="1"/>
  <c r="F378" i="1"/>
  <c r="E378" i="1"/>
  <c r="D378" i="1"/>
  <c r="F377" i="1"/>
  <c r="E377" i="1"/>
  <c r="D377" i="1"/>
  <c r="F376" i="1"/>
  <c r="E376" i="1"/>
  <c r="D376" i="1"/>
  <c r="F375" i="1"/>
  <c r="E375" i="1"/>
  <c r="D375" i="1"/>
  <c r="F374" i="1"/>
  <c r="E374" i="1"/>
  <c r="D374" i="1"/>
  <c r="F373" i="1"/>
  <c r="E373" i="1"/>
  <c r="D373" i="1"/>
  <c r="F372" i="1"/>
  <c r="E372" i="1"/>
  <c r="D372" i="1"/>
  <c r="F371" i="1"/>
  <c r="E371" i="1"/>
  <c r="D371" i="1"/>
  <c r="F370" i="1"/>
  <c r="E370" i="1"/>
  <c r="D370" i="1"/>
  <c r="F369" i="1"/>
  <c r="E369" i="1"/>
  <c r="D369" i="1"/>
  <c r="F368" i="1"/>
  <c r="E368" i="1"/>
  <c r="D368" i="1"/>
  <c r="F367" i="1"/>
  <c r="E367" i="1"/>
  <c r="D367" i="1"/>
  <c r="F366" i="1"/>
  <c r="E366" i="1"/>
  <c r="D366" i="1"/>
  <c r="F365" i="1"/>
  <c r="E365" i="1"/>
  <c r="D365" i="1"/>
  <c r="F364" i="1"/>
  <c r="E364" i="1"/>
  <c r="D364" i="1"/>
  <c r="F363" i="1"/>
  <c r="E363" i="1"/>
  <c r="D363" i="1"/>
  <c r="F362" i="1"/>
  <c r="E362" i="1"/>
  <c r="D362" i="1"/>
  <c r="F361" i="1"/>
  <c r="E361" i="1"/>
  <c r="D361" i="1"/>
  <c r="F360" i="1"/>
  <c r="E360" i="1"/>
  <c r="D360" i="1"/>
  <c r="F359" i="1"/>
  <c r="E359" i="1"/>
  <c r="D359" i="1"/>
  <c r="F358" i="1"/>
  <c r="E358" i="1"/>
  <c r="D358" i="1"/>
  <c r="F357" i="1"/>
  <c r="E357" i="1"/>
  <c r="D357" i="1"/>
  <c r="F356" i="1"/>
  <c r="E356" i="1"/>
  <c r="D356" i="1"/>
  <c r="F355" i="1"/>
  <c r="E355" i="1"/>
  <c r="D355" i="1"/>
  <c r="F354" i="1"/>
  <c r="E354" i="1"/>
  <c r="D354" i="1"/>
  <c r="F353" i="1"/>
  <c r="E353" i="1"/>
  <c r="D353" i="1"/>
  <c r="F352" i="1"/>
  <c r="E352" i="1"/>
  <c r="D352" i="1"/>
  <c r="F351" i="1"/>
  <c r="E351" i="1"/>
  <c r="D351" i="1"/>
  <c r="F350" i="1"/>
  <c r="E350" i="1"/>
  <c r="D350" i="1"/>
  <c r="F349" i="1"/>
  <c r="E349" i="1"/>
  <c r="D349" i="1"/>
  <c r="F348" i="1"/>
  <c r="E348" i="1"/>
  <c r="D348" i="1"/>
  <c r="F347" i="1"/>
  <c r="E347" i="1"/>
  <c r="D347" i="1"/>
  <c r="F346" i="1"/>
  <c r="E346" i="1"/>
  <c r="D346" i="1"/>
  <c r="F345" i="1"/>
  <c r="E345" i="1"/>
  <c r="D345" i="1"/>
  <c r="F344" i="1"/>
  <c r="E344" i="1"/>
  <c r="D344" i="1"/>
  <c r="F343" i="1"/>
  <c r="E343" i="1"/>
  <c r="D343" i="1"/>
  <c r="F342" i="1"/>
  <c r="E342" i="1"/>
  <c r="D342" i="1"/>
  <c r="F341" i="1"/>
  <c r="E341" i="1"/>
  <c r="D341" i="1"/>
  <c r="F340" i="1"/>
  <c r="E340" i="1"/>
  <c r="D340" i="1"/>
  <c r="F339" i="1"/>
  <c r="E339" i="1"/>
  <c r="D339" i="1"/>
  <c r="F338" i="1"/>
  <c r="E338" i="1"/>
  <c r="D338" i="1"/>
  <c r="F337" i="1"/>
  <c r="E337" i="1"/>
  <c r="D337" i="1"/>
  <c r="F336" i="1"/>
  <c r="E336" i="1"/>
  <c r="D336" i="1"/>
  <c r="F335" i="1"/>
  <c r="E335" i="1"/>
  <c r="D335" i="1"/>
  <c r="F334" i="1"/>
  <c r="E334" i="1"/>
  <c r="D334" i="1"/>
  <c r="F333" i="1"/>
  <c r="E333" i="1"/>
  <c r="D333" i="1"/>
  <c r="F332" i="1"/>
  <c r="E332" i="1"/>
  <c r="D332" i="1"/>
  <c r="F331" i="1"/>
  <c r="E331" i="1"/>
  <c r="D331" i="1"/>
  <c r="F330" i="1"/>
  <c r="E330" i="1"/>
  <c r="D330" i="1"/>
  <c r="F329" i="1"/>
  <c r="E329" i="1"/>
  <c r="D329" i="1"/>
  <c r="F328" i="1"/>
  <c r="E328" i="1"/>
  <c r="D328" i="1"/>
  <c r="F327" i="1"/>
  <c r="E327" i="1"/>
  <c r="D327" i="1"/>
  <c r="F326" i="1"/>
  <c r="E326" i="1"/>
  <c r="D326" i="1"/>
  <c r="F325" i="1"/>
  <c r="E325" i="1"/>
  <c r="D325" i="1"/>
  <c r="F324" i="1"/>
  <c r="E324" i="1"/>
  <c r="D324" i="1"/>
  <c r="F323" i="1"/>
  <c r="E323" i="1"/>
  <c r="D323" i="1"/>
  <c r="F322" i="1"/>
  <c r="E322" i="1"/>
  <c r="D322" i="1"/>
  <c r="F321" i="1"/>
  <c r="E321" i="1"/>
  <c r="D321" i="1"/>
  <c r="F320" i="1"/>
  <c r="E320" i="1"/>
  <c r="D320" i="1"/>
  <c r="F319" i="1"/>
  <c r="E319" i="1"/>
  <c r="D319" i="1"/>
  <c r="F318" i="1"/>
  <c r="E318" i="1"/>
  <c r="D318" i="1"/>
  <c r="F317" i="1"/>
  <c r="E317" i="1"/>
  <c r="D317" i="1"/>
  <c r="F316" i="1"/>
  <c r="E316" i="1"/>
  <c r="D316" i="1"/>
  <c r="F315" i="1"/>
  <c r="E315" i="1"/>
  <c r="D315" i="1"/>
  <c r="F314" i="1"/>
  <c r="E314" i="1"/>
  <c r="D314" i="1"/>
  <c r="F313" i="1"/>
  <c r="E313" i="1"/>
  <c r="D313" i="1"/>
  <c r="F312" i="1"/>
  <c r="E312" i="1"/>
  <c r="D312" i="1"/>
  <c r="F311" i="1"/>
  <c r="E311" i="1"/>
  <c r="D311" i="1"/>
  <c r="F310" i="1"/>
  <c r="E310" i="1"/>
  <c r="D310" i="1"/>
  <c r="F309" i="1"/>
  <c r="E309" i="1"/>
  <c r="D309" i="1"/>
  <c r="F308" i="1"/>
  <c r="E308" i="1"/>
  <c r="D308" i="1"/>
  <c r="F307" i="1"/>
  <c r="E307" i="1"/>
  <c r="D307" i="1"/>
  <c r="F306" i="1"/>
  <c r="E306" i="1"/>
  <c r="D306" i="1"/>
  <c r="F305" i="1"/>
  <c r="E305" i="1"/>
  <c r="D305" i="1"/>
  <c r="F304" i="1"/>
  <c r="E304" i="1"/>
  <c r="D304" i="1"/>
  <c r="F303" i="1"/>
  <c r="E303" i="1"/>
  <c r="D303" i="1"/>
  <c r="F302" i="1"/>
  <c r="E302" i="1"/>
  <c r="D302" i="1"/>
  <c r="F301" i="1"/>
  <c r="E301" i="1"/>
  <c r="D301" i="1"/>
  <c r="F300" i="1"/>
  <c r="E300" i="1"/>
  <c r="D300" i="1"/>
  <c r="F299" i="1"/>
  <c r="E299" i="1"/>
  <c r="D299" i="1"/>
  <c r="F298" i="1"/>
  <c r="E298" i="1"/>
  <c r="D298" i="1"/>
  <c r="F297" i="1"/>
  <c r="E297" i="1"/>
  <c r="D297" i="1"/>
  <c r="F296" i="1"/>
  <c r="E296" i="1"/>
  <c r="D296" i="1"/>
  <c r="F295" i="1"/>
  <c r="E295" i="1"/>
  <c r="D295" i="1"/>
  <c r="F294" i="1"/>
  <c r="E294" i="1"/>
  <c r="D294" i="1"/>
  <c r="F293" i="1"/>
  <c r="E293" i="1"/>
  <c r="D293" i="1"/>
  <c r="F292" i="1"/>
  <c r="E292" i="1"/>
  <c r="D292" i="1"/>
  <c r="F291" i="1"/>
  <c r="E291" i="1"/>
  <c r="D291" i="1"/>
  <c r="F290" i="1"/>
  <c r="E290" i="1"/>
  <c r="D290" i="1"/>
  <c r="F289" i="1"/>
  <c r="E289" i="1"/>
  <c r="D289" i="1"/>
  <c r="F288" i="1"/>
  <c r="E288" i="1"/>
  <c r="D288" i="1"/>
  <c r="F287" i="1"/>
  <c r="E287" i="1"/>
  <c r="D287" i="1"/>
  <c r="F286" i="1"/>
  <c r="E286" i="1"/>
  <c r="D286" i="1"/>
  <c r="F285" i="1"/>
  <c r="E285" i="1"/>
  <c r="D285" i="1"/>
  <c r="F284" i="1"/>
  <c r="E284" i="1"/>
  <c r="D284" i="1"/>
  <c r="F283" i="1"/>
  <c r="E283" i="1"/>
  <c r="D283" i="1"/>
  <c r="F282" i="1"/>
  <c r="E282" i="1"/>
  <c r="D282" i="1"/>
  <c r="F281" i="1"/>
  <c r="E281" i="1"/>
  <c r="D281" i="1"/>
  <c r="F280" i="1"/>
  <c r="E280" i="1"/>
  <c r="D280" i="1"/>
  <c r="F279" i="1"/>
  <c r="E279" i="1"/>
  <c r="D279" i="1"/>
  <c r="F278" i="1"/>
  <c r="E278" i="1"/>
  <c r="D278" i="1"/>
  <c r="F277" i="1"/>
  <c r="E277" i="1"/>
  <c r="D277" i="1"/>
  <c r="F276" i="1"/>
  <c r="E276" i="1"/>
  <c r="D276" i="1"/>
  <c r="F275" i="1"/>
  <c r="E275" i="1"/>
  <c r="D275" i="1"/>
  <c r="F274" i="1"/>
  <c r="E274" i="1"/>
  <c r="D274" i="1"/>
  <c r="F273" i="1"/>
  <c r="E273" i="1"/>
  <c r="D273" i="1"/>
  <c r="F272" i="1"/>
  <c r="E272" i="1"/>
  <c r="D272" i="1"/>
  <c r="F271" i="1"/>
  <c r="E271" i="1"/>
  <c r="D271" i="1"/>
  <c r="F270" i="1"/>
  <c r="E270" i="1"/>
  <c r="D270" i="1"/>
  <c r="F269" i="1"/>
  <c r="E269" i="1"/>
  <c r="D269" i="1"/>
  <c r="F268" i="1"/>
  <c r="E268" i="1"/>
  <c r="D268" i="1"/>
  <c r="F267" i="1"/>
  <c r="E267" i="1"/>
  <c r="D267" i="1"/>
  <c r="F266" i="1"/>
  <c r="E266" i="1"/>
  <c r="D266" i="1"/>
  <c r="F265" i="1"/>
  <c r="E265" i="1"/>
  <c r="D265" i="1"/>
  <c r="F264" i="1"/>
  <c r="E264" i="1"/>
  <c r="D264" i="1"/>
  <c r="F263" i="1"/>
  <c r="E263" i="1"/>
  <c r="D263" i="1"/>
  <c r="F262" i="1"/>
  <c r="E262" i="1"/>
  <c r="D262" i="1"/>
  <c r="F261" i="1"/>
  <c r="E261" i="1"/>
  <c r="D261" i="1"/>
  <c r="F260" i="1"/>
  <c r="E260" i="1"/>
  <c r="D260" i="1"/>
  <c r="F259" i="1"/>
  <c r="E259" i="1"/>
  <c r="D259" i="1"/>
  <c r="F258" i="1"/>
  <c r="E258" i="1"/>
  <c r="D258" i="1"/>
  <c r="F257" i="1"/>
  <c r="E257" i="1"/>
  <c r="D257" i="1"/>
  <c r="F256" i="1"/>
  <c r="E256" i="1"/>
  <c r="D256" i="1"/>
  <c r="F255" i="1"/>
  <c r="E255" i="1"/>
  <c r="D255" i="1"/>
  <c r="F254" i="1"/>
  <c r="E254" i="1"/>
  <c r="D254" i="1"/>
  <c r="F253" i="1"/>
  <c r="E253" i="1"/>
  <c r="D253" i="1"/>
  <c r="F252" i="1"/>
  <c r="E252" i="1"/>
  <c r="D252" i="1"/>
  <c r="F251" i="1"/>
  <c r="E251" i="1"/>
  <c r="D251" i="1"/>
  <c r="F250" i="1"/>
  <c r="E250" i="1"/>
  <c r="D250" i="1"/>
  <c r="F249" i="1"/>
  <c r="E249" i="1"/>
  <c r="D249" i="1"/>
  <c r="F248" i="1"/>
  <c r="E248" i="1"/>
  <c r="D248" i="1"/>
  <c r="F247" i="1"/>
  <c r="E247" i="1"/>
  <c r="D247" i="1"/>
  <c r="F246" i="1"/>
  <c r="E246" i="1"/>
  <c r="D246" i="1"/>
  <c r="F245" i="1"/>
  <c r="E245" i="1"/>
  <c r="D245" i="1"/>
  <c r="F244" i="1"/>
  <c r="E244" i="1"/>
  <c r="D244" i="1"/>
  <c r="F243" i="1"/>
  <c r="E243" i="1"/>
  <c r="D243" i="1"/>
  <c r="F242" i="1"/>
  <c r="E242" i="1"/>
  <c r="D242" i="1"/>
  <c r="F241" i="1"/>
  <c r="E241" i="1"/>
  <c r="D241" i="1"/>
  <c r="F240" i="1"/>
  <c r="E240" i="1"/>
  <c r="D240" i="1"/>
  <c r="F239" i="1"/>
  <c r="E239" i="1"/>
  <c r="D239" i="1"/>
  <c r="F238" i="1"/>
  <c r="E238" i="1"/>
  <c r="D238" i="1"/>
  <c r="F237" i="1"/>
  <c r="E237" i="1"/>
  <c r="D237" i="1"/>
  <c r="F236" i="1"/>
  <c r="E236" i="1"/>
  <c r="D236" i="1"/>
  <c r="F235" i="1"/>
  <c r="E235" i="1"/>
  <c r="D235" i="1"/>
  <c r="F234" i="1"/>
  <c r="E234" i="1"/>
  <c r="D234" i="1"/>
  <c r="F233" i="1"/>
  <c r="E233" i="1"/>
  <c r="D233" i="1"/>
  <c r="F232" i="1"/>
  <c r="E232" i="1"/>
  <c r="D232" i="1"/>
  <c r="F231" i="1"/>
  <c r="E231" i="1"/>
  <c r="D231" i="1"/>
  <c r="F230" i="1"/>
  <c r="E230" i="1"/>
  <c r="D230" i="1"/>
  <c r="F229" i="1"/>
  <c r="E229" i="1"/>
  <c r="D229" i="1"/>
  <c r="F228" i="1"/>
  <c r="E228" i="1"/>
  <c r="D228" i="1"/>
  <c r="F227" i="1"/>
  <c r="E227" i="1"/>
  <c r="D227" i="1"/>
  <c r="F226" i="1"/>
  <c r="E226" i="1"/>
  <c r="D226" i="1"/>
  <c r="F225" i="1"/>
  <c r="E225" i="1"/>
  <c r="D225" i="1"/>
  <c r="F224" i="1"/>
  <c r="E224" i="1"/>
  <c r="D224" i="1"/>
  <c r="F223" i="1"/>
  <c r="E223" i="1"/>
  <c r="D223" i="1"/>
  <c r="F222" i="1"/>
  <c r="E222" i="1"/>
  <c r="D222" i="1"/>
  <c r="F221" i="1"/>
  <c r="E221" i="1"/>
  <c r="D221" i="1"/>
  <c r="F220" i="1"/>
  <c r="E220" i="1"/>
  <c r="D220" i="1"/>
  <c r="F219" i="1"/>
  <c r="E219" i="1"/>
  <c r="D219" i="1"/>
  <c r="F218" i="1"/>
  <c r="E218" i="1"/>
  <c r="D218" i="1"/>
  <c r="F217" i="1"/>
  <c r="E217" i="1"/>
  <c r="D217" i="1"/>
  <c r="F216" i="1"/>
  <c r="E216" i="1"/>
  <c r="D216" i="1"/>
  <c r="F215" i="1"/>
  <c r="E215" i="1"/>
  <c r="D215" i="1"/>
  <c r="F214" i="1"/>
  <c r="E214" i="1"/>
  <c r="D214" i="1"/>
  <c r="F213" i="1"/>
  <c r="E213" i="1"/>
  <c r="D213" i="1"/>
  <c r="F212" i="1"/>
  <c r="E212" i="1"/>
  <c r="D212" i="1"/>
  <c r="F211" i="1"/>
  <c r="E211" i="1"/>
  <c r="D211" i="1"/>
  <c r="F210" i="1"/>
  <c r="E210" i="1"/>
  <c r="D210" i="1"/>
  <c r="F209" i="1"/>
  <c r="E209" i="1"/>
  <c r="D209" i="1"/>
  <c r="F208" i="1"/>
  <c r="E208" i="1"/>
  <c r="D208" i="1"/>
  <c r="F207" i="1"/>
  <c r="E207" i="1"/>
  <c r="D207" i="1"/>
  <c r="F206" i="1"/>
  <c r="E206" i="1"/>
  <c r="D206" i="1"/>
  <c r="F205" i="1"/>
  <c r="E205" i="1"/>
  <c r="D205" i="1"/>
  <c r="F204" i="1"/>
  <c r="E204" i="1"/>
  <c r="D204" i="1"/>
  <c r="F203" i="1"/>
  <c r="E203" i="1"/>
  <c r="D203" i="1"/>
  <c r="F202" i="1"/>
  <c r="E202" i="1"/>
  <c r="D202" i="1"/>
  <c r="F201" i="1"/>
  <c r="E201" i="1"/>
  <c r="D201" i="1"/>
  <c r="F200" i="1"/>
  <c r="E200" i="1"/>
  <c r="D200" i="1"/>
  <c r="F199" i="1"/>
  <c r="E199" i="1"/>
  <c r="D199" i="1"/>
  <c r="F198" i="1"/>
  <c r="E198" i="1"/>
  <c r="D198" i="1"/>
  <c r="F197" i="1"/>
  <c r="E197" i="1"/>
  <c r="D197" i="1"/>
  <c r="F196" i="1"/>
  <c r="E196" i="1"/>
  <c r="D196" i="1"/>
  <c r="F195" i="1"/>
  <c r="E195" i="1"/>
  <c r="D195" i="1"/>
  <c r="F194" i="1"/>
  <c r="E194" i="1"/>
  <c r="D194" i="1"/>
  <c r="F193" i="1"/>
  <c r="E193" i="1"/>
  <c r="D193" i="1"/>
  <c r="F192" i="1"/>
  <c r="E192" i="1"/>
  <c r="D192" i="1"/>
  <c r="F191" i="1"/>
  <c r="E191" i="1"/>
  <c r="D191" i="1"/>
  <c r="F190" i="1"/>
  <c r="E190" i="1"/>
  <c r="D190" i="1"/>
  <c r="F189" i="1"/>
  <c r="E189" i="1"/>
  <c r="D189" i="1"/>
  <c r="F188" i="1"/>
  <c r="E188" i="1"/>
  <c r="D188" i="1"/>
  <c r="F187" i="1"/>
  <c r="E187" i="1"/>
  <c r="D187" i="1"/>
  <c r="F186" i="1"/>
  <c r="E186" i="1"/>
  <c r="D186" i="1"/>
  <c r="F185" i="1"/>
  <c r="E185" i="1"/>
  <c r="D185" i="1"/>
  <c r="F184" i="1"/>
  <c r="E184" i="1"/>
  <c r="D184" i="1"/>
  <c r="F183" i="1"/>
  <c r="E183" i="1"/>
  <c r="D183" i="1"/>
  <c r="F182" i="1"/>
  <c r="E182" i="1"/>
  <c r="D182" i="1"/>
  <c r="F181" i="1"/>
  <c r="E181" i="1"/>
  <c r="D181" i="1"/>
  <c r="F180" i="1"/>
  <c r="E180" i="1"/>
  <c r="D180" i="1"/>
  <c r="F179" i="1"/>
  <c r="E179" i="1"/>
  <c r="D179" i="1"/>
  <c r="F178" i="1"/>
  <c r="E178" i="1"/>
  <c r="D178" i="1"/>
  <c r="F177" i="1"/>
  <c r="E177" i="1"/>
  <c r="D177" i="1"/>
  <c r="F176" i="1"/>
  <c r="E176" i="1"/>
  <c r="D176" i="1"/>
  <c r="F175" i="1"/>
  <c r="E175" i="1"/>
  <c r="D175" i="1"/>
  <c r="F174" i="1"/>
  <c r="E174" i="1"/>
  <c r="D174" i="1"/>
  <c r="F173" i="1"/>
  <c r="E173" i="1"/>
  <c r="D173" i="1"/>
  <c r="F172" i="1"/>
  <c r="E172" i="1"/>
  <c r="D172" i="1"/>
  <c r="F171" i="1"/>
  <c r="E171" i="1"/>
  <c r="D171" i="1"/>
  <c r="F170" i="1"/>
  <c r="E170" i="1"/>
  <c r="D170" i="1"/>
  <c r="F169" i="1"/>
  <c r="E169" i="1"/>
  <c r="D169" i="1"/>
  <c r="F168" i="1"/>
  <c r="E168" i="1"/>
  <c r="D168" i="1"/>
  <c r="F167" i="1"/>
  <c r="E167" i="1"/>
  <c r="D167" i="1"/>
  <c r="F166" i="1"/>
  <c r="E166" i="1"/>
  <c r="D166" i="1"/>
  <c r="F165" i="1"/>
  <c r="E165" i="1"/>
  <c r="D165" i="1"/>
  <c r="F164" i="1"/>
  <c r="E164" i="1"/>
  <c r="D164" i="1"/>
  <c r="F163" i="1"/>
  <c r="E163" i="1"/>
  <c r="D163" i="1"/>
  <c r="F162" i="1"/>
  <c r="E162" i="1"/>
  <c r="D162" i="1"/>
  <c r="F161" i="1"/>
  <c r="E161" i="1"/>
  <c r="D161" i="1"/>
  <c r="F160" i="1"/>
  <c r="E160" i="1"/>
  <c r="D160" i="1"/>
  <c r="F159" i="1"/>
  <c r="E159" i="1"/>
  <c r="D159" i="1"/>
  <c r="F158" i="1"/>
  <c r="E158" i="1"/>
  <c r="D158" i="1"/>
  <c r="F157" i="1"/>
  <c r="E157" i="1"/>
  <c r="D157" i="1"/>
  <c r="F156" i="1"/>
  <c r="E156" i="1"/>
  <c r="D156" i="1"/>
  <c r="F155" i="1"/>
  <c r="E155" i="1"/>
  <c r="D155" i="1"/>
  <c r="F154" i="1"/>
  <c r="E154" i="1"/>
  <c r="D154" i="1"/>
  <c r="F153" i="1"/>
  <c r="E153" i="1"/>
  <c r="D153" i="1"/>
  <c r="F152" i="1"/>
  <c r="E152" i="1"/>
  <c r="D152" i="1"/>
  <c r="F151" i="1"/>
  <c r="E151" i="1"/>
  <c r="D151" i="1"/>
  <c r="F150" i="1"/>
  <c r="E150" i="1"/>
  <c r="D150" i="1"/>
  <c r="F149" i="1"/>
  <c r="E149" i="1"/>
  <c r="D149" i="1"/>
  <c r="F148" i="1"/>
  <c r="E148" i="1"/>
  <c r="D148" i="1"/>
  <c r="F147" i="1"/>
  <c r="E147" i="1"/>
  <c r="D147" i="1"/>
  <c r="F146" i="1"/>
  <c r="E146" i="1"/>
  <c r="D146" i="1"/>
  <c r="F145" i="1"/>
  <c r="E145" i="1"/>
  <c r="D145" i="1"/>
  <c r="F144" i="1"/>
  <c r="E144" i="1"/>
  <c r="D144" i="1"/>
  <c r="F143" i="1"/>
  <c r="E143" i="1"/>
  <c r="D143" i="1"/>
  <c r="F142" i="1"/>
  <c r="E142" i="1"/>
  <c r="D142" i="1"/>
  <c r="F141" i="1"/>
  <c r="E141" i="1"/>
  <c r="D141" i="1"/>
  <c r="F140" i="1"/>
  <c r="E140" i="1"/>
  <c r="D140" i="1"/>
  <c r="F139" i="1"/>
  <c r="E139" i="1"/>
  <c r="D139" i="1"/>
  <c r="F138" i="1"/>
  <c r="E138" i="1"/>
  <c r="D138" i="1"/>
  <c r="F137" i="1"/>
  <c r="E137" i="1"/>
  <c r="D137" i="1"/>
  <c r="F136" i="1"/>
  <c r="E136" i="1"/>
  <c r="D136" i="1"/>
  <c r="F135" i="1"/>
  <c r="E135" i="1"/>
  <c r="D135" i="1"/>
  <c r="F134" i="1"/>
  <c r="E134" i="1"/>
  <c r="D134" i="1"/>
  <c r="F133" i="1"/>
  <c r="E133" i="1"/>
  <c r="D133" i="1"/>
  <c r="F132" i="1"/>
  <c r="E132" i="1"/>
  <c r="D132" i="1"/>
  <c r="F131" i="1"/>
  <c r="E131" i="1"/>
  <c r="D131" i="1"/>
  <c r="F130" i="1"/>
  <c r="E130" i="1"/>
  <c r="D130" i="1"/>
  <c r="F129" i="1"/>
  <c r="E129" i="1"/>
  <c r="D129" i="1"/>
  <c r="F128" i="1"/>
  <c r="E128" i="1"/>
  <c r="D128" i="1"/>
  <c r="F127" i="1"/>
  <c r="E127" i="1"/>
  <c r="D127" i="1"/>
  <c r="F126" i="1"/>
  <c r="E126" i="1"/>
  <c r="D126" i="1"/>
  <c r="F125" i="1"/>
  <c r="E125" i="1"/>
  <c r="D125" i="1"/>
  <c r="F124" i="1"/>
  <c r="E124" i="1"/>
  <c r="D124" i="1"/>
  <c r="F123" i="1"/>
  <c r="E123" i="1"/>
  <c r="D123" i="1"/>
  <c r="F122" i="1"/>
  <c r="E122" i="1"/>
  <c r="D122" i="1"/>
  <c r="F121" i="1"/>
  <c r="E121" i="1"/>
  <c r="D121" i="1"/>
  <c r="F120" i="1"/>
  <c r="E120" i="1"/>
  <c r="D120" i="1"/>
  <c r="F119" i="1"/>
  <c r="E119" i="1"/>
  <c r="D119" i="1"/>
  <c r="F118" i="1"/>
  <c r="E118" i="1"/>
  <c r="D118" i="1"/>
  <c r="F117" i="1"/>
  <c r="E117" i="1"/>
  <c r="D117" i="1"/>
  <c r="F116" i="1"/>
  <c r="E116" i="1"/>
  <c r="D116" i="1"/>
  <c r="F115" i="1"/>
  <c r="E115" i="1"/>
  <c r="D115" i="1"/>
  <c r="F114" i="1"/>
  <c r="E114" i="1"/>
  <c r="D114" i="1"/>
  <c r="F113" i="1"/>
  <c r="E113" i="1"/>
  <c r="D113" i="1"/>
  <c r="F112" i="1"/>
  <c r="E112" i="1"/>
  <c r="D112" i="1"/>
  <c r="F111" i="1"/>
  <c r="E111" i="1"/>
  <c r="D111" i="1"/>
  <c r="F110" i="1"/>
  <c r="E110" i="1"/>
  <c r="D110" i="1"/>
  <c r="F109" i="1"/>
  <c r="E109" i="1"/>
  <c r="D109" i="1"/>
  <c r="F108" i="1"/>
  <c r="E108" i="1"/>
  <c r="D108" i="1"/>
  <c r="F107" i="1"/>
  <c r="E107" i="1"/>
  <c r="D107" i="1"/>
  <c r="F106" i="1"/>
  <c r="E106" i="1"/>
  <c r="D106" i="1"/>
  <c r="F105" i="1"/>
  <c r="E105" i="1"/>
  <c r="D105" i="1"/>
  <c r="F104" i="1"/>
  <c r="E104" i="1"/>
  <c r="D104" i="1"/>
  <c r="F103" i="1"/>
  <c r="E103" i="1"/>
  <c r="D103" i="1"/>
  <c r="F102" i="1"/>
  <c r="E102" i="1"/>
  <c r="D102" i="1"/>
  <c r="F101" i="1"/>
  <c r="E101" i="1"/>
  <c r="D101" i="1"/>
  <c r="F100" i="1"/>
  <c r="E100" i="1"/>
  <c r="D100" i="1"/>
  <c r="F99" i="1"/>
  <c r="E99" i="1"/>
  <c r="D99" i="1"/>
  <c r="F98" i="1"/>
  <c r="E98" i="1"/>
  <c r="D98" i="1"/>
  <c r="F97" i="1"/>
  <c r="E97" i="1"/>
  <c r="D97" i="1"/>
  <c r="F96" i="1"/>
  <c r="E96" i="1"/>
  <c r="D96" i="1"/>
  <c r="F95" i="1"/>
  <c r="E95" i="1"/>
  <c r="D95" i="1"/>
  <c r="F94" i="1"/>
  <c r="E94" i="1"/>
  <c r="D94" i="1"/>
  <c r="F93" i="1"/>
  <c r="E93" i="1"/>
  <c r="D93" i="1"/>
  <c r="F92" i="1"/>
  <c r="E92" i="1"/>
  <c r="D92" i="1"/>
  <c r="F91" i="1"/>
  <c r="E91" i="1"/>
  <c r="D91" i="1"/>
  <c r="F90" i="1"/>
  <c r="E90" i="1"/>
  <c r="D90" i="1"/>
  <c r="F89" i="1"/>
  <c r="E89" i="1"/>
  <c r="D89" i="1"/>
  <c r="F88" i="1"/>
  <c r="E88" i="1"/>
  <c r="D88" i="1"/>
  <c r="F87" i="1"/>
  <c r="E87" i="1"/>
  <c r="D87" i="1"/>
  <c r="F86" i="1"/>
  <c r="E86" i="1"/>
  <c r="D86" i="1"/>
  <c r="F85" i="1"/>
  <c r="E85" i="1"/>
  <c r="D85" i="1"/>
  <c r="F84" i="1"/>
  <c r="E84" i="1"/>
  <c r="D84" i="1"/>
  <c r="F83" i="1"/>
  <c r="E83" i="1"/>
  <c r="D83" i="1"/>
  <c r="F82" i="1"/>
  <c r="E82" i="1"/>
  <c r="D82" i="1"/>
  <c r="F81" i="1"/>
  <c r="E81" i="1"/>
  <c r="D81" i="1"/>
  <c r="F80" i="1"/>
  <c r="E80" i="1"/>
  <c r="D80" i="1"/>
  <c r="F79" i="1"/>
  <c r="E79" i="1"/>
  <c r="D79" i="1"/>
  <c r="F78" i="1"/>
  <c r="E78" i="1"/>
  <c r="D78" i="1"/>
  <c r="F77" i="1"/>
  <c r="E77" i="1"/>
  <c r="D77" i="1"/>
  <c r="F76" i="1"/>
  <c r="E76" i="1"/>
  <c r="D76" i="1"/>
  <c r="F75" i="1"/>
  <c r="E75" i="1"/>
  <c r="D75" i="1"/>
  <c r="F74" i="1"/>
  <c r="E74" i="1"/>
  <c r="D74" i="1"/>
  <c r="F73" i="1"/>
  <c r="E73" i="1"/>
  <c r="D73" i="1"/>
  <c r="F72" i="1"/>
  <c r="E72" i="1"/>
  <c r="D72" i="1"/>
  <c r="F71" i="1"/>
  <c r="E71" i="1"/>
  <c r="D71" i="1"/>
  <c r="F70" i="1"/>
  <c r="E70" i="1"/>
  <c r="D70" i="1"/>
  <c r="F69" i="1"/>
  <c r="E69" i="1"/>
  <c r="D69" i="1"/>
  <c r="F68" i="1"/>
  <c r="E68" i="1"/>
  <c r="D68" i="1"/>
  <c r="F67" i="1"/>
  <c r="E67" i="1"/>
  <c r="D67" i="1"/>
  <c r="F66" i="1"/>
  <c r="E66" i="1"/>
  <c r="D66" i="1"/>
  <c r="F65" i="1"/>
  <c r="E65" i="1"/>
  <c r="D65" i="1"/>
  <c r="F64" i="1"/>
  <c r="E64" i="1"/>
  <c r="D64" i="1"/>
  <c r="F63" i="1"/>
  <c r="E63" i="1"/>
  <c r="D63" i="1"/>
  <c r="F62" i="1"/>
  <c r="E62" i="1"/>
  <c r="D62" i="1"/>
  <c r="F61" i="1"/>
  <c r="E61" i="1"/>
  <c r="D61" i="1"/>
  <c r="F60" i="1"/>
  <c r="E60" i="1"/>
  <c r="D60" i="1"/>
  <c r="F59" i="1"/>
  <c r="E59" i="1"/>
  <c r="D59" i="1"/>
  <c r="F58" i="1"/>
  <c r="E58" i="1"/>
  <c r="D58" i="1"/>
  <c r="F57" i="1"/>
  <c r="E57" i="1"/>
  <c r="D57" i="1"/>
  <c r="F56" i="1"/>
  <c r="E56" i="1"/>
  <c r="D56" i="1"/>
  <c r="F55" i="1"/>
  <c r="E55" i="1"/>
  <c r="D55" i="1"/>
  <c r="F54" i="1"/>
  <c r="E54" i="1"/>
  <c r="D54" i="1"/>
  <c r="F53" i="1"/>
  <c r="E53" i="1"/>
  <c r="D53" i="1"/>
  <c r="F52" i="1"/>
  <c r="E52" i="1"/>
  <c r="D52" i="1"/>
  <c r="F51" i="1"/>
  <c r="E51" i="1"/>
  <c r="D51" i="1"/>
  <c r="F50" i="1"/>
  <c r="E50" i="1"/>
  <c r="D50" i="1"/>
  <c r="F49" i="1"/>
  <c r="E49" i="1"/>
  <c r="D49" i="1"/>
  <c r="F48" i="1"/>
  <c r="E48" i="1"/>
  <c r="D48" i="1"/>
  <c r="F47" i="1"/>
  <c r="E47" i="1"/>
  <c r="D47" i="1"/>
  <c r="F46" i="1"/>
  <c r="E46" i="1"/>
  <c r="D46" i="1"/>
  <c r="F45" i="1"/>
  <c r="E45" i="1"/>
  <c r="D45" i="1"/>
  <c r="F44" i="1"/>
  <c r="E44" i="1"/>
  <c r="D44" i="1"/>
  <c r="F43" i="1"/>
  <c r="E43" i="1"/>
  <c r="D43" i="1"/>
  <c r="F42" i="1"/>
  <c r="E42" i="1"/>
  <c r="D42" i="1"/>
  <c r="F41" i="1"/>
  <c r="E41" i="1"/>
  <c r="D41" i="1"/>
  <c r="F40" i="1"/>
  <c r="E40" i="1"/>
  <c r="D40" i="1"/>
  <c r="F39" i="1"/>
  <c r="E39" i="1"/>
  <c r="D39" i="1"/>
  <c r="F38" i="1"/>
  <c r="E38" i="1"/>
  <c r="D38" i="1"/>
  <c r="F37" i="1"/>
  <c r="E37" i="1"/>
  <c r="D37" i="1"/>
  <c r="F36" i="1"/>
  <c r="E36" i="1"/>
  <c r="D36" i="1"/>
  <c r="F35" i="1"/>
  <c r="E35" i="1"/>
  <c r="D35" i="1"/>
  <c r="F34" i="1"/>
  <c r="E34" i="1"/>
  <c r="D34" i="1"/>
  <c r="F33" i="1"/>
  <c r="E33" i="1"/>
  <c r="D33" i="1"/>
  <c r="F32" i="1"/>
  <c r="E32" i="1"/>
  <c r="D32" i="1"/>
  <c r="F31" i="1"/>
  <c r="E31" i="1"/>
  <c r="D31" i="1"/>
  <c r="F30" i="1"/>
  <c r="E30" i="1"/>
  <c r="D30" i="1"/>
  <c r="K29" i="1"/>
  <c r="F29" i="1"/>
  <c r="E29" i="1"/>
  <c r="D29" i="1"/>
  <c r="F28" i="1"/>
  <c r="E28" i="1"/>
  <c r="D28" i="1"/>
  <c r="K27" i="1"/>
  <c r="F27" i="1"/>
  <c r="E27" i="1"/>
  <c r="D27" i="1"/>
  <c r="K26" i="1"/>
  <c r="F26" i="1"/>
  <c r="E26" i="1"/>
  <c r="D26" i="1"/>
  <c r="F25" i="1"/>
  <c r="E25" i="1"/>
  <c r="D25" i="1"/>
  <c r="F24" i="1"/>
  <c r="E24" i="1"/>
  <c r="D24" i="1"/>
  <c r="L23" i="1"/>
  <c r="K23" i="1"/>
  <c r="F23" i="1"/>
  <c r="E23" i="1"/>
  <c r="D23" i="1"/>
  <c r="L22" i="1"/>
  <c r="K22" i="1"/>
  <c r="F22" i="1"/>
  <c r="E22" i="1"/>
  <c r="D22" i="1"/>
  <c r="F21" i="1"/>
  <c r="E21" i="1"/>
  <c r="D21" i="1"/>
  <c r="F20" i="1"/>
  <c r="E20" i="1"/>
  <c r="D20" i="1"/>
  <c r="F19" i="1"/>
  <c r="E19" i="1"/>
  <c r="D19" i="1"/>
  <c r="F18" i="1"/>
  <c r="E18" i="1"/>
  <c r="D18" i="1"/>
  <c r="F17" i="1"/>
  <c r="E17" i="1"/>
  <c r="D17" i="1"/>
  <c r="K15" i="1"/>
  <c r="K15" i="1" a="1"/>
  <c r="H20" i="6" l="1"/>
  <c r="I19" i="6"/>
  <c r="H21" i="4" a="1"/>
  <c r="H21" i="4" s="1"/>
  <c r="H20" i="4" a="1"/>
  <c r="H20" i="4" s="1"/>
  <c r="H15" i="4" a="1"/>
  <c r="H15" i="4" s="1"/>
  <c r="H16" i="4" a="1"/>
  <c r="H16" i="4" s="1"/>
  <c r="H23" i="4" a="1"/>
  <c r="H23" i="4" s="1"/>
  <c r="H22" i="4" a="1"/>
  <c r="H22" i="4" s="1"/>
  <c r="H18" i="4" a="1"/>
  <c r="H18" i="4" s="1"/>
  <c r="H17" i="4" a="1"/>
  <c r="H17" i="4" s="1"/>
  <c r="H19" i="4" a="1"/>
  <c r="H19" i="4" s="1"/>
  <c r="H21" i="6" l="1"/>
  <c r="I20" i="6"/>
  <c r="K12" i="4" a="1"/>
  <c r="K12" i="4" s="1"/>
  <c r="H22" i="6" l="1"/>
  <c r="I21" i="6"/>
  <c r="H23" i="6" l="1"/>
  <c r="I22" i="6"/>
  <c r="H24" i="6" l="1"/>
  <c r="I23" i="6"/>
  <c r="H25" i="6" l="1"/>
  <c r="I24" i="6"/>
  <c r="H26" i="6" l="1"/>
  <c r="I25" i="6"/>
  <c r="H27" i="6" l="1"/>
  <c r="I26" i="6"/>
  <c r="H28" i="6" l="1"/>
  <c r="I27" i="6"/>
  <c r="H29" i="6" l="1"/>
  <c r="I28" i="6"/>
  <c r="H30" i="6" l="1"/>
  <c r="I29" i="6"/>
  <c r="H31" i="6" l="1"/>
  <c r="I30" i="6"/>
  <c r="H32" i="6" l="1"/>
  <c r="I31" i="6"/>
  <c r="H33" i="6" l="1"/>
  <c r="I32" i="6"/>
  <c r="H34" i="6" l="1"/>
  <c r="I33" i="6"/>
  <c r="H35" i="6" l="1"/>
  <c r="I34" i="6"/>
  <c r="H36" i="6" l="1"/>
  <c r="I35" i="6"/>
  <c r="H37" i="6" l="1"/>
  <c r="I36" i="6"/>
  <c r="H38" i="6" l="1"/>
  <c r="I37" i="6"/>
  <c r="H39" i="6" l="1"/>
  <c r="I38" i="6"/>
  <c r="H40" i="6" l="1"/>
  <c r="I39" i="6"/>
  <c r="H41" i="6" l="1"/>
  <c r="I40" i="6"/>
  <c r="H42" i="6" l="1"/>
  <c r="I41" i="6"/>
  <c r="H43" i="6" l="1"/>
  <c r="I42" i="6"/>
  <c r="H44" i="6" l="1"/>
  <c r="I43" i="6"/>
  <c r="H45" i="6" l="1"/>
  <c r="I44" i="6"/>
  <c r="H46" i="6" l="1"/>
  <c r="I45" i="6"/>
  <c r="H47" i="6" l="1"/>
  <c r="I46" i="6"/>
  <c r="H48" i="6" l="1"/>
  <c r="I47" i="6"/>
  <c r="H49" i="6" l="1"/>
  <c r="I48" i="6"/>
  <c r="H50" i="6" l="1"/>
  <c r="I49" i="6"/>
  <c r="H51" i="6" l="1"/>
  <c r="I50" i="6"/>
  <c r="H52" i="6" l="1"/>
  <c r="I51" i="6"/>
  <c r="H53" i="6" l="1"/>
  <c r="I52" i="6"/>
  <c r="H54" i="6" l="1"/>
  <c r="I53" i="6"/>
  <c r="H55" i="6" l="1"/>
  <c r="I54" i="6"/>
  <c r="H56" i="6" l="1"/>
  <c r="I55" i="6"/>
  <c r="H57" i="6" l="1"/>
  <c r="I56" i="6"/>
  <c r="H58" i="6" l="1"/>
  <c r="I57" i="6"/>
  <c r="H59" i="6" l="1"/>
  <c r="I58" i="6"/>
  <c r="H60" i="6" l="1"/>
  <c r="I59" i="6"/>
  <c r="H61" i="6" l="1"/>
  <c r="I60" i="6"/>
  <c r="H62" i="6" l="1"/>
  <c r="I61" i="6"/>
  <c r="H63" i="6" l="1"/>
  <c r="I62" i="6"/>
  <c r="H64" i="6" l="1"/>
  <c r="I63" i="6"/>
  <c r="H65" i="6" l="1"/>
  <c r="I64" i="6"/>
  <c r="H66" i="6" l="1"/>
  <c r="I65" i="6"/>
  <c r="H67" i="6" l="1"/>
  <c r="I66" i="6"/>
  <c r="H68" i="6" l="1"/>
  <c r="I67" i="6"/>
  <c r="H69" i="6" l="1"/>
  <c r="I68" i="6"/>
  <c r="H70" i="6" l="1"/>
  <c r="I69" i="6"/>
  <c r="H71" i="6" l="1"/>
  <c r="I70" i="6"/>
  <c r="H72" i="6" l="1"/>
  <c r="I71" i="6"/>
  <c r="H73" i="6" l="1"/>
  <c r="I72" i="6"/>
  <c r="H74" i="6" l="1"/>
  <c r="I73" i="6"/>
  <c r="H75" i="6" l="1"/>
  <c r="I74" i="6"/>
  <c r="H76" i="6" l="1"/>
  <c r="I75" i="6"/>
  <c r="H77" i="6" l="1"/>
  <c r="I76" i="6"/>
  <c r="H78" i="6" l="1"/>
  <c r="I77" i="6"/>
  <c r="H79" i="6" l="1"/>
  <c r="I78" i="6"/>
  <c r="H80" i="6" l="1"/>
  <c r="I79" i="6"/>
  <c r="H81" i="6" l="1"/>
  <c r="I80" i="6"/>
  <c r="H82" i="6" l="1"/>
  <c r="I81" i="6"/>
  <c r="H83" i="6" l="1"/>
  <c r="I82" i="6"/>
  <c r="H84" i="6" l="1"/>
  <c r="I83" i="6"/>
  <c r="H85" i="6" l="1"/>
  <c r="I84" i="6"/>
  <c r="H86" i="6" l="1"/>
  <c r="I85" i="6"/>
  <c r="H87" i="6" l="1"/>
  <c r="I86" i="6"/>
  <c r="H88" i="6" l="1"/>
  <c r="I87" i="6"/>
  <c r="H89" i="6" l="1"/>
  <c r="I88" i="6"/>
  <c r="H90" i="6" l="1"/>
  <c r="I89" i="6"/>
  <c r="H91" i="6" l="1"/>
  <c r="I90" i="6"/>
  <c r="H92" i="6" l="1"/>
  <c r="I91" i="6"/>
  <c r="H93" i="6" l="1"/>
  <c r="I92" i="6"/>
  <c r="H94" i="6" l="1"/>
  <c r="I93" i="6"/>
  <c r="H95" i="6" l="1"/>
  <c r="I94" i="6"/>
  <c r="H96" i="6" l="1"/>
  <c r="I95" i="6"/>
  <c r="H97" i="6" l="1"/>
  <c r="I96" i="6"/>
  <c r="H98" i="6" l="1"/>
  <c r="I97" i="6"/>
  <c r="H99" i="6" l="1"/>
  <c r="I98" i="6"/>
  <c r="H100" i="6" l="1"/>
  <c r="I99" i="6"/>
  <c r="H101" i="6" l="1"/>
  <c r="I100" i="6"/>
  <c r="H102" i="6" l="1"/>
  <c r="I101" i="6"/>
  <c r="H103" i="6" l="1"/>
  <c r="I102" i="6"/>
  <c r="H104" i="6" l="1"/>
  <c r="I103" i="6"/>
  <c r="H105" i="6" l="1"/>
  <c r="I104" i="6"/>
  <c r="H106" i="6" l="1"/>
  <c r="I105" i="6"/>
  <c r="H107" i="6" l="1"/>
  <c r="I106" i="6"/>
  <c r="H108" i="6" l="1"/>
  <c r="I107" i="6"/>
  <c r="H109" i="6" l="1"/>
  <c r="I108" i="6"/>
  <c r="H110" i="6" l="1"/>
  <c r="I109" i="6"/>
  <c r="H111" i="6" l="1"/>
  <c r="I110" i="6"/>
  <c r="H112" i="6" l="1"/>
  <c r="I111" i="6"/>
  <c r="H113" i="6" l="1"/>
  <c r="I112" i="6"/>
  <c r="H114" i="6" l="1"/>
  <c r="I113" i="6"/>
  <c r="H115" i="6" l="1"/>
  <c r="I114" i="6"/>
  <c r="H116" i="6" l="1"/>
  <c r="I115" i="6"/>
  <c r="H117" i="6" l="1"/>
  <c r="I116" i="6"/>
  <c r="H118" i="6" l="1"/>
  <c r="I117" i="6"/>
  <c r="H119" i="6" l="1"/>
  <c r="I118" i="6"/>
  <c r="H120" i="6" l="1"/>
  <c r="I119" i="6"/>
  <c r="H121" i="6" l="1"/>
  <c r="I120" i="6"/>
  <c r="H122" i="6" l="1"/>
  <c r="I121" i="6"/>
  <c r="H123" i="6" l="1"/>
  <c r="I122" i="6"/>
  <c r="H124" i="6" l="1"/>
  <c r="I123" i="6"/>
  <c r="H125" i="6" l="1"/>
  <c r="I124" i="6"/>
  <c r="H126" i="6" l="1"/>
  <c r="I125" i="6"/>
  <c r="H127" i="6" l="1"/>
  <c r="I126" i="6"/>
  <c r="H128" i="6" l="1"/>
  <c r="I127" i="6"/>
  <c r="H129" i="6" l="1"/>
  <c r="I128" i="6"/>
  <c r="H130" i="6" l="1"/>
  <c r="I129" i="6"/>
  <c r="H131" i="6" l="1"/>
  <c r="I130" i="6"/>
  <c r="H132" i="6" l="1"/>
  <c r="I131" i="6"/>
  <c r="H133" i="6" l="1"/>
  <c r="I132" i="6"/>
  <c r="H134" i="6" l="1"/>
  <c r="I133" i="6"/>
  <c r="H135" i="6" l="1"/>
  <c r="I134" i="6"/>
  <c r="H136" i="6" l="1"/>
  <c r="I135" i="6"/>
  <c r="H137" i="6" l="1"/>
  <c r="I136" i="6"/>
  <c r="H138" i="6" l="1"/>
  <c r="I137" i="6"/>
  <c r="H139" i="6" l="1"/>
  <c r="I138" i="6"/>
  <c r="H140" i="6" l="1"/>
  <c r="I139" i="6"/>
  <c r="H141" i="6" l="1"/>
  <c r="I140" i="6"/>
  <c r="H142" i="6" l="1"/>
  <c r="I141" i="6"/>
  <c r="H143" i="6" l="1"/>
  <c r="I142" i="6"/>
  <c r="H144" i="6" l="1"/>
  <c r="I143" i="6"/>
  <c r="H145" i="6" l="1"/>
  <c r="I144" i="6"/>
  <c r="H146" i="6" l="1"/>
  <c r="I145" i="6"/>
  <c r="H147" i="6" l="1"/>
  <c r="I146" i="6"/>
  <c r="H148" i="6" l="1"/>
  <c r="I147" i="6"/>
  <c r="H149" i="6" l="1"/>
  <c r="I148" i="6"/>
  <c r="H150" i="6" l="1"/>
  <c r="I149" i="6"/>
  <c r="H151" i="6" l="1"/>
  <c r="I150" i="6"/>
  <c r="H152" i="6" l="1"/>
  <c r="I151" i="6"/>
  <c r="H153" i="6" l="1"/>
  <c r="I152" i="6"/>
  <c r="H154" i="6" l="1"/>
  <c r="I153" i="6"/>
  <c r="H155" i="6" l="1"/>
  <c r="I154" i="6"/>
  <c r="H156" i="6" l="1"/>
  <c r="I155" i="6"/>
  <c r="H157" i="6" l="1"/>
  <c r="I156" i="6"/>
  <c r="H158" i="6" l="1"/>
  <c r="I157" i="6"/>
  <c r="H159" i="6" l="1"/>
  <c r="I158" i="6"/>
  <c r="H160" i="6" l="1"/>
  <c r="I159" i="6"/>
  <c r="H161" i="6" l="1"/>
  <c r="I160" i="6"/>
  <c r="H162" i="6" l="1"/>
  <c r="I161" i="6"/>
  <c r="H163" i="6" l="1"/>
  <c r="I162" i="6"/>
  <c r="H164" i="6" l="1"/>
  <c r="I163" i="6"/>
  <c r="H165" i="6" l="1"/>
  <c r="I164" i="6"/>
  <c r="H166" i="6" l="1"/>
  <c r="I165" i="6"/>
  <c r="H167" i="6" l="1"/>
  <c r="I166" i="6"/>
  <c r="H168" i="6" l="1"/>
  <c r="I167" i="6"/>
  <c r="H169" i="6" l="1"/>
  <c r="I168" i="6"/>
  <c r="H170" i="6" l="1"/>
  <c r="I169" i="6"/>
  <c r="H171" i="6" l="1"/>
  <c r="I170" i="6"/>
  <c r="H172" i="6" l="1"/>
  <c r="I171" i="6"/>
  <c r="H173" i="6" l="1"/>
  <c r="I172" i="6"/>
  <c r="H174" i="6" l="1"/>
  <c r="I173" i="6"/>
  <c r="H175" i="6" l="1"/>
  <c r="I174" i="6"/>
  <c r="H176" i="6" l="1"/>
  <c r="I175" i="6"/>
  <c r="H177" i="6" l="1"/>
  <c r="I176" i="6"/>
  <c r="H178" i="6" l="1"/>
  <c r="I177" i="6"/>
  <c r="H179" i="6" l="1"/>
  <c r="I178" i="6"/>
  <c r="H180" i="6" l="1"/>
  <c r="I179" i="6"/>
  <c r="H181" i="6" l="1"/>
  <c r="I180" i="6"/>
  <c r="H182" i="6" l="1"/>
  <c r="I181" i="6"/>
  <c r="H183" i="6" l="1"/>
  <c r="I182" i="6"/>
  <c r="H184" i="6" l="1"/>
  <c r="I183" i="6"/>
  <c r="H185" i="6" l="1"/>
  <c r="I184" i="6"/>
  <c r="H186" i="6" l="1"/>
  <c r="I185" i="6"/>
  <c r="H187" i="6" l="1"/>
  <c r="I186" i="6"/>
  <c r="H188" i="6" l="1"/>
  <c r="I187" i="6"/>
  <c r="H189" i="6" l="1"/>
  <c r="I188" i="6"/>
  <c r="H190" i="6" l="1"/>
  <c r="I189" i="6"/>
  <c r="H191" i="6" l="1"/>
  <c r="I190" i="6"/>
  <c r="H192" i="6" l="1"/>
  <c r="I191" i="6"/>
  <c r="H193" i="6" l="1"/>
  <c r="I192" i="6"/>
  <c r="H194" i="6" l="1"/>
  <c r="I193" i="6"/>
  <c r="H195" i="6" l="1"/>
  <c r="I194" i="6"/>
  <c r="H196" i="6" l="1"/>
  <c r="I195" i="6"/>
  <c r="H197" i="6" l="1"/>
  <c r="I196" i="6"/>
  <c r="H198" i="6" l="1"/>
  <c r="I197" i="6"/>
  <c r="H199" i="6" l="1"/>
  <c r="I198" i="6"/>
  <c r="H200" i="6" l="1"/>
  <c r="I199" i="6"/>
  <c r="H201" i="6" l="1"/>
  <c r="I200" i="6"/>
  <c r="H202" i="6" l="1"/>
  <c r="I201" i="6"/>
  <c r="H203" i="6" l="1"/>
  <c r="I202" i="6"/>
  <c r="H204" i="6" l="1"/>
  <c r="I203" i="6"/>
  <c r="H205" i="6" l="1"/>
  <c r="I204" i="6"/>
  <c r="H206" i="6" l="1"/>
  <c r="I205" i="6"/>
  <c r="H207" i="6" l="1"/>
  <c r="I206" i="6"/>
  <c r="H208" i="6" l="1"/>
  <c r="I207" i="6"/>
  <c r="H209" i="6" l="1"/>
  <c r="I208" i="6"/>
  <c r="H210" i="6" l="1"/>
  <c r="I209" i="6"/>
  <c r="H211" i="6" l="1"/>
  <c r="I210" i="6"/>
  <c r="H212" i="6" l="1"/>
  <c r="I211" i="6"/>
  <c r="H213" i="6" l="1"/>
  <c r="I212" i="6"/>
  <c r="H214" i="6" l="1"/>
  <c r="I213" i="6"/>
  <c r="H215" i="6" l="1"/>
  <c r="I214" i="6"/>
  <c r="H216" i="6" l="1"/>
  <c r="I215" i="6"/>
  <c r="H217" i="6" l="1"/>
  <c r="I216" i="6"/>
  <c r="H218" i="6" l="1"/>
  <c r="I217" i="6"/>
  <c r="H219" i="6" l="1"/>
  <c r="I218" i="6"/>
  <c r="H220" i="6" l="1"/>
  <c r="I219" i="6"/>
  <c r="H221" i="6" l="1"/>
  <c r="I220" i="6"/>
  <c r="H222" i="6" l="1"/>
  <c r="I221" i="6"/>
  <c r="H223" i="6" l="1"/>
  <c r="I222" i="6"/>
  <c r="H224" i="6" l="1"/>
  <c r="I223" i="6"/>
  <c r="H225" i="6" l="1"/>
  <c r="I224" i="6"/>
  <c r="H226" i="6" l="1"/>
  <c r="I225" i="6"/>
  <c r="H227" i="6" l="1"/>
  <c r="I226" i="6"/>
  <c r="H228" i="6" l="1"/>
  <c r="I227" i="6"/>
  <c r="H229" i="6" l="1"/>
  <c r="I228" i="6"/>
  <c r="H230" i="6" l="1"/>
  <c r="I229" i="6"/>
  <c r="H231" i="6" l="1"/>
  <c r="I230" i="6"/>
  <c r="H232" i="6" l="1"/>
  <c r="I231" i="6"/>
  <c r="H233" i="6" l="1"/>
  <c r="I232" i="6"/>
  <c r="H234" i="6" l="1"/>
  <c r="I233" i="6"/>
  <c r="H235" i="6" l="1"/>
  <c r="I234" i="6"/>
  <c r="H236" i="6" l="1"/>
  <c r="I235" i="6"/>
  <c r="H237" i="6" l="1"/>
  <c r="I236" i="6"/>
  <c r="H238" i="6" l="1"/>
  <c r="I237" i="6"/>
  <c r="H239" i="6" l="1"/>
  <c r="I238" i="6"/>
  <c r="H240" i="6" l="1"/>
  <c r="I239" i="6"/>
  <c r="H241" i="6" l="1"/>
  <c r="I240" i="6"/>
  <c r="H242" i="6" l="1"/>
  <c r="I241" i="6"/>
  <c r="H243" i="6" l="1"/>
  <c r="I242" i="6"/>
  <c r="H244" i="6" l="1"/>
  <c r="I243" i="6"/>
  <c r="H245" i="6" l="1"/>
  <c r="I244" i="6"/>
  <c r="H246" i="6" l="1"/>
  <c r="I245" i="6"/>
  <c r="H247" i="6" l="1"/>
  <c r="I246" i="6"/>
  <c r="H248" i="6" l="1"/>
  <c r="I247" i="6"/>
  <c r="H249" i="6" l="1"/>
  <c r="I248" i="6"/>
  <c r="H250" i="6" l="1"/>
  <c r="I249" i="6"/>
  <c r="H251" i="6" l="1"/>
  <c r="I250" i="6"/>
  <c r="H252" i="6" l="1"/>
  <c r="I251" i="6"/>
  <c r="H253" i="6" l="1"/>
  <c r="I252" i="6"/>
  <c r="H254" i="6" l="1"/>
  <c r="I253" i="6"/>
  <c r="H255" i="6" l="1"/>
  <c r="I254" i="6"/>
  <c r="H256" i="6" l="1"/>
  <c r="I255" i="6"/>
  <c r="H257" i="6" l="1"/>
  <c r="I256" i="6"/>
  <c r="H258" i="6" l="1"/>
  <c r="I257" i="6"/>
  <c r="H259" i="6" l="1"/>
  <c r="I258" i="6"/>
  <c r="H260" i="6" l="1"/>
  <c r="I259" i="6"/>
  <c r="H261" i="6" l="1"/>
  <c r="I260" i="6"/>
  <c r="H262" i="6" l="1"/>
  <c r="I261" i="6"/>
  <c r="H263" i="6" l="1"/>
  <c r="I262" i="6"/>
  <c r="H264" i="6" l="1"/>
  <c r="I264" i="6" s="1"/>
  <c r="I263" i="6"/>
  <c r="L9" i="6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<sst xmlns="http://schemas.openxmlformats.org/spreadsheetml/2006/main" count="512" uniqueCount="320">
  <si>
    <t>Cox Ingersoll Ross (1985)</t>
  </si>
  <si>
    <t>Continuous form :</t>
  </si>
  <si>
    <t>dr= a(b-r)dt+ r^1/2 * Sigma* dw</t>
  </si>
  <si>
    <t>Ols form:</t>
  </si>
  <si>
    <t>Discrete form:</t>
  </si>
  <si>
    <r>
      <t>change in r = a(b-r)*delta T + error(0,r</t>
    </r>
    <r>
      <rPr>
        <vertAlign val="subscript"/>
        <sz val="11"/>
        <color theme="1"/>
        <rFont val="Calibri"/>
        <family val="2"/>
        <scheme val="minor"/>
      </rPr>
      <t>t-1</t>
    </r>
    <r>
      <rPr>
        <sz val="11"/>
        <color theme="1"/>
        <rFont val="Calibri"/>
        <family val="2"/>
        <scheme val="minor"/>
      </rPr>
      <t>*sigma^2)</t>
    </r>
  </si>
  <si>
    <t>(rt-rt-1)/Sqrt(rt-1) = (a*b)/sqrt(rt-1) -a(sqrt(rt-1))+ error(0,sigma^2)</t>
  </si>
  <si>
    <t>Long run volatility :</t>
  </si>
  <si>
    <t>observation_date</t>
  </si>
  <si>
    <t>Delta</t>
  </si>
  <si>
    <t>Constant</t>
  </si>
  <si>
    <t>Lag</t>
  </si>
  <si>
    <t>Coefficient</t>
  </si>
  <si>
    <t>Standard error</t>
  </si>
  <si>
    <t xml:space="preserve"> -a</t>
  </si>
  <si>
    <t>a*b</t>
  </si>
  <si>
    <t>sigma</t>
  </si>
  <si>
    <t>t-stat</t>
  </si>
  <si>
    <t>p-value</t>
  </si>
  <si>
    <t>a (convergence)</t>
  </si>
  <si>
    <t>b(equilibrium)</t>
  </si>
  <si>
    <t>Long run r</t>
  </si>
  <si>
    <t>MORTGAGE15US</t>
  </si>
  <si>
    <t>https://fred.stlouisfed.org/series/MORTGAGE15US</t>
  </si>
  <si>
    <t>Weekly data from 2011 to 2019</t>
  </si>
  <si>
    <t>v = sigma* Sqrt(b/(2*a))</t>
  </si>
  <si>
    <t>Source of data :</t>
  </si>
  <si>
    <t>Vasicek (1977)</t>
  </si>
  <si>
    <t>dr = a(bir)dt + sigma*dw</t>
  </si>
  <si>
    <t>Discrete form :</t>
  </si>
  <si>
    <t>Change f = a(b-r)*change t +error(0,sigma^2)</t>
  </si>
  <si>
    <t>Forecast after time t:</t>
  </si>
  <si>
    <t>V(r) = (sigma^2/(2/*a))*(1-e^(-a*t))</t>
  </si>
  <si>
    <t>E(r) = b</t>
  </si>
  <si>
    <t>pvalue</t>
  </si>
  <si>
    <t>b (equilibrium)</t>
  </si>
  <si>
    <t>Time horizon ( weeks)</t>
  </si>
  <si>
    <t>Interest rate forecast</t>
  </si>
  <si>
    <t>interest rate variance</t>
  </si>
  <si>
    <t>Interest rate volatility</t>
  </si>
  <si>
    <t>E(rt-1)= r0*e^(-a*t) + b(1-e^(-a*t))</t>
  </si>
  <si>
    <t>interest rate (now)</t>
  </si>
  <si>
    <t>interest rate</t>
  </si>
  <si>
    <t>volatility</t>
  </si>
  <si>
    <t>long run forecast (t--&gt; infinity)</t>
  </si>
  <si>
    <t>V(r) = sigma^2/(2*a)</t>
  </si>
  <si>
    <t>Assumption</t>
  </si>
  <si>
    <t>OLS form :              r-r(t-1) = a*b - a*rt-1 + error(0, sigma^2)</t>
  </si>
  <si>
    <t>Long run :</t>
  </si>
  <si>
    <t>level</t>
  </si>
  <si>
    <t>slope</t>
  </si>
  <si>
    <t>shape</t>
  </si>
  <si>
    <t>decay</t>
  </si>
  <si>
    <t>b0</t>
  </si>
  <si>
    <t>b1</t>
  </si>
  <si>
    <t>b2</t>
  </si>
  <si>
    <t>lambda</t>
  </si>
  <si>
    <t>Mispricing</t>
  </si>
  <si>
    <t>Maturity</t>
  </si>
  <si>
    <t>Yield</t>
  </si>
  <si>
    <t>Coupon</t>
  </si>
  <si>
    <t>Price</t>
  </si>
  <si>
    <t>Value</t>
  </si>
  <si>
    <t>r(t) = Beta0 + beta1*((1-e^(-lambda)*t)/(lambda *t)+beta2*((1-e^(-lambda*t)/(lambda*t)- e^(-lambda*t))</t>
  </si>
  <si>
    <t>Market data</t>
  </si>
  <si>
    <t>Nelson and Segel (1987)</t>
  </si>
  <si>
    <t>stochastic volatility</t>
  </si>
  <si>
    <t>**using solver</t>
  </si>
  <si>
    <t>b3</t>
  </si>
  <si>
    <t>mu</t>
  </si>
  <si>
    <t>mispricing</t>
  </si>
  <si>
    <t>Assumed</t>
  </si>
  <si>
    <t>Nelson Segel and Svensson (1994)</t>
  </si>
  <si>
    <t>Heston Model (1993)</t>
  </si>
  <si>
    <t>dP= Mu*Pt*Dt+ sqrt(v)*Pt*Dw</t>
  </si>
  <si>
    <t>Variance Equation :</t>
  </si>
  <si>
    <t>Return</t>
  </si>
  <si>
    <t>Residual</t>
  </si>
  <si>
    <t>Realised Variance</t>
  </si>
  <si>
    <t>Expected Variance</t>
  </si>
  <si>
    <t>Log-likelihoood</t>
  </si>
  <si>
    <t>Mean equation :</t>
  </si>
  <si>
    <t>d(v) = k(theta - vt) + sqrt (vt)*sigma*dw</t>
  </si>
  <si>
    <t>SPX</t>
  </si>
  <si>
    <t>05/22/2025</t>
  </si>
  <si>
    <t>05/21/2025</t>
  </si>
  <si>
    <t>05/20/2025</t>
  </si>
  <si>
    <t>05/19/2025</t>
  </si>
  <si>
    <t>05/16/2025</t>
  </si>
  <si>
    <t>05/15/2025</t>
  </si>
  <si>
    <t>05/14/2025</t>
  </si>
  <si>
    <t>05/13/2025</t>
  </si>
  <si>
    <t>04/30/2025</t>
  </si>
  <si>
    <t>04/29/2025</t>
  </si>
  <si>
    <t>04/28/2025</t>
  </si>
  <si>
    <t>04/25/2025</t>
  </si>
  <si>
    <t>04/24/2025</t>
  </si>
  <si>
    <t>04/23/2025</t>
  </si>
  <si>
    <t>04/22/2025</t>
  </si>
  <si>
    <t>04/21/2025</t>
  </si>
  <si>
    <t>04/17/2025</t>
  </si>
  <si>
    <t>04/16/2025</t>
  </si>
  <si>
    <t>04/15/2025</t>
  </si>
  <si>
    <t>04/14/2025</t>
  </si>
  <si>
    <t>03/31/2025</t>
  </si>
  <si>
    <t>03/28/2025</t>
  </si>
  <si>
    <t>03/27/2025</t>
  </si>
  <si>
    <t>03/26/2025</t>
  </si>
  <si>
    <t>03/25/2025</t>
  </si>
  <si>
    <t>03/24/2025</t>
  </si>
  <si>
    <t>03/21/2025</t>
  </si>
  <si>
    <t>03/20/2025</t>
  </si>
  <si>
    <t>03/19/2025</t>
  </si>
  <si>
    <t>03/18/2025</t>
  </si>
  <si>
    <t>03/17/2025</t>
  </si>
  <si>
    <t>03/14/2025</t>
  </si>
  <si>
    <t>03/13/2025</t>
  </si>
  <si>
    <t>02/28/2025</t>
  </si>
  <si>
    <t>02/27/2025</t>
  </si>
  <si>
    <t>02/26/2025</t>
  </si>
  <si>
    <t>02/25/2025</t>
  </si>
  <si>
    <t>02/24/2025</t>
  </si>
  <si>
    <t>02/21/2025</t>
  </si>
  <si>
    <t>02/20/2025</t>
  </si>
  <si>
    <t>02/19/2025</t>
  </si>
  <si>
    <t>02/18/2025</t>
  </si>
  <si>
    <t>02/14/2025</t>
  </si>
  <si>
    <t>02/13/2025</t>
  </si>
  <si>
    <t>01/31/2025</t>
  </si>
  <si>
    <t>01/30/2025</t>
  </si>
  <si>
    <t>01/29/2025</t>
  </si>
  <si>
    <t>01/28/2025</t>
  </si>
  <si>
    <t>01/27/2025</t>
  </si>
  <si>
    <t>01/24/2025</t>
  </si>
  <si>
    <t>01/23/2025</t>
  </si>
  <si>
    <t>01/22/2025</t>
  </si>
  <si>
    <t>01/21/2025</t>
  </si>
  <si>
    <t>01/17/2025</t>
  </si>
  <si>
    <t>01/16/2025</t>
  </si>
  <si>
    <t>01/15/2025</t>
  </si>
  <si>
    <t>01/14/2025</t>
  </si>
  <si>
    <t>01/13/2025</t>
  </si>
  <si>
    <t>12/31/2024</t>
  </si>
  <si>
    <t>12/30/2024</t>
  </si>
  <si>
    <t>12/27/2024</t>
  </si>
  <si>
    <t>12/26/2024</t>
  </si>
  <si>
    <t>12/24/2024</t>
  </si>
  <si>
    <t>12/23/2024</t>
  </si>
  <si>
    <t>12/20/2024</t>
  </si>
  <si>
    <t>12/19/2024</t>
  </si>
  <si>
    <t>12/18/2024</t>
  </si>
  <si>
    <t>12/17/2024</t>
  </si>
  <si>
    <t>12/16/2024</t>
  </si>
  <si>
    <t>12/13/2024</t>
  </si>
  <si>
    <t>11/29/2024</t>
  </si>
  <si>
    <t>11/27/2024</t>
  </si>
  <si>
    <t>11/26/2024</t>
  </si>
  <si>
    <t>11/25/2024</t>
  </si>
  <si>
    <t>11/22/2024</t>
  </si>
  <si>
    <t>11/21/2024</t>
  </si>
  <si>
    <t>11/20/2024</t>
  </si>
  <si>
    <t>11/19/2024</t>
  </si>
  <si>
    <t>11/18/2024</t>
  </si>
  <si>
    <t>11/15/2024</t>
  </si>
  <si>
    <t>11/14/2024</t>
  </si>
  <si>
    <t>11/13/2024</t>
  </si>
  <si>
    <t>10/31/2024</t>
  </si>
  <si>
    <t>10/30/2024</t>
  </si>
  <si>
    <t>10/29/2024</t>
  </si>
  <si>
    <t>10/28/2024</t>
  </si>
  <si>
    <t>10/25/2024</t>
  </si>
  <si>
    <t>10/24/2024</t>
  </si>
  <si>
    <t>10/23/2024</t>
  </si>
  <si>
    <t>10/22/2024</t>
  </si>
  <si>
    <t>10/21/2024</t>
  </si>
  <si>
    <t>10/18/2024</t>
  </si>
  <si>
    <t>10/17/2024</t>
  </si>
  <si>
    <t>10/16/2024</t>
  </si>
  <si>
    <t>10/15/2024</t>
  </si>
  <si>
    <t>10/14/2024</t>
  </si>
  <si>
    <t>09/30/2024</t>
  </si>
  <si>
    <t>09/27/2024</t>
  </si>
  <si>
    <t>09/26/2024</t>
  </si>
  <si>
    <t>09/25/2024</t>
  </si>
  <si>
    <t>09/24/2024</t>
  </si>
  <si>
    <t>09/23/2024</t>
  </si>
  <si>
    <t>09/20/2024</t>
  </si>
  <si>
    <t>09/19/2024</t>
  </si>
  <si>
    <t>09/18/2024</t>
  </si>
  <si>
    <t>09/17/2024</t>
  </si>
  <si>
    <t>09/16/2024</t>
  </si>
  <si>
    <t>09/13/2024</t>
  </si>
  <si>
    <t>08/30/2024</t>
  </si>
  <si>
    <t>08/29/2024</t>
  </si>
  <si>
    <t>08/28/2024</t>
  </si>
  <si>
    <t>08/27/2024</t>
  </si>
  <si>
    <t>08/26/2024</t>
  </si>
  <si>
    <t>08/23/2024</t>
  </si>
  <si>
    <t>08/22/2024</t>
  </si>
  <si>
    <t>08/21/2024</t>
  </si>
  <si>
    <t>08/20/2024</t>
  </si>
  <si>
    <t>08/19/2024</t>
  </si>
  <si>
    <t>08/16/2024</t>
  </si>
  <si>
    <t>08/15/2024</t>
  </si>
  <si>
    <t>08/14/2024</t>
  </si>
  <si>
    <t>08/13/2024</t>
  </si>
  <si>
    <t>07/31/2024</t>
  </si>
  <si>
    <t>07/30/2024</t>
  </si>
  <si>
    <t>07/29/2024</t>
  </si>
  <si>
    <t>07/26/2024</t>
  </si>
  <si>
    <t>07/25/2024</t>
  </si>
  <si>
    <t>07/24/2024</t>
  </si>
  <si>
    <t>07/23/2024</t>
  </si>
  <si>
    <t>07/22/2024</t>
  </si>
  <si>
    <t>07/19/2024</t>
  </si>
  <si>
    <t>07/18/2024</t>
  </si>
  <si>
    <t>07/17/2024</t>
  </si>
  <si>
    <t>07/16/2024</t>
  </si>
  <si>
    <t>07/15/2024</t>
  </si>
  <si>
    <t>06/28/2024</t>
  </si>
  <si>
    <t>06/27/2024</t>
  </si>
  <si>
    <t>06/26/2024</t>
  </si>
  <si>
    <t>06/25/2024</t>
  </si>
  <si>
    <t>06/24/2024</t>
  </si>
  <si>
    <t>06/21/2024</t>
  </si>
  <si>
    <t>06/20/2024</t>
  </si>
  <si>
    <t>06/18/2024</t>
  </si>
  <si>
    <t>06/17/2024</t>
  </si>
  <si>
    <t>06/14/2024</t>
  </si>
  <si>
    <t>06/13/2024</t>
  </si>
  <si>
    <t>05/31/2024</t>
  </si>
  <si>
    <t>05/30/2024</t>
  </si>
  <si>
    <t>05/29/2024</t>
  </si>
  <si>
    <t>05/28/2024</t>
  </si>
  <si>
    <t>05/24/2024</t>
  </si>
  <si>
    <t>05/23/2024</t>
  </si>
  <si>
    <t>Date</t>
  </si>
  <si>
    <t>long run variance (theta)</t>
  </si>
  <si>
    <t>Variance mean - reversion (k)</t>
  </si>
  <si>
    <t xml:space="preserve">Volatility of variance </t>
  </si>
  <si>
    <t>correlation</t>
  </si>
  <si>
    <t>starting Variance (v0)</t>
  </si>
  <si>
    <t>drift (mu</t>
  </si>
  <si>
    <t>log likelihood</t>
  </si>
  <si>
    <t>P-VALUE</t>
  </si>
  <si>
    <t>LIKELIHOOD RATIO :</t>
  </si>
  <si>
    <t>** LL start value</t>
  </si>
  <si>
    <t>&lt; 5%</t>
  </si>
  <si>
    <t>GARCH MODEL</t>
  </si>
  <si>
    <t>Constant (Mu)</t>
  </si>
  <si>
    <t>Unconditional variance (omega)</t>
  </si>
  <si>
    <t>ARCH (apha)</t>
  </si>
  <si>
    <t>Garch (Beta)</t>
  </si>
  <si>
    <t>Alpha + beta</t>
  </si>
  <si>
    <t>Long run Volatility</t>
  </si>
  <si>
    <t>Average</t>
  </si>
  <si>
    <t>Standard deviation</t>
  </si>
  <si>
    <t>variance</t>
  </si>
  <si>
    <t>Squared Residual</t>
  </si>
  <si>
    <t>Lagged sq reidual</t>
  </si>
  <si>
    <t>Conditional variance</t>
  </si>
  <si>
    <t>Realised</t>
  </si>
  <si>
    <t>GARCH</t>
  </si>
  <si>
    <t>Volatility</t>
  </si>
  <si>
    <t>Error = V(t)^2 +Mu</t>
  </si>
  <si>
    <t>V(t) = omega + alpha * error(t-1)^2 + beta* v(t-1)^2</t>
  </si>
  <si>
    <t>Log likelihood</t>
  </si>
  <si>
    <t>&lt;1</t>
  </si>
  <si>
    <t>note :[omega + alpha +beta =1]</t>
  </si>
  <si>
    <t>GAUSS + MODEL</t>
  </si>
  <si>
    <r>
      <t>dr = -  alpha</t>
    </r>
    <r>
      <rPr>
        <vertAlign val="subscript"/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 xml:space="preserve"> *( rt - mt) * Dt</t>
    </r>
  </si>
  <si>
    <r>
      <t>dm = -alpha</t>
    </r>
    <r>
      <rPr>
        <vertAlign val="subscript"/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 xml:space="preserve"> *(mt - lt)*dt + sigma</t>
    </r>
    <r>
      <rPr>
        <vertAlign val="subscript"/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*(correlation * dw 1+ sqrt(1-correlation^2)*dw2)</t>
    </r>
  </si>
  <si>
    <r>
      <t>dl = -alphal *(lt - mu)*dt + sigma</t>
    </r>
    <r>
      <rPr>
        <vertAlign val="subscript"/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*dw</t>
    </r>
  </si>
  <si>
    <t>alpha(short)</t>
  </si>
  <si>
    <t>alpha (medium)</t>
  </si>
  <si>
    <t>alpha(long)</t>
  </si>
  <si>
    <t>sigma(medium)</t>
  </si>
  <si>
    <t>sigma(long)</t>
  </si>
  <si>
    <t>dw1</t>
  </si>
  <si>
    <t>dw2</t>
  </si>
  <si>
    <t>rt</t>
  </si>
  <si>
    <t>mt</t>
  </si>
  <si>
    <t>lt</t>
  </si>
  <si>
    <t>dr</t>
  </si>
  <si>
    <t>dm</t>
  </si>
  <si>
    <t>dl</t>
  </si>
  <si>
    <t>medium 2yr rate</t>
  </si>
  <si>
    <t>long 10 yr rate</t>
  </si>
  <si>
    <t>Months</t>
  </si>
  <si>
    <t>FEDFUNDS ( 1 year)</t>
  </si>
  <si>
    <t>GS 2</t>
  </si>
  <si>
    <t>GS 10</t>
  </si>
  <si>
    <t>Changes in fed rate</t>
  </si>
  <si>
    <t>Change in medium</t>
  </si>
  <si>
    <t>Change in long rate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</si>
  <si>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</si>
  <si>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</si>
  <si>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</si>
  <si>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</si>
  <si>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</si>
  <si>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</si>
  <si>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</si>
  <si>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</si>
  <si>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</si>
  <si>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</si>
  <si>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</si>
  <si>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</si>
  <si>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</si>
  <si>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</si>
  <si>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</si>
  <si>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</si>
  <si>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</si>
  <si>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</si>
  <si>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</si>
  <si>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</si>
  <si>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</si>
  <si>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</si>
  <si>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</si>
  <si>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X Variable 1</t>
  </si>
  <si>
    <t>X Variable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</si>
</sst>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0.000"/>
    <numFmt numFmtId="165" formatCode="0.0000"/>
    <numFmt numFmtId="166" formatCode="0.00000"/>
    <numFmt numFmtId="167" formatCode="0.000%"/>
    <numFmt numFmtId="168" formatCode="0.0000000"/>
    <numFmt numFmtId="169" formatCode="0.000000000"/>
    <numFmt numFmtId="170" formatCode="0.00000000"/>
    <numFmt numFmtId="171" formatCode="0.0000%"/>
    <numFmt numFmtId="172" formatCode="0.00000%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7">
    <xf numFmtId="0" fontId="0" fillId="0" borderId="0" xfId="0"/>
    <xf numFmtId="14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2" fillId="0" borderId="0" xfId="0" applyFont="1"/>
    <xf numFmtId="0" fontId="0" fillId="0" borderId="0" xfId="0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10" fontId="0" fillId="0" borderId="0" xfId="1" applyNumberFormat="1" applyFont="1"/>
    <xf numFmtId="165" fontId="2" fillId="0" borderId="0" xfId="0" applyNumberFormat="1" applyFont="1"/>
    <xf numFmtId="1" fontId="0" fillId="0" borderId="0" xfId="0" applyNumberFormat="1"/>
    <xf numFmtId="0" fontId="0" fillId="2" borderId="0" xfId="0" applyFill="1"/>
    <xf numFmtId="0" fontId="4" fillId="0" borderId="0" xfId="0" applyFont="1"/>
    <xf numFmtId="0" fontId="5" fillId="0" borderId="0" xfId="0" applyFont="1"/>
    <xf numFmtId="0" fontId="2" fillId="0" borderId="1" xfId="0" applyFont="1" applyBorder="1"/>
    <xf numFmtId="10" fontId="0" fillId="0" borderId="0" xfId="1" applyNumberFormat="1" applyFont="1" applyAlignment="1">
      <alignment horizontal="center" vertical="center"/>
    </xf>
    <xf numFmtId="0" fontId="0" fillId="0" borderId="2" xfId="1" applyNumberFormat="1" applyFont="1" applyBorder="1"/>
    <xf numFmtId="0" fontId="0" fillId="0" borderId="2" xfId="0" applyBorder="1"/>
    <xf numFmtId="0" fontId="0" fillId="2" borderId="1" xfId="0" applyFill="1" applyBorder="1"/>
    <xf numFmtId="167" fontId="0" fillId="0" borderId="0" xfId="1" applyNumberFormat="1" applyFont="1"/>
    <xf numFmtId="0" fontId="6" fillId="0" borderId="2" xfId="1" applyNumberFormat="1" applyFont="1" applyFill="1" applyBorder="1"/>
    <xf numFmtId="0" fontId="6" fillId="0" borderId="2" xfId="1" applyNumberFormat="1" applyFont="1" applyBorder="1"/>
    <xf numFmtId="0" fontId="2" fillId="0" borderId="0" xfId="0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68" fontId="0" fillId="0" borderId="0" xfId="0" applyNumberFormat="1"/>
    <xf numFmtId="0" fontId="7" fillId="0" borderId="0" xfId="0" applyFont="1"/>
    <xf numFmtId="0" fontId="8" fillId="0" borderId="0" xfId="0" applyFont="1"/>
    <xf numFmtId="0" fontId="0" fillId="0" borderId="4" xfId="0" applyBorder="1"/>
    <xf numFmtId="169" fontId="0" fillId="0" borderId="0" xfId="0" applyNumberFormat="1"/>
    <xf numFmtId="170" fontId="0" fillId="0" borderId="4" xfId="0" applyNumberFormat="1" applyBorder="1"/>
    <xf numFmtId="172" fontId="0" fillId="0" borderId="5" xfId="1" applyNumberFormat="1" applyFont="1" applyBorder="1"/>
    <xf numFmtId="171" fontId="0" fillId="0" borderId="3" xfId="1" applyNumberFormat="1" applyFont="1" applyBorder="1"/>
    <xf numFmtId="1" fontId="2" fillId="0" borderId="1" xfId="0" applyNumberFormat="1" applyFont="1" applyBorder="1"/>
    <xf numFmtId="0" fontId="0" fillId="0" borderId="6" xfId="0" applyBorder="1"/>
    <xf numFmtId="0" fontId="9" fillId="0" borderId="7" xfId="0" applyFont="1" applyBorder="1" applyAlignment="1">
      <alignment horizontal="center"/>
    </xf>
    <xf numFmtId="0" fontId="9" fillId="0" borderId="7" xfId="0" applyFont="1" applyBorder="1" applyAlignment="1">
      <alignment horizontal="centerContinuous"/>
    </xf>
    <xf numFmtId="166" fontId="0" fillId="0" borderId="0" xfId="0" applyNumberFormat="1"/>
    <xf numFmtId="0" fontId="0" fillId="0" borderId="8" xfId="0" applyBorder="1"/>
    <xf numFmtId="2" fontId="0" fillId="0" borderId="9" xfId="0" applyNumberFormat="1" applyBorder="1"/>
    <xf numFmtId="0" fontId="0" fillId="0" borderId="10" xfId="0" applyBorder="1"/>
    <xf numFmtId="2" fontId="0" fillId="0" borderId="11" xfId="0" applyNumberFormat="1" applyBorder="1"/>
    <xf numFmtId="0" fontId="0" fillId="0" borderId="12" xfId="0" applyBorder="1"/>
    <xf numFmtId="2" fontId="0" fillId="0" borderId="13" xfId="0" applyNumberFormat="1" applyBorder="1"/>
    <xf numFmtId="171" fontId="0" fillId="0" borderId="0" xfId="1" applyNumberFormat="1" applyFont="1"/>
    <xf numFmtId="0" fontId="0" fillId="0" borderId="1" xfId="0" applyBorder="1" applyAlignment="1">
      <alignment horizontal="center"/>
    </xf>
    <xf numFmtId="0" fontId="0" fillId="0" borderId="0" xfId="0"/>
    <xf numFmtId="0" fontId="10" fillId="0" borderId="0" xfId="0" applyFont="1"/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'Gauss +'!$B$16:$B$172</c:f>
              <c:numCache>
                <c:formatCode>0</c:formatCode>
                <c:ptCount val="15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</c:numCache>
            </c:numRef>
          </c:cat>
          <c:val>
            <c:numRef>
              <c:f>'Gauss +'!$E$17:$E$172</c:f>
              <c:numCache>
                <c:formatCode>General</c:formatCode>
                <c:ptCount val="156"/>
                <c:pt idx="0">
                  <c:v>-6.0624621816434854E-2</c:v>
                </c:pt>
                <c:pt idx="1">
                  <c:v>-0.13353139262452249</c:v>
                </c:pt>
                <c:pt idx="2">
                  <c:v>-0.33647223662121289</c:v>
                </c:pt>
                <c:pt idx="3">
                  <c:v>-0.10536051565782641</c:v>
                </c:pt>
                <c:pt idx="4">
                  <c:v>0</c:v>
                </c:pt>
                <c:pt idx="5">
                  <c:v>-0.25131442828090594</c:v>
                </c:pt>
                <c:pt idx="6">
                  <c:v>0.35667494393873239</c:v>
                </c:pt>
                <c:pt idx="7">
                  <c:v>-0.22314355131420985</c:v>
                </c:pt>
                <c:pt idx="8">
                  <c:v>-0.13353139262452249</c:v>
                </c:pt>
                <c:pt idx="9">
                  <c:v>0.13353139262452257</c:v>
                </c:pt>
                <c:pt idx="10">
                  <c:v>-0.13353139262452249</c:v>
                </c:pt>
                <c:pt idx="11">
                  <c:v>0.13353139262452257</c:v>
                </c:pt>
                <c:pt idx="12">
                  <c:v>0.22314355131420976</c:v>
                </c:pt>
                <c:pt idx="13">
                  <c:v>0.26236426446749106</c:v>
                </c:pt>
                <c:pt idx="14">
                  <c:v>7.4107972153722043E-2</c:v>
                </c:pt>
                <c:pt idx="15">
                  <c:v>0.13353139262452257</c:v>
                </c:pt>
                <c:pt idx="16">
                  <c:v>0</c:v>
                </c:pt>
                <c:pt idx="17">
                  <c:v>0</c:v>
                </c:pt>
                <c:pt idx="18">
                  <c:v>-0.20763936477824449</c:v>
                </c:pt>
                <c:pt idx="19">
                  <c:v>7.4107972153722043E-2</c:v>
                </c:pt>
                <c:pt idx="20">
                  <c:v>0.13353139262452257</c:v>
                </c:pt>
                <c:pt idx="21">
                  <c:v>0</c:v>
                </c:pt>
                <c:pt idx="22">
                  <c:v>0</c:v>
                </c:pt>
                <c:pt idx="23">
                  <c:v>-0.13353139262452249</c:v>
                </c:pt>
                <c:pt idx="24">
                  <c:v>6.8992871486951421E-2</c:v>
                </c:pt>
                <c:pt idx="25">
                  <c:v>-6.899287148695131E-2</c:v>
                </c:pt>
                <c:pt idx="26">
                  <c:v>6.8992871486951421E-2</c:v>
                </c:pt>
                <c:pt idx="27">
                  <c:v>-0.31015492830383945</c:v>
                </c:pt>
                <c:pt idx="28">
                  <c:v>-0.20067069546215124</c:v>
                </c:pt>
                <c:pt idx="29">
                  <c:v>0</c:v>
                </c:pt>
                <c:pt idx="30">
                  <c:v>-0.11778303565638339</c:v>
                </c:pt>
                <c:pt idx="31">
                  <c:v>0</c:v>
                </c:pt>
                <c:pt idx="32">
                  <c:v>0.11778303565638346</c:v>
                </c:pt>
                <c:pt idx="33">
                  <c:v>-0.11778303565638339</c:v>
                </c:pt>
                <c:pt idx="34">
                  <c:v>0.11778303565638346</c:v>
                </c:pt>
                <c:pt idx="35">
                  <c:v>-0.25131442828090594</c:v>
                </c:pt>
                <c:pt idx="36">
                  <c:v>0</c:v>
                </c:pt>
                <c:pt idx="37">
                  <c:v>0.13353139262452257</c:v>
                </c:pt>
                <c:pt idx="38">
                  <c:v>0.11778303565638346</c:v>
                </c:pt>
                <c:pt idx="39">
                  <c:v>0</c:v>
                </c:pt>
                <c:pt idx="40">
                  <c:v>0.10536051565782635</c:v>
                </c:pt>
                <c:pt idx="41">
                  <c:v>-0.10536051565782641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0.28768207245178085</c:v>
                </c:pt>
                <c:pt idx="47">
                  <c:v>-8.7011376989629685E-2</c:v>
                </c:pt>
                <c:pt idx="48">
                  <c:v>0</c:v>
                </c:pt>
                <c:pt idx="49">
                  <c:v>0</c:v>
                </c:pt>
                <c:pt idx="50">
                  <c:v>8.7011376989629699E-2</c:v>
                </c:pt>
                <c:pt idx="51">
                  <c:v>0</c:v>
                </c:pt>
                <c:pt idx="52">
                  <c:v>8.0042707673536564E-2</c:v>
                </c:pt>
                <c:pt idx="53">
                  <c:v>0</c:v>
                </c:pt>
                <c:pt idx="54">
                  <c:v>7.4107972153722043E-2</c:v>
                </c:pt>
                <c:pt idx="55">
                  <c:v>0</c:v>
                </c:pt>
                <c:pt idx="56">
                  <c:v>-0.1541506798272585</c:v>
                </c:pt>
                <c:pt idx="57">
                  <c:v>0</c:v>
                </c:pt>
                <c:pt idx="58">
                  <c:v>0.69314718055994529</c:v>
                </c:pt>
                <c:pt idx="59">
                  <c:v>0.34830669426821581</c:v>
                </c:pt>
                <c:pt idx="60">
                  <c:v>0.1112256351102244</c:v>
                </c:pt>
                <c:pt idx="61">
                  <c:v>-5.4067221270275821E-2</c:v>
                </c:pt>
                <c:pt idx="62">
                  <c:v>2.7398974188114562E-2</c:v>
                </c:pt>
                <c:pt idx="63">
                  <c:v>0</c:v>
                </c:pt>
                <c:pt idx="64">
                  <c:v>2.6668247082161273E-2</c:v>
                </c:pt>
                <c:pt idx="65">
                  <c:v>2.5975486403260736E-2</c:v>
                </c:pt>
                <c:pt idx="66">
                  <c:v>2.5317807984290001E-2</c:v>
                </c:pt>
                <c:pt idx="67">
                  <c:v>0</c:v>
                </c:pt>
                <c:pt idx="68">
                  <c:v>0</c:v>
                </c:pt>
                <c:pt idx="69">
                  <c:v>2.4692612590371414E-2</c:v>
                </c:pt>
                <c:pt idx="70">
                  <c:v>0.27541197985996663</c:v>
                </c:pt>
                <c:pt idx="71">
                  <c:v>0.18540322333136275</c:v>
                </c:pt>
                <c:pt idx="72">
                  <c:v>1.5267472130788381E-2</c:v>
                </c:pt>
                <c:pt idx="73">
                  <c:v>0.17979311044059598</c:v>
                </c:pt>
                <c:pt idx="74">
                  <c:v>0.13036181786324363</c:v>
                </c:pt>
                <c:pt idx="75">
                  <c:v>1.1049836186584935E-2</c:v>
                </c:pt>
                <c:pt idx="76">
                  <c:v>0.13353139262452257</c:v>
                </c:pt>
                <c:pt idx="77">
                  <c:v>0.10054122922187726</c:v>
                </c:pt>
                <c:pt idx="78">
                  <c:v>8.6580627431145311E-3</c:v>
                </c:pt>
                <c:pt idx="79">
                  <c:v>-8.6580627431145415E-3</c:v>
                </c:pt>
                <c:pt idx="80">
                  <c:v>0</c:v>
                </c:pt>
                <c:pt idx="81">
                  <c:v>8.6580627431145311E-3</c:v>
                </c:pt>
                <c:pt idx="82">
                  <c:v>0.1139442593492179</c:v>
                </c:pt>
                <c:pt idx="83">
                  <c:v>8.1225439922585782E-2</c:v>
                </c:pt>
                <c:pt idx="84">
                  <c:v>7.0671672230923528E-3</c:v>
                </c:pt>
                <c:pt idx="85">
                  <c:v>6.1452779213663725E-2</c:v>
                </c:pt>
                <c:pt idx="86">
                  <c:v>0.11261887810814909</c:v>
                </c:pt>
                <c:pt idx="87">
                  <c:v>5.899722127188322E-3</c:v>
                </c:pt>
                <c:pt idx="88">
                  <c:v>6.8208250026533565E-2</c:v>
                </c:pt>
                <c:pt idx="89">
                  <c:v>4.8266740969834354E-2</c:v>
                </c:pt>
                <c:pt idx="90">
                  <c:v>0</c:v>
                </c:pt>
                <c:pt idx="91">
                  <c:v>2.0726130517116952E-2</c:v>
                </c:pt>
                <c:pt idx="92">
                  <c:v>0.11607217125275403</c:v>
                </c:pt>
                <c:pt idx="93">
                  <c:v>4.5558165358608824E-3</c:v>
                </c:pt>
                <c:pt idx="94">
                  <c:v>3.1322471129041067E-2</c:v>
                </c:pt>
                <c:pt idx="95">
                  <c:v>5.5688905860588632E-2</c:v>
                </c:pt>
                <c:pt idx="96">
                  <c:v>0</c:v>
                </c:pt>
                <c:pt idx="97">
                  <c:v>4.1580101486638982E-3</c:v>
                </c:pt>
                <c:pt idx="98">
                  <c:v>4.1407926660313871E-3</c:v>
                </c:pt>
                <c:pt idx="99">
                  <c:v>-1.2474174225175688E-2</c:v>
                </c:pt>
                <c:pt idx="100">
                  <c:v>-4.1928782600360393E-3</c:v>
                </c:pt>
                <c:pt idx="101">
                  <c:v>8.3682496705165792E-3</c:v>
                </c:pt>
                <c:pt idx="102">
                  <c:v>-0.11934675763256625</c:v>
                </c:pt>
                <c:pt idx="103">
                  <c:v>-4.3172171865208664E-2</c:v>
                </c:pt>
                <c:pt idx="104">
                  <c:v>-0.10863384100279541</c:v>
                </c:pt>
                <c:pt idx="105">
                  <c:v>-0.16606103592217439</c:v>
                </c:pt>
                <c:pt idx="106">
                  <c:v>0</c:v>
                </c:pt>
                <c:pt idx="107">
                  <c:v>0</c:v>
                </c:pt>
                <c:pt idx="108">
                  <c:v>1.9169916107720123E-2</c:v>
                </c:pt>
                <c:pt idx="109">
                  <c:v>-0.88820776313132976</c:v>
                </c:pt>
                <c:pt idx="110">
                  <c:v>-2.5649493574615367</c:v>
                </c:pt>
                <c:pt idx="111">
                  <c:v>0</c:v>
                </c:pt>
                <c:pt idx="112">
                  <c:v>0.47000362924573547</c:v>
                </c:pt>
                <c:pt idx="113">
                  <c:v>0.11778303565638346</c:v>
                </c:pt>
                <c:pt idx="114">
                  <c:v>0.10536051565782635</c:v>
                </c:pt>
                <c:pt idx="115">
                  <c:v>-0.10536051565782641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-0.11778303565638339</c:v>
                </c:pt>
                <c:pt idx="121">
                  <c:v>-0.13353139262452249</c:v>
                </c:pt>
                <c:pt idx="122">
                  <c:v>0</c:v>
                </c:pt>
                <c:pt idx="123">
                  <c:v>-0.1541506798272585</c:v>
                </c:pt>
                <c:pt idx="124">
                  <c:v>0.28768207245178101</c:v>
                </c:pt>
                <c:pt idx="125">
                  <c:v>0.22314355131420976</c:v>
                </c:pt>
                <c:pt idx="126">
                  <c:v>-0.10536051565782641</c:v>
                </c:pt>
                <c:pt idx="127">
                  <c:v>-0.11778303565638339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0.91629073187415511</c:v>
                </c:pt>
                <c:pt idx="134">
                  <c:v>0.50077528791248915</c:v>
                </c:pt>
                <c:pt idx="135">
                  <c:v>0.84729786038720367</c:v>
                </c:pt>
                <c:pt idx="136">
                  <c:v>0.45198512374305722</c:v>
                </c:pt>
                <c:pt idx="137">
                  <c:v>0.32817343380651787</c:v>
                </c:pt>
                <c:pt idx="138">
                  <c:v>0.32707447416244179</c:v>
                </c:pt>
                <c:pt idx="139">
                  <c:v>9.4138990913861909E-2</c:v>
                </c:pt>
                <c:pt idx="140">
                  <c:v>0.18492233849401199</c:v>
                </c:pt>
                <c:pt idx="141">
                  <c:v>0.20479441264601306</c:v>
                </c:pt>
                <c:pt idx="142">
                  <c:v>8.1262964078765793E-2</c:v>
                </c:pt>
                <c:pt idx="143">
                  <c:v>5.4580568304136406E-2</c:v>
                </c:pt>
                <c:pt idx="144">
                  <c:v>5.394566289171495E-2</c:v>
                </c:pt>
                <c:pt idx="145">
                  <c:v>1.7354014693151572E-2</c:v>
                </c:pt>
                <c:pt idx="146">
                  <c:v>3.7979248065216256E-2</c:v>
                </c:pt>
                <c:pt idx="147">
                  <c:v>4.6520015634892699E-2</c:v>
                </c:pt>
                <c:pt idx="148">
                  <c:v>3.9447782910165463E-3</c:v>
                </c:pt>
                <c:pt idx="149">
                  <c:v>7.8431774610258787E-3</c:v>
                </c:pt>
                <c:pt idx="150">
                  <c:v>4.0196799126336752E-2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B32-418D-8D5E-4BE289EB4B8D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'Gauss +'!$B$16:$B$172</c:f>
              <c:numCache>
                <c:formatCode>0</c:formatCode>
                <c:ptCount val="15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</c:numCache>
            </c:numRef>
          </c:cat>
          <c:val>
            <c:numRef>
              <c:f>'Gauss +'!$H$17:$H$172</c:f>
              <c:numCache>
                <c:formatCode>0.00000</c:formatCode>
                <c:ptCount val="156"/>
                <c:pt idx="0">
                  <c:v>0.23293155768037266</c:v>
                </c:pt>
                <c:pt idx="1">
                  <c:v>-9.5310179804324893E-2</c:v>
                </c:pt>
                <c:pt idx="2">
                  <c:v>4.1964199099032207E-2</c:v>
                </c:pt>
                <c:pt idx="3">
                  <c:v>-0.26510775041324181</c:v>
                </c:pt>
                <c:pt idx="4">
                  <c:v>-0.31177962403084164</c:v>
                </c:pt>
                <c:pt idx="5">
                  <c:v>0</c:v>
                </c:pt>
                <c:pt idx="6">
                  <c:v>-0.57807785077515805</c:v>
                </c:pt>
                <c:pt idx="7">
                  <c:v>-9.0971778205726758E-2</c:v>
                </c:pt>
                <c:pt idx="8">
                  <c:v>0.28768207245178101</c:v>
                </c:pt>
                <c:pt idx="9">
                  <c:v>-0.11332868530700324</c:v>
                </c:pt>
                <c:pt idx="10">
                  <c:v>3.9220713153281329E-2</c:v>
                </c:pt>
                <c:pt idx="11">
                  <c:v>-8.0042707673536495E-2</c:v>
                </c:pt>
                <c:pt idx="12">
                  <c:v>0.15415067982725836</c:v>
                </c:pt>
                <c:pt idx="13">
                  <c:v>0.1941560144409574</c:v>
                </c:pt>
                <c:pt idx="14">
                  <c:v>-0.15906469462968753</c:v>
                </c:pt>
                <c:pt idx="15">
                  <c:v>0</c:v>
                </c:pt>
                <c:pt idx="16">
                  <c:v>0</c:v>
                </c:pt>
                <c:pt idx="17">
                  <c:v>-0.14842000511827322</c:v>
                </c:pt>
                <c:pt idx="18">
                  <c:v>7.6961041136128394E-2</c:v>
                </c:pt>
                <c:pt idx="19">
                  <c:v>-3.7740327982847086E-2</c:v>
                </c:pt>
                <c:pt idx="20">
                  <c:v>7.4107972153722043E-2</c:v>
                </c:pt>
                <c:pt idx="21">
                  <c:v>-3.6367644170874833E-2</c:v>
                </c:pt>
                <c:pt idx="22">
                  <c:v>-3.7740327982847086E-2</c:v>
                </c:pt>
                <c:pt idx="23">
                  <c:v>3.7740327982847113E-2</c:v>
                </c:pt>
                <c:pt idx="24">
                  <c:v>0</c:v>
                </c:pt>
                <c:pt idx="25">
                  <c:v>-3.7740327982847086E-2</c:v>
                </c:pt>
                <c:pt idx="26">
                  <c:v>-0.12260232209233239</c:v>
                </c:pt>
                <c:pt idx="27">
                  <c:v>8.3381608939051E-2</c:v>
                </c:pt>
                <c:pt idx="28">
                  <c:v>0.27763173659827955</c:v>
                </c:pt>
                <c:pt idx="29">
                  <c:v>2.9852963149681128E-2</c:v>
                </c:pt>
                <c:pt idx="30">
                  <c:v>5.7158413839948415E-2</c:v>
                </c:pt>
                <c:pt idx="31">
                  <c:v>0.10536051565782635</c:v>
                </c:pt>
                <c:pt idx="32">
                  <c:v>-0.16251892949777494</c:v>
                </c:pt>
                <c:pt idx="33">
                  <c:v>-0.12516314295400616</c:v>
                </c:pt>
                <c:pt idx="34">
                  <c:v>0.12516314295400618</c:v>
                </c:pt>
                <c:pt idx="35">
                  <c:v>0.13720112151348496</c:v>
                </c:pt>
                <c:pt idx="36">
                  <c:v>-0.16705408466316621</c:v>
                </c:pt>
                <c:pt idx="37">
                  <c:v>0.19237189264745611</c:v>
                </c:pt>
                <c:pt idx="38">
                  <c:v>4.8790164169431834E-2</c:v>
                </c:pt>
                <c:pt idx="39">
                  <c:v>-7.4107972153721849E-2</c:v>
                </c:pt>
                <c:pt idx="40">
                  <c:v>0.14310084364067324</c:v>
                </c:pt>
                <c:pt idx="41">
                  <c:v>0.12516314295400599</c:v>
                </c:pt>
                <c:pt idx="42">
                  <c:v>-8.1678031014267238E-2</c:v>
                </c:pt>
                <c:pt idx="43">
                  <c:v>0.19290366612449145</c:v>
                </c:pt>
                <c:pt idx="44">
                  <c:v>-0.23638877806423023</c:v>
                </c:pt>
                <c:pt idx="45">
                  <c:v>0.16362942378180212</c:v>
                </c:pt>
                <c:pt idx="46">
                  <c:v>0.18859116980754997</c:v>
                </c:pt>
                <c:pt idx="47">
                  <c:v>-0.15154989812720093</c:v>
                </c:pt>
                <c:pt idx="48">
                  <c:v>0.11980119981262058</c:v>
                </c:pt>
                <c:pt idx="49">
                  <c:v>3.174869831458027E-2</c:v>
                </c:pt>
                <c:pt idx="50">
                  <c:v>-0.16989903679539747</c:v>
                </c:pt>
                <c:pt idx="51">
                  <c:v>0.12188981760903679</c:v>
                </c:pt>
                <c:pt idx="52">
                  <c:v>0.12323264042394806</c:v>
                </c:pt>
                <c:pt idx="53">
                  <c:v>-2.9413885206293226E-2</c:v>
                </c:pt>
                <c:pt idx="54">
                  <c:v>4.380262265839284E-2</c:v>
                </c:pt>
                <c:pt idx="55">
                  <c:v>1.4184634991956381E-2</c:v>
                </c:pt>
                <c:pt idx="56">
                  <c:v>-0.10379679368164355</c:v>
                </c:pt>
                <c:pt idx="57">
                  <c:v>0.31845373111853459</c:v>
                </c:pt>
                <c:pt idx="58">
                  <c:v>0.10763066419236536</c:v>
                </c:pt>
                <c:pt idx="59">
                  <c:v>-8.5157808340306826E-2</c:v>
                </c:pt>
                <c:pt idx="60">
                  <c:v>-0.20935022918187393</c:v>
                </c:pt>
                <c:pt idx="61">
                  <c:v>0.1868773733298153</c:v>
                </c:pt>
                <c:pt idx="62">
                  <c:v>-0.13353139262452263</c:v>
                </c:pt>
                <c:pt idx="63">
                  <c:v>6.2913825410569182E-2</c:v>
                </c:pt>
                <c:pt idx="64">
                  <c:v>-0.11625980611586197</c:v>
                </c:pt>
                <c:pt idx="65">
                  <c:v>-8.5766821757424949E-2</c:v>
                </c:pt>
                <c:pt idx="66">
                  <c:v>9.9372473813203563E-2</c:v>
                </c:pt>
                <c:pt idx="67">
                  <c:v>3.9740328649514121E-2</c:v>
                </c:pt>
                <c:pt idx="68">
                  <c:v>8.7011376989629699E-2</c:v>
                </c:pt>
                <c:pt idx="69">
                  <c:v>0.15415067982725836</c:v>
                </c:pt>
                <c:pt idx="70">
                  <c:v>0.20252426411147409</c:v>
                </c:pt>
                <c:pt idx="71">
                  <c:v>8.2988028146950641E-3</c:v>
                </c:pt>
                <c:pt idx="72">
                  <c:v>-8.2988028146950658E-3</c:v>
                </c:pt>
                <c:pt idx="73">
                  <c:v>8.7705580419105658E-2</c:v>
                </c:pt>
                <c:pt idx="74">
                  <c:v>-5.4915757596114771E-2</c:v>
                </c:pt>
                <c:pt idx="75">
                  <c:v>4.7252884850545511E-2</c:v>
                </c:pt>
                <c:pt idx="76">
                  <c:v>3.0305349495329058E-2</c:v>
                </c:pt>
                <c:pt idx="77">
                  <c:v>2.2141125877213501E-2</c:v>
                </c:pt>
                <c:pt idx="78">
                  <c:v>-2.2141125877213518E-2</c:v>
                </c:pt>
                <c:pt idx="79">
                  <c:v>2.9413885206293192E-2</c:v>
                </c:pt>
                <c:pt idx="80">
                  <c:v>0.11617143176204202</c:v>
                </c:pt>
                <c:pt idx="81">
                  <c:v>9.2373320131015069E-2</c:v>
                </c:pt>
                <c:pt idx="82">
                  <c:v>7.9137320558723995E-2</c:v>
                </c:pt>
                <c:pt idx="83">
                  <c:v>9.8270221432801619E-2</c:v>
                </c:pt>
                <c:pt idx="84">
                  <c:v>7.1289083747301904E-2</c:v>
                </c:pt>
                <c:pt idx="85">
                  <c:v>4.4850566165351498E-2</c:v>
                </c:pt>
                <c:pt idx="86">
                  <c:v>4.2925044717034053E-2</c:v>
                </c:pt>
                <c:pt idx="87">
                  <c:v>5.3182265460309221E-2</c:v>
                </c:pt>
                <c:pt idx="88">
                  <c:v>7.9365495957363415E-3</c:v>
                </c:pt>
                <c:pt idx="89">
                  <c:v>3.1130918595173213E-2</c:v>
                </c:pt>
                <c:pt idx="90">
                  <c:v>1.142869582362285E-2</c:v>
                </c:pt>
                <c:pt idx="91">
                  <c:v>4.8068403041022403E-2</c:v>
                </c:pt>
                <c:pt idx="92">
                  <c:v>3.1974304632514106E-2</c:v>
                </c:pt>
                <c:pt idx="93">
                  <c:v>0</c:v>
                </c:pt>
                <c:pt idx="94">
                  <c:v>-6.5004830308995773E-2</c:v>
                </c:pt>
                <c:pt idx="95">
                  <c:v>-5.3652713492320141E-2</c:v>
                </c:pt>
                <c:pt idx="96">
                  <c:v>-1.5873349156290122E-2</c:v>
                </c:pt>
                <c:pt idx="97">
                  <c:v>-3.6663984371591359E-2</c:v>
                </c:pt>
                <c:pt idx="98">
                  <c:v>-2.9475818132953691E-2</c:v>
                </c:pt>
                <c:pt idx="99">
                  <c:v>-5.7158413839948519E-2</c:v>
                </c:pt>
                <c:pt idx="100">
                  <c:v>-0.19966567025192697</c:v>
                </c:pt>
                <c:pt idx="101">
                  <c:v>1.6438726343159939E-2</c:v>
                </c:pt>
                <c:pt idx="102">
                  <c:v>-0.15868995226067756</c:v>
                </c:pt>
                <c:pt idx="103">
                  <c:v>4.9699668552272543E-2</c:v>
                </c:pt>
                <c:pt idx="104">
                  <c:v>-6.252035698133393E-2</c:v>
                </c:pt>
                <c:pt idx="105">
                  <c:v>3.7979248065216471E-2</c:v>
                </c:pt>
                <c:pt idx="106">
                  <c:v>0</c:v>
                </c:pt>
                <c:pt idx="107">
                  <c:v>-5.7523844138186599E-2</c:v>
                </c:pt>
                <c:pt idx="108">
                  <c:v>-0.13353139262452263</c:v>
                </c:pt>
                <c:pt idx="109">
                  <c:v>-1.0836866384514341</c:v>
                </c:pt>
                <c:pt idx="110">
                  <c:v>-0.71562003641200389</c:v>
                </c:pt>
                <c:pt idx="111">
                  <c:v>-0.25782910930209968</c:v>
                </c:pt>
                <c:pt idx="112">
                  <c:v>0.1112256351102244</c:v>
                </c:pt>
                <c:pt idx="113">
                  <c:v>-0.23638877806423039</c:v>
                </c:pt>
                <c:pt idx="114">
                  <c:v>-6.899287148695131E-2</c:v>
                </c:pt>
                <c:pt idx="115">
                  <c:v>-7.410797215372196E-2</c:v>
                </c:pt>
                <c:pt idx="116">
                  <c:v>0.14310084364067324</c:v>
                </c:pt>
                <c:pt idx="117">
                  <c:v>0.12516314295400618</c:v>
                </c:pt>
                <c:pt idx="118">
                  <c:v>-0.19415601444095737</c:v>
                </c:pt>
                <c:pt idx="119">
                  <c:v>-7.410797215372196E-2</c:v>
                </c:pt>
                <c:pt idx="120">
                  <c:v>-8.0042707673536495E-2</c:v>
                </c:pt>
                <c:pt idx="121">
                  <c:v>0.22314355131420976</c:v>
                </c:pt>
                <c:pt idx="122">
                  <c:v>6.4538521137571164E-2</c:v>
                </c:pt>
                <c:pt idx="123">
                  <c:v>0</c:v>
                </c:pt>
                <c:pt idx="124">
                  <c:v>0.22314355131420976</c:v>
                </c:pt>
                <c:pt idx="125">
                  <c:v>9.5310179804324741E-2</c:v>
                </c:pt>
                <c:pt idx="126">
                  <c:v>0</c:v>
                </c:pt>
                <c:pt idx="127">
                  <c:v>8.7011376989629699E-2</c:v>
                </c:pt>
                <c:pt idx="128">
                  <c:v>0.48550781578170094</c:v>
                </c:pt>
                <c:pt idx="129">
                  <c:v>0.26826398659467937</c:v>
                </c:pt>
                <c:pt idx="130">
                  <c:v>0.28768207245178101</c:v>
                </c:pt>
                <c:pt idx="131">
                  <c:v>0.36545977349446507</c:v>
                </c:pt>
                <c:pt idx="132">
                  <c:v>0.38484582090542874</c:v>
                </c:pt>
                <c:pt idx="133">
                  <c:v>0.28246012847062923</c:v>
                </c:pt>
                <c:pt idx="134">
                  <c:v>0.28506083897190687</c:v>
                </c:pt>
                <c:pt idx="135">
                  <c:v>3.1010236742560218E-2</c:v>
                </c:pt>
                <c:pt idx="136">
                  <c:v>0.13543797089510412</c:v>
                </c:pt>
                <c:pt idx="137">
                  <c:v>1.3245226750020723E-2</c:v>
                </c:pt>
                <c:pt idx="138">
                  <c:v>6.6797480923515756E-2</c:v>
                </c:pt>
                <c:pt idx="139">
                  <c:v>0.17201218713509331</c:v>
                </c:pt>
                <c:pt idx="140">
                  <c:v>0.1263815409116153</c:v>
                </c:pt>
                <c:pt idx="141">
                  <c:v>2.7028672387919419E-2</c:v>
                </c:pt>
                <c:pt idx="142">
                  <c:v>-4.7790663836348439E-2</c:v>
                </c:pt>
                <c:pt idx="143">
                  <c:v>-1.8824085245635589E-2</c:v>
                </c:pt>
                <c:pt idx="144">
                  <c:v>7.3259291800652632E-2</c:v>
                </c:pt>
                <c:pt idx="145">
                  <c:v>-5.210691679542595E-2</c:v>
                </c:pt>
                <c:pt idx="146">
                  <c:v>-6.7333120068587077E-2</c:v>
                </c:pt>
                <c:pt idx="147">
                  <c:v>2.6995504342011735E-2</c:v>
                </c:pt>
                <c:pt idx="148">
                  <c:v>0.11643695926522248</c:v>
                </c:pt>
                <c:pt idx="149">
                  <c:v>4.0132101426317408E-2</c:v>
                </c:pt>
                <c:pt idx="150">
                  <c:v>1.4388737452099671E-2</c:v>
                </c:pt>
                <c:pt idx="151">
                  <c:v>2.4194728587056756E-2</c:v>
                </c:pt>
                <c:pt idx="152">
                  <c:v>9.9108838994541783E-3</c:v>
                </c:pt>
                <c:pt idx="153">
                  <c:v>-3.8195597738036068E-2</c:v>
                </c:pt>
                <c:pt idx="154">
                  <c:v>-8.9996453833083148E-2</c:v>
                </c:pt>
                <c:pt idx="155">
                  <c:v>-3.1893363775953733E-2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B32-418D-8D5E-4BE289EB4B8D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'Gauss +'!$I$17:$I$172</c:f>
              <c:numCache>
                <c:formatCode>0.00000</c:formatCode>
                <c:ptCount val="156"/>
                <c:pt idx="0">
                  <c:v>5.4532879020250058E-2</c:v>
                </c:pt>
                <c:pt idx="1">
                  <c:v>-4.8650509117183494E-2</c:v>
                </c:pt>
                <c:pt idx="2">
                  <c:v>1.4556297774207454E-2</c:v>
                </c:pt>
                <c:pt idx="3">
                  <c:v>-8.7537001180443622E-2</c:v>
                </c:pt>
                <c:pt idx="4">
                  <c:v>-5.5119299221079554E-2</c:v>
                </c:pt>
                <c:pt idx="5">
                  <c:v>0</c:v>
                </c:pt>
                <c:pt idx="6">
                  <c:v>-0.26570316573300579</c:v>
                </c:pt>
                <c:pt idx="7">
                  <c:v>-0.14981227822866011</c:v>
                </c:pt>
                <c:pt idx="8">
                  <c:v>8.2370997433127563E-2</c:v>
                </c:pt>
                <c:pt idx="9">
                  <c:v>-6.7333120068587077E-2</c:v>
                </c:pt>
                <c:pt idx="10">
                  <c:v>-1.5037877364540446E-2</c:v>
                </c:pt>
                <c:pt idx="11">
                  <c:v>-5.063301956546762E-3</c:v>
                </c:pt>
                <c:pt idx="12">
                  <c:v>0</c:v>
                </c:pt>
                <c:pt idx="13">
                  <c:v>9.6693624802471123E-2</c:v>
                </c:pt>
                <c:pt idx="14">
                  <c:v>-5.6887374402051473E-2</c:v>
                </c:pt>
                <c:pt idx="15">
                  <c:v>-0.13005312824819767</c:v>
                </c:pt>
                <c:pt idx="16">
                  <c:v>-0.10536051565782628</c:v>
                </c:pt>
                <c:pt idx="17">
                  <c:v>-5.7158413839948637E-2</c:v>
                </c:pt>
                <c:pt idx="18">
                  <c:v>9.3526058010823351E-2</c:v>
                </c:pt>
                <c:pt idx="19">
                  <c:v>2.3530497410194036E-2</c:v>
                </c:pt>
                <c:pt idx="20">
                  <c:v>1.7291497110061043E-2</c:v>
                </c:pt>
                <c:pt idx="21">
                  <c:v>-5.8840500022933465E-2</c:v>
                </c:pt>
                <c:pt idx="22">
                  <c:v>4.1549002912872481E-2</c:v>
                </c:pt>
                <c:pt idx="23">
                  <c:v>0.10477895123317681</c:v>
                </c:pt>
                <c:pt idx="24">
                  <c:v>3.5993602647905451E-2</c:v>
                </c:pt>
                <c:pt idx="25">
                  <c:v>-1.0152371464017962E-2</c:v>
                </c:pt>
                <c:pt idx="26">
                  <c:v>-0.10763066419236544</c:v>
                </c:pt>
                <c:pt idx="27">
                  <c:v>9.2206193866733635E-2</c:v>
                </c:pt>
                <c:pt idx="28">
                  <c:v>0.17538912001830984</c:v>
                </c:pt>
                <c:pt idx="29">
                  <c:v>0.11488027599842221</c:v>
                </c:pt>
                <c:pt idx="30">
                  <c:v>6.0168521466452907E-2</c:v>
                </c:pt>
                <c:pt idx="31">
                  <c:v>2.5226562945675563E-2</c:v>
                </c:pt>
                <c:pt idx="32">
                  <c:v>-7.0010165572648914E-2</c:v>
                </c:pt>
                <c:pt idx="33">
                  <c:v>3.7457562534900415E-2</c:v>
                </c:pt>
                <c:pt idx="34">
                  <c:v>6.4078856684522387E-2</c:v>
                </c:pt>
                <c:pt idx="35">
                  <c:v>-1.388911216066715E-2</c:v>
                </c:pt>
                <c:pt idx="36">
                  <c:v>-5.3872989940151633E-2</c:v>
                </c:pt>
                <c:pt idx="37">
                  <c:v>3.6832454162965891E-3</c:v>
                </c:pt>
                <c:pt idx="38">
                  <c:v>-3.6832454162965163E-3</c:v>
                </c:pt>
                <c:pt idx="39">
                  <c:v>-5.6941376400138334E-2</c:v>
                </c:pt>
                <c:pt idx="40">
                  <c:v>1.5504186535965254E-2</c:v>
                </c:pt>
                <c:pt idx="41">
                  <c:v>-2.3347363996991177E-2</c:v>
                </c:pt>
                <c:pt idx="42">
                  <c:v>-4.8396540861850211E-2</c:v>
                </c:pt>
                <c:pt idx="43">
                  <c:v>4.4451762570833796E-2</c:v>
                </c:pt>
                <c:pt idx="44">
                  <c:v>-9.5310179804324893E-2</c:v>
                </c:pt>
                <c:pt idx="45">
                  <c:v>1.2959144642505336E-2</c:v>
                </c:pt>
                <c:pt idx="46">
                  <c:v>-5.287575204794779E-2</c:v>
                </c:pt>
                <c:pt idx="47">
                  <c:v>-0.16172073868780365</c:v>
                </c:pt>
                <c:pt idx="48">
                  <c:v>5.1825067864586155E-2</c:v>
                </c:pt>
                <c:pt idx="49">
                  <c:v>2.9852963149681128E-2</c:v>
                </c:pt>
                <c:pt idx="50">
                  <c:v>-5.0261834780888311E-2</c:v>
                </c:pt>
                <c:pt idx="51">
                  <c:v>0.12576938728903359</c:v>
                </c:pt>
                <c:pt idx="52">
                  <c:v>7.0204258673248351E-2</c:v>
                </c:pt>
                <c:pt idx="53">
                  <c:v>-1.7094433359300183E-2</c:v>
                </c:pt>
                <c:pt idx="54">
                  <c:v>-6.6840018125850331E-2</c:v>
                </c:pt>
                <c:pt idx="55">
                  <c:v>0</c:v>
                </c:pt>
                <c:pt idx="56">
                  <c:v>-4.71785602750905E-2</c:v>
                </c:pt>
                <c:pt idx="57">
                  <c:v>8.7816206006916767E-2</c:v>
                </c:pt>
                <c:pt idx="58">
                  <c:v>-8.8889474172458155E-3</c:v>
                </c:pt>
                <c:pt idx="59">
                  <c:v>-6.9311799890229064E-2</c:v>
                </c:pt>
                <c:pt idx="60">
                  <c:v>-0.16055070167272573</c:v>
                </c:pt>
                <c:pt idx="61">
                  <c:v>5.9963464767557269E-2</c:v>
                </c:pt>
                <c:pt idx="62">
                  <c:v>-4.3249983793816511E-2</c:v>
                </c:pt>
                <c:pt idx="63">
                  <c:v>0</c:v>
                </c:pt>
                <c:pt idx="64">
                  <c:v>-9.8630603441627426E-2</c:v>
                </c:pt>
                <c:pt idx="65">
                  <c:v>-8.9231133727942641E-2</c:v>
                </c:pt>
                <c:pt idx="66">
                  <c:v>3.9220713153281329E-2</c:v>
                </c:pt>
                <c:pt idx="67">
                  <c:v>4.3894193557225132E-2</c:v>
                </c:pt>
                <c:pt idx="68">
                  <c:v>7.6733794231389429E-2</c:v>
                </c:pt>
                <c:pt idx="69">
                  <c:v>0.19549201998369981</c:v>
                </c:pt>
                <c:pt idx="70">
                  <c:v>0.15147688144285609</c:v>
                </c:pt>
                <c:pt idx="71">
                  <c:v>-2.4391453124159124E-2</c:v>
                </c:pt>
                <c:pt idx="72">
                  <c:v>-4.1237171838621519E-3</c:v>
                </c:pt>
                <c:pt idx="73">
                  <c:v>2.4491020008295696E-2</c:v>
                </c:pt>
                <c:pt idx="74">
                  <c:v>-7.5349437241786846E-2</c:v>
                </c:pt>
                <c:pt idx="75">
                  <c:v>0</c:v>
                </c:pt>
                <c:pt idx="76">
                  <c:v>-4.9007579106694496E-2</c:v>
                </c:pt>
                <c:pt idx="77">
                  <c:v>5.7665641849809081E-2</c:v>
                </c:pt>
                <c:pt idx="78">
                  <c:v>-4.8574670148557035E-2</c:v>
                </c:pt>
                <c:pt idx="79">
                  <c:v>-4.5351551653911512E-3</c:v>
                </c:pt>
                <c:pt idx="80">
                  <c:v>7.0204258673248351E-2</c:v>
                </c:pt>
                <c:pt idx="81">
                  <c:v>-4.2462908814509849E-3</c:v>
                </c:pt>
                <c:pt idx="82">
                  <c:v>2.1053409197832263E-2</c:v>
                </c:pt>
                <c:pt idx="83">
                  <c:v>7.2320661579626286E-2</c:v>
                </c:pt>
                <c:pt idx="84">
                  <c:v>0.10303222589823514</c:v>
                </c:pt>
                <c:pt idx="85">
                  <c:v>-7.0175726586465346E-3</c:v>
                </c:pt>
                <c:pt idx="86">
                  <c:v>1.0507977598415165E-2</c:v>
                </c:pt>
                <c:pt idx="87">
                  <c:v>3.761127074578325E-2</c:v>
                </c:pt>
                <c:pt idx="88">
                  <c:v>-2.3770219333911845E-2</c:v>
                </c:pt>
                <c:pt idx="89">
                  <c:v>-6.8965790590603286E-3</c:v>
                </c:pt>
                <c:pt idx="90">
                  <c:v>0</c:v>
                </c:pt>
                <c:pt idx="91">
                  <c:v>3.7355786543768817E-2</c:v>
                </c:pt>
                <c:pt idx="92">
                  <c:v>4.8790164169432049E-2</c:v>
                </c:pt>
                <c:pt idx="93">
                  <c:v>-9.5694510161506725E-3</c:v>
                </c:pt>
                <c:pt idx="94">
                  <c:v>-9.755629016624473E-2</c:v>
                </c:pt>
                <c:pt idx="95">
                  <c:v>-4.332807676353681E-2</c:v>
                </c:pt>
                <c:pt idx="96">
                  <c:v>-1.1131840368844181E-2</c:v>
                </c:pt>
                <c:pt idx="97">
                  <c:v>-4.1910895615636948E-2</c:v>
                </c:pt>
                <c:pt idx="98">
                  <c:v>-1.5686596167699619E-2</c:v>
                </c:pt>
                <c:pt idx="99">
                  <c:v>-5.2750565385528851E-2</c:v>
                </c:pt>
                <c:pt idx="100">
                  <c:v>-0.1479201300766223</c:v>
                </c:pt>
                <c:pt idx="101">
                  <c:v>-4.8426244757879032E-3</c:v>
                </c:pt>
                <c:pt idx="102">
                  <c:v>-0.23412596798281876</c:v>
                </c:pt>
                <c:pt idx="103">
                  <c:v>4.2048236243499404E-2</c:v>
                </c:pt>
                <c:pt idx="104">
                  <c:v>5.8651194523980576E-3</c:v>
                </c:pt>
                <c:pt idx="105">
                  <c:v>5.6833474763166004E-2</c:v>
                </c:pt>
                <c:pt idx="106">
                  <c:v>2.724964244737554E-2</c:v>
                </c:pt>
                <c:pt idx="107">
                  <c:v>-5.5262678675049533E-2</c:v>
                </c:pt>
                <c:pt idx="108">
                  <c:v>-0.15984870094189602</c:v>
                </c:pt>
                <c:pt idx="109">
                  <c:v>-0.54472717544167215</c:v>
                </c:pt>
                <c:pt idx="110">
                  <c:v>-0.27625337662815808</c:v>
                </c:pt>
                <c:pt idx="111">
                  <c:v>1.5037877364540502E-2</c:v>
                </c:pt>
                <c:pt idx="112">
                  <c:v>8.5766821757424894E-2</c:v>
                </c:pt>
                <c:pt idx="113">
                  <c:v>-0.1633250561032995</c:v>
                </c:pt>
                <c:pt idx="114">
                  <c:v>4.7252884850545511E-2</c:v>
                </c:pt>
                <c:pt idx="115">
                  <c:v>4.5120435280469641E-2</c:v>
                </c:pt>
                <c:pt idx="116">
                  <c:v>0.14994014729091468</c:v>
                </c:pt>
                <c:pt idx="117">
                  <c:v>9.6460266187562108E-2</c:v>
                </c:pt>
                <c:pt idx="118">
                  <c:v>6.6691374498672351E-2</c:v>
                </c:pt>
                <c:pt idx="119">
                  <c:v>0.14953173397096384</c:v>
                </c:pt>
                <c:pt idx="120">
                  <c:v>0.15415067982725816</c:v>
                </c:pt>
                <c:pt idx="121">
                  <c:v>0.2451224580329851</c:v>
                </c:pt>
                <c:pt idx="122">
                  <c:v>1.8462062839735352E-2</c:v>
                </c:pt>
                <c:pt idx="123">
                  <c:v>-1.2270092591814247E-2</c:v>
                </c:pt>
                <c:pt idx="124">
                  <c:v>-6.3715814386107739E-2</c:v>
                </c:pt>
                <c:pt idx="125">
                  <c:v>-0.14107859825990549</c:v>
                </c:pt>
                <c:pt idx="126">
                  <c:v>-3.077165866675366E-2</c:v>
                </c:pt>
                <c:pt idx="127">
                  <c:v>6.7950661908507751E-2</c:v>
                </c:pt>
                <c:pt idx="128">
                  <c:v>0.14261410719884182</c:v>
                </c:pt>
                <c:pt idx="129">
                  <c:v>-1.2739025777429714E-2</c:v>
                </c:pt>
                <c:pt idx="130">
                  <c:v>-5.9423420470800764E-2</c:v>
                </c:pt>
                <c:pt idx="131">
                  <c:v>0.18005140825941549</c:v>
                </c:pt>
                <c:pt idx="132">
                  <c:v>9.2206193866733635E-2</c:v>
                </c:pt>
                <c:pt idx="133">
                  <c:v>9.8601976804539498E-2</c:v>
                </c:pt>
                <c:pt idx="134">
                  <c:v>0.25547893195714616</c:v>
                </c:pt>
                <c:pt idx="135">
                  <c:v>5.3109825313948332E-2</c:v>
                </c:pt>
                <c:pt idx="136">
                  <c:v>7.9512062927733815E-2</c:v>
                </c:pt>
                <c:pt idx="137">
                  <c:v>-7.9512062927733759E-2</c:v>
                </c:pt>
                <c:pt idx="138">
                  <c:v>0</c:v>
                </c:pt>
                <c:pt idx="139">
                  <c:v>0.19375025261757736</c:v>
                </c:pt>
                <c:pt idx="140">
                  <c:v>0.12282082968634056</c:v>
                </c:pt>
                <c:pt idx="141">
                  <c:v>-2.2872661665991341E-2</c:v>
                </c:pt>
                <c:pt idx="142">
                  <c:v>-7.1935131792675258E-2</c:v>
                </c:pt>
                <c:pt idx="143">
                  <c:v>-2.5176154892474396E-2</c:v>
                </c:pt>
                <c:pt idx="144">
                  <c:v>6.0457969037114041E-2</c:v>
                </c:pt>
                <c:pt idx="145">
                  <c:v>-2.4292692569044472E-2</c:v>
                </c:pt>
                <c:pt idx="146">
                  <c:v>-5.6194558343642058E-2</c:v>
                </c:pt>
                <c:pt idx="147">
                  <c:v>3.129700672191478E-2</c:v>
                </c:pt>
                <c:pt idx="148">
                  <c:v>4.9190244190771781E-2</c:v>
                </c:pt>
                <c:pt idx="149">
                  <c:v>3.9220713153281329E-2</c:v>
                </c:pt>
                <c:pt idx="150">
                  <c:v>6.693948267510931E-2</c:v>
                </c:pt>
                <c:pt idx="151">
                  <c:v>4.9132688577644593E-2</c:v>
                </c:pt>
                <c:pt idx="152">
                  <c:v>9.1567193525490434E-2</c:v>
                </c:pt>
                <c:pt idx="153">
                  <c:v>-6.4538521137571178E-2</c:v>
                </c:pt>
                <c:pt idx="154">
                  <c:v>-0.11279549414534452</c:v>
                </c:pt>
                <c:pt idx="155">
                  <c:v>9.9010709827115368E-3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B32-418D-8D5E-4BE289EB4B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05143664"/>
        <c:axId val="2005149424"/>
      </c:lineChart>
      <c:catAx>
        <c:axId val="2005143664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5149424"/>
        <c:crosses val="autoZero"/>
        <c:auto val="1"/>
        <c:lblAlgn val="ctr"/>
        <c:lblOffset val="100"/>
        <c:noMultiLvlLbl val="0"/>
      </c:catAx>
      <c:valAx>
        <c:axId val="2005149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5143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'Nelson Siegel Model'!$C$8</c:f>
              <c:strCache>
                <c:ptCount val="1"/>
                <c:pt idx="0">
                  <c:v>Yield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'Nelson Siegel Model'!$B$9:$B$37</c:f>
              <c:numCache>
                <c:formatCode>General</c:formatCode>
                <c:ptCount val="2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</c:numCache>
            </c:numRef>
          </c:cat>
          <c:val>
            <c:numRef>
              <c:f>'Nelson Siegel Model'!$C$9:$C$37</c:f>
              <c:numCache>
                <c:formatCode>0.000%</c:formatCode>
                <c:ptCount val="29"/>
                <c:pt idx="0">
                  <c:v>2.0615973493122247E-2</c:v>
                </c:pt>
                <c:pt idx="1">
                  <c:v>2.0834406257711054E-2</c:v>
                </c:pt>
                <c:pt idx="2">
                  <c:v>2.2521041346620155E-2</c:v>
                </c:pt>
                <c:pt idx="3">
                  <c:v>2.4612665724957575E-2</c:v>
                </c:pt>
                <c:pt idx="4">
                  <c:v>2.6652521063147472E-2</c:v>
                </c:pt>
                <c:pt idx="5">
                  <c:v>2.8471227106245264E-2</c:v>
                </c:pt>
                <c:pt idx="6">
                  <c:v>3.0029341301653828E-2</c:v>
                </c:pt>
                <c:pt idx="7">
                  <c:v>3.1341371997260434E-2</c:v>
                </c:pt>
                <c:pt idx="8">
                  <c:v>3.2440330668316905E-2</c:v>
                </c:pt>
                <c:pt idx="9">
                  <c:v>3.3362107962899908E-2</c:v>
                </c:pt>
                <c:pt idx="10">
                  <c:v>3.4139294527479901E-2</c:v>
                </c:pt>
                <c:pt idx="11">
                  <c:v>3.4799320964082218E-2</c:v>
                </c:pt>
                <c:pt idx="12">
                  <c:v>3.5364437529236292E-2</c:v>
                </c:pt>
                <c:pt idx="13">
                  <c:v>3.5852371106621012E-2</c:v>
                </c:pt>
                <c:pt idx="14">
                  <c:v>3.6277141343263687E-2</c:v>
                </c:pt>
                <c:pt idx="15">
                  <c:v>3.6649825424197341E-2</c:v>
                </c:pt>
                <c:pt idx="16">
                  <c:v>3.6979202286340246E-2</c:v>
                </c:pt>
                <c:pt idx="17">
                  <c:v>3.7272267953008635E-2</c:v>
                </c:pt>
                <c:pt idx="18">
                  <c:v>3.7534636775585883E-2</c:v>
                </c:pt>
                <c:pt idx="19">
                  <c:v>3.7770849563161464E-2</c:v>
                </c:pt>
                <c:pt idx="20">
                  <c:v>3.7984608823081231E-2</c:v>
                </c:pt>
                <c:pt idx="21">
                  <c:v>3.81789582059456E-2</c:v>
                </c:pt>
                <c:pt idx="22">
                  <c:v>3.8356419728743193E-2</c:v>
                </c:pt>
                <c:pt idx="23">
                  <c:v>3.8519099200677594E-2</c:v>
                </c:pt>
                <c:pt idx="24">
                  <c:v>3.8668767712665746E-2</c:v>
                </c:pt>
                <c:pt idx="25">
                  <c:v>3.8806925062969316E-2</c:v>
                </c:pt>
                <c:pt idx="26">
                  <c:v>3.8934849489612261E-2</c:v>
                </c:pt>
                <c:pt idx="27">
                  <c:v>3.9053636962647027E-2</c:v>
                </c:pt>
                <c:pt idx="28">
                  <c:v>3.9164232463855295E-2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F5A-4738-8ADA-0998A21ED4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78021631"/>
        <c:axId val="378022591"/>
      </c:lineChart>
      <c:catAx>
        <c:axId val="3780216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8022591"/>
        <c:crosses val="autoZero"/>
        <c:auto val="1"/>
        <c:lblAlgn val="ctr"/>
        <c:lblOffset val="100"/>
        <c:noMultiLvlLbl val="0"/>
      </c:catAx>
      <c:valAx>
        <c:axId val="3780225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80216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'Nelson Siegel Svensson Model'!$C$11</c:f>
              <c:strCache>
                <c:ptCount val="1"/>
                <c:pt idx="0">
                  <c:v>Yield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'Nelson Siegel Svensson Model'!$B$12:$B$41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cat>
          <c:val>
            <c:numRef>
              <c:f>'Nelson Siegel Svensson Model'!$C$12:$C$41</c:f>
              <c:numCache>
                <c:formatCode>0.000%</c:formatCode>
                <c:ptCount val="30"/>
                <c:pt idx="0">
                  <c:v>1.8258405728899404E-2</c:v>
                </c:pt>
                <c:pt idx="1">
                  <c:v>2.067090047568422E-2</c:v>
                </c:pt>
                <c:pt idx="2">
                  <c:v>2.2851216273821938E-2</c:v>
                </c:pt>
                <c:pt idx="3">
                  <c:v>2.484023091031912E-2</c:v>
                </c:pt>
                <c:pt idx="4">
                  <c:v>2.6670993145238978E-2</c:v>
                </c:pt>
                <c:pt idx="5">
                  <c:v>2.8370206153872472E-2</c:v>
                </c:pt>
                <c:pt idx="6">
                  <c:v>2.9959433435158396E-2</c:v>
                </c:pt>
                <c:pt idx="7">
                  <c:v>3.1456078674809033E-2</c:v>
                </c:pt>
                <c:pt idx="8">
                  <c:v>3.28741815517999E-2</c:v>
                </c:pt>
                <c:pt idx="9">
                  <c:v>3.4225063723259772E-2</c:v>
                </c:pt>
                <c:pt idx="10">
                  <c:v>3.551785289523296E-2</c:v>
                </c:pt>
                <c:pt idx="11">
                  <c:v>3.6759907723747258E-2</c:v>
                </c:pt>
                <c:pt idx="12">
                  <c:v>3.795716207842554E-2</c:v>
                </c:pt>
                <c:pt idx="13">
                  <c:v>3.911440376497706E-2</c:v>
                </c:pt>
                <c:pt idx="14">
                  <c:v>4.0235500000711258E-2</c:v>
                </c:pt>
                <c:pt idx="15">
                  <c:v>4.132357965226989E-2</c:v>
                </c:pt>
                <c:pt idx="16">
                  <c:v>4.2381180381968073E-2</c:v>
                </c:pt>
                <c:pt idx="17">
                  <c:v>4.3410367330790137E-2</c:v>
                </c:pt>
                <c:pt idx="18">
                  <c:v>4.4412828728791112E-2</c:v>
                </c:pt>
                <c:pt idx="19">
                  <c:v>4.5389952815619569E-2</c:v>
                </c:pt>
                <c:pt idx="20">
                  <c:v>4.634288963283955E-2</c:v>
                </c:pt>
                <c:pt idx="21">
                  <c:v>4.7272600581176639E-2</c:v>
                </c:pt>
                <c:pt idx="22">
                  <c:v>4.8179898091591969E-2</c:v>
                </c:pt>
                <c:pt idx="23">
                  <c:v>4.9065477316208896E-2</c:v>
                </c:pt>
                <c:pt idx="24">
                  <c:v>4.9929941384841095E-2</c:v>
                </c:pt>
                <c:pt idx="25">
                  <c:v>5.0773821479888168E-2</c:v>
                </c:pt>
                <c:pt idx="26">
                  <c:v>5.1597592744209331E-2</c:v>
                </c:pt>
                <c:pt idx="27">
                  <c:v>5.240168684307444E-2</c:v>
                </c:pt>
                <c:pt idx="28">
                  <c:v>5.318650184413181E-2</c:v>
                </c:pt>
                <c:pt idx="29">
                  <c:v>5.3952409951756125E-2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A91-4100-956D-664E617081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70726831"/>
        <c:axId val="1670722991"/>
      </c:lineChart>
      <c:catAx>
        <c:axId val="16707268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0722991"/>
        <c:crosses val="autoZero"/>
        <c:auto val="1"/>
        <c:lblAlgn val="ctr"/>
        <c:lblOffset val="100"/>
        <c:noMultiLvlLbl val="0"/>
      </c:catAx>
      <c:valAx>
        <c:axId val="16707229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07268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areaChart>
        <c:grouping val="stacked"/>
        <c:varyColors val="0"/>
        <c:ser>
          <c:idx val="0"/>
          <c:order val="0"/>
          <c:tx>
            <c:strRef>
              <c:f>'GARCH MODEL'!$J$14:$J$15</c:f>
              <c:strCache>
                <c:ptCount val="2"/>
                <c:pt idx="0">
                  <c:v>Realised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strRef>
              <c:f>'GARCH MODEL'!$B$16:$B$264</c:f>
              <c:strCache>
                <c:ptCount val="249"/>
                <c:pt idx="0">
                  <c:v>05/21/2025</c:v>
                </c:pt>
                <c:pt idx="1">
                  <c:v>05/20/2025</c:v>
                </c:pt>
                <c:pt idx="2">
                  <c:v>05/19/2025</c:v>
                </c:pt>
                <c:pt idx="3">
                  <c:v>05/16/2025</c:v>
                </c:pt>
                <c:pt idx="4">
                  <c:v>05/15/2025</c:v>
                </c:pt>
                <c:pt idx="5">
                  <c:v>05/14/2025</c:v>
                </c:pt>
                <c:pt idx="6">
                  <c:v>05/13/2025</c:v>
                </c:pt>
                <c:pt idx="7">
                  <c:v>05/12/2025</c:v>
                </c:pt>
                <c:pt idx="8">
                  <c:v>05/09/2025</c:v>
                </c:pt>
                <c:pt idx="9">
                  <c:v>05/08/2025</c:v>
                </c:pt>
                <c:pt idx="10">
                  <c:v>05/07/2025</c:v>
                </c:pt>
                <c:pt idx="11">
                  <c:v>05/06/2025</c:v>
                </c:pt>
                <c:pt idx="12">
                  <c:v>05/05/2025</c:v>
                </c:pt>
                <c:pt idx="13">
                  <c:v>05/02/2025</c:v>
                </c:pt>
                <c:pt idx="14">
                  <c:v>05/01/2025</c:v>
                </c:pt>
                <c:pt idx="15">
                  <c:v>04/30/2025</c:v>
                </c:pt>
                <c:pt idx="16">
                  <c:v>04/29/2025</c:v>
                </c:pt>
                <c:pt idx="17">
                  <c:v>04/28/2025</c:v>
                </c:pt>
                <c:pt idx="18">
                  <c:v>04/25/2025</c:v>
                </c:pt>
                <c:pt idx="19">
                  <c:v>04/24/2025</c:v>
                </c:pt>
                <c:pt idx="20">
                  <c:v>04/23/2025</c:v>
                </c:pt>
                <c:pt idx="21">
                  <c:v>04/22/2025</c:v>
                </c:pt>
                <c:pt idx="22">
                  <c:v>04/21/2025</c:v>
                </c:pt>
                <c:pt idx="23">
                  <c:v>04/17/2025</c:v>
                </c:pt>
                <c:pt idx="24">
                  <c:v>04/16/2025</c:v>
                </c:pt>
                <c:pt idx="25">
                  <c:v>04/15/2025</c:v>
                </c:pt>
                <c:pt idx="26">
                  <c:v>04/14/2025</c:v>
                </c:pt>
                <c:pt idx="27">
                  <c:v>04/11/2025</c:v>
                </c:pt>
                <c:pt idx="28">
                  <c:v>04/10/2025</c:v>
                </c:pt>
                <c:pt idx="29">
                  <c:v>04/09/2025</c:v>
                </c:pt>
                <c:pt idx="30">
                  <c:v>04/08/2025</c:v>
                </c:pt>
                <c:pt idx="31">
                  <c:v>04/07/2025</c:v>
                </c:pt>
                <c:pt idx="32">
                  <c:v>04/04/2025</c:v>
                </c:pt>
                <c:pt idx="33">
                  <c:v>04/03/2025</c:v>
                </c:pt>
                <c:pt idx="34">
                  <c:v>04/02/2025</c:v>
                </c:pt>
                <c:pt idx="35">
                  <c:v>04/01/2025</c:v>
                </c:pt>
                <c:pt idx="36">
                  <c:v>03/31/2025</c:v>
                </c:pt>
                <c:pt idx="37">
                  <c:v>03/28/2025</c:v>
                </c:pt>
                <c:pt idx="38">
                  <c:v>03/27/2025</c:v>
                </c:pt>
                <c:pt idx="39">
                  <c:v>03/26/2025</c:v>
                </c:pt>
                <c:pt idx="40">
                  <c:v>03/25/2025</c:v>
                </c:pt>
                <c:pt idx="41">
                  <c:v>03/24/2025</c:v>
                </c:pt>
                <c:pt idx="42">
                  <c:v>03/21/2025</c:v>
                </c:pt>
                <c:pt idx="43">
                  <c:v>03/20/2025</c:v>
                </c:pt>
                <c:pt idx="44">
                  <c:v>03/19/2025</c:v>
                </c:pt>
                <c:pt idx="45">
                  <c:v>03/18/2025</c:v>
                </c:pt>
                <c:pt idx="46">
                  <c:v>03/17/2025</c:v>
                </c:pt>
                <c:pt idx="47">
                  <c:v>03/14/2025</c:v>
                </c:pt>
                <c:pt idx="48">
                  <c:v>03/13/2025</c:v>
                </c:pt>
                <c:pt idx="49">
                  <c:v>03/12/2025</c:v>
                </c:pt>
                <c:pt idx="50">
                  <c:v>03/11/2025</c:v>
                </c:pt>
                <c:pt idx="51">
                  <c:v>03/10/2025</c:v>
                </c:pt>
                <c:pt idx="52">
                  <c:v>03/07/2025</c:v>
                </c:pt>
                <c:pt idx="53">
                  <c:v>03/06/2025</c:v>
                </c:pt>
                <c:pt idx="54">
                  <c:v>03/05/2025</c:v>
                </c:pt>
                <c:pt idx="55">
                  <c:v>03/04/2025</c:v>
                </c:pt>
                <c:pt idx="56">
                  <c:v>03/03/2025</c:v>
                </c:pt>
                <c:pt idx="57">
                  <c:v>02/28/2025</c:v>
                </c:pt>
                <c:pt idx="58">
                  <c:v>02/27/2025</c:v>
                </c:pt>
                <c:pt idx="59">
                  <c:v>02/26/2025</c:v>
                </c:pt>
                <c:pt idx="60">
                  <c:v>02/25/2025</c:v>
                </c:pt>
                <c:pt idx="61">
                  <c:v>02/24/2025</c:v>
                </c:pt>
                <c:pt idx="62">
                  <c:v>02/21/2025</c:v>
                </c:pt>
                <c:pt idx="63">
                  <c:v>02/20/2025</c:v>
                </c:pt>
                <c:pt idx="64">
                  <c:v>02/19/2025</c:v>
                </c:pt>
                <c:pt idx="65">
                  <c:v>02/18/2025</c:v>
                </c:pt>
                <c:pt idx="66">
                  <c:v>02/14/2025</c:v>
                </c:pt>
                <c:pt idx="67">
                  <c:v>02/13/2025</c:v>
                </c:pt>
                <c:pt idx="68">
                  <c:v>02/12/2025</c:v>
                </c:pt>
                <c:pt idx="69">
                  <c:v>02/11/2025</c:v>
                </c:pt>
                <c:pt idx="70">
                  <c:v>02/10/2025</c:v>
                </c:pt>
                <c:pt idx="71">
                  <c:v>02/07/2025</c:v>
                </c:pt>
                <c:pt idx="72">
                  <c:v>02/06/2025</c:v>
                </c:pt>
                <c:pt idx="73">
                  <c:v>02/05/2025</c:v>
                </c:pt>
                <c:pt idx="74">
                  <c:v>02/04/2025</c:v>
                </c:pt>
                <c:pt idx="75">
                  <c:v>02/03/2025</c:v>
                </c:pt>
                <c:pt idx="76">
                  <c:v>01/31/2025</c:v>
                </c:pt>
                <c:pt idx="77">
                  <c:v>01/30/2025</c:v>
                </c:pt>
                <c:pt idx="78">
                  <c:v>01/29/2025</c:v>
                </c:pt>
                <c:pt idx="79">
                  <c:v>01/28/2025</c:v>
                </c:pt>
                <c:pt idx="80">
                  <c:v>01/27/2025</c:v>
                </c:pt>
                <c:pt idx="81">
                  <c:v>01/24/2025</c:v>
                </c:pt>
                <c:pt idx="82">
                  <c:v>01/23/2025</c:v>
                </c:pt>
                <c:pt idx="83">
                  <c:v>01/22/2025</c:v>
                </c:pt>
                <c:pt idx="84">
                  <c:v>01/21/2025</c:v>
                </c:pt>
                <c:pt idx="85">
                  <c:v>01/17/2025</c:v>
                </c:pt>
                <c:pt idx="86">
                  <c:v>01/16/2025</c:v>
                </c:pt>
                <c:pt idx="87">
                  <c:v>01/15/2025</c:v>
                </c:pt>
                <c:pt idx="88">
                  <c:v>01/14/2025</c:v>
                </c:pt>
                <c:pt idx="89">
                  <c:v>01/13/2025</c:v>
                </c:pt>
                <c:pt idx="90">
                  <c:v>01/10/2025</c:v>
                </c:pt>
                <c:pt idx="91">
                  <c:v>01/08/2025</c:v>
                </c:pt>
                <c:pt idx="92">
                  <c:v>01/07/2025</c:v>
                </c:pt>
                <c:pt idx="93">
                  <c:v>01/06/2025</c:v>
                </c:pt>
                <c:pt idx="94">
                  <c:v>01/03/2025</c:v>
                </c:pt>
                <c:pt idx="95">
                  <c:v>01/02/2025</c:v>
                </c:pt>
                <c:pt idx="96">
                  <c:v>12/31/2024</c:v>
                </c:pt>
                <c:pt idx="97">
                  <c:v>12/30/2024</c:v>
                </c:pt>
                <c:pt idx="98">
                  <c:v>12/27/2024</c:v>
                </c:pt>
                <c:pt idx="99">
                  <c:v>12/26/2024</c:v>
                </c:pt>
                <c:pt idx="100">
                  <c:v>12/24/2024</c:v>
                </c:pt>
                <c:pt idx="101">
                  <c:v>12/23/2024</c:v>
                </c:pt>
                <c:pt idx="102">
                  <c:v>12/20/2024</c:v>
                </c:pt>
                <c:pt idx="103">
                  <c:v>12/19/2024</c:v>
                </c:pt>
                <c:pt idx="104">
                  <c:v>12/18/2024</c:v>
                </c:pt>
                <c:pt idx="105">
                  <c:v>12/17/2024</c:v>
                </c:pt>
                <c:pt idx="106">
                  <c:v>12/16/2024</c:v>
                </c:pt>
                <c:pt idx="107">
                  <c:v>12/13/2024</c:v>
                </c:pt>
                <c:pt idx="108">
                  <c:v>12/12/2024</c:v>
                </c:pt>
                <c:pt idx="109">
                  <c:v>12/11/2024</c:v>
                </c:pt>
                <c:pt idx="110">
                  <c:v>12/10/2024</c:v>
                </c:pt>
                <c:pt idx="111">
                  <c:v>12/09/2024</c:v>
                </c:pt>
                <c:pt idx="112">
                  <c:v>12/06/2024</c:v>
                </c:pt>
                <c:pt idx="113">
                  <c:v>12/05/2024</c:v>
                </c:pt>
                <c:pt idx="114">
                  <c:v>12/04/2024</c:v>
                </c:pt>
                <c:pt idx="115">
                  <c:v>12/03/2024</c:v>
                </c:pt>
                <c:pt idx="116">
                  <c:v>12/02/2024</c:v>
                </c:pt>
                <c:pt idx="117">
                  <c:v>11/29/2024</c:v>
                </c:pt>
                <c:pt idx="118">
                  <c:v>11/27/2024</c:v>
                </c:pt>
                <c:pt idx="119">
                  <c:v>11/26/2024</c:v>
                </c:pt>
                <c:pt idx="120">
                  <c:v>11/25/2024</c:v>
                </c:pt>
                <c:pt idx="121">
                  <c:v>11/22/2024</c:v>
                </c:pt>
                <c:pt idx="122">
                  <c:v>11/21/2024</c:v>
                </c:pt>
                <c:pt idx="123">
                  <c:v>11/20/2024</c:v>
                </c:pt>
                <c:pt idx="124">
                  <c:v>11/19/2024</c:v>
                </c:pt>
                <c:pt idx="125">
                  <c:v>11/18/2024</c:v>
                </c:pt>
                <c:pt idx="126">
                  <c:v>11/15/2024</c:v>
                </c:pt>
                <c:pt idx="127">
                  <c:v>11/14/2024</c:v>
                </c:pt>
                <c:pt idx="128">
                  <c:v>11/13/2024</c:v>
                </c:pt>
                <c:pt idx="129">
                  <c:v>11/12/2024</c:v>
                </c:pt>
                <c:pt idx="130">
                  <c:v>11/11/2024</c:v>
                </c:pt>
                <c:pt idx="131">
                  <c:v>11/08/2024</c:v>
                </c:pt>
                <c:pt idx="132">
                  <c:v>11/07/2024</c:v>
                </c:pt>
                <c:pt idx="133">
                  <c:v>11/06/2024</c:v>
                </c:pt>
                <c:pt idx="134">
                  <c:v>11/05/2024</c:v>
                </c:pt>
                <c:pt idx="135">
                  <c:v>11/04/2024</c:v>
                </c:pt>
                <c:pt idx="136">
                  <c:v>11/01/2024</c:v>
                </c:pt>
                <c:pt idx="137">
                  <c:v>10/31/2024</c:v>
                </c:pt>
                <c:pt idx="138">
                  <c:v>10/30/2024</c:v>
                </c:pt>
                <c:pt idx="139">
                  <c:v>10/29/2024</c:v>
                </c:pt>
                <c:pt idx="140">
                  <c:v>10/28/2024</c:v>
                </c:pt>
                <c:pt idx="141">
                  <c:v>10/25/2024</c:v>
                </c:pt>
                <c:pt idx="142">
                  <c:v>10/24/2024</c:v>
                </c:pt>
                <c:pt idx="143">
                  <c:v>10/23/2024</c:v>
                </c:pt>
                <c:pt idx="144">
                  <c:v>10/22/2024</c:v>
                </c:pt>
                <c:pt idx="145">
                  <c:v>10/21/2024</c:v>
                </c:pt>
                <c:pt idx="146">
                  <c:v>10/18/2024</c:v>
                </c:pt>
                <c:pt idx="147">
                  <c:v>10/17/2024</c:v>
                </c:pt>
                <c:pt idx="148">
                  <c:v>10/16/2024</c:v>
                </c:pt>
                <c:pt idx="149">
                  <c:v>10/15/2024</c:v>
                </c:pt>
                <c:pt idx="150">
                  <c:v>10/14/2024</c:v>
                </c:pt>
                <c:pt idx="151">
                  <c:v>10/11/2024</c:v>
                </c:pt>
                <c:pt idx="152">
                  <c:v>10/10/2024</c:v>
                </c:pt>
                <c:pt idx="153">
                  <c:v>10/09/2024</c:v>
                </c:pt>
                <c:pt idx="154">
                  <c:v>10/08/2024</c:v>
                </c:pt>
                <c:pt idx="155">
                  <c:v>10/07/2024</c:v>
                </c:pt>
                <c:pt idx="156">
                  <c:v>10/04/2024</c:v>
                </c:pt>
                <c:pt idx="157">
                  <c:v>10/03/2024</c:v>
                </c:pt>
                <c:pt idx="158">
                  <c:v>10/02/2024</c:v>
                </c:pt>
                <c:pt idx="159">
                  <c:v>10/01/2024</c:v>
                </c:pt>
                <c:pt idx="160">
                  <c:v>09/30/2024</c:v>
                </c:pt>
                <c:pt idx="161">
                  <c:v>09/27/2024</c:v>
                </c:pt>
                <c:pt idx="162">
                  <c:v>09/26/2024</c:v>
                </c:pt>
                <c:pt idx="163">
                  <c:v>09/25/2024</c:v>
                </c:pt>
                <c:pt idx="164">
                  <c:v>09/24/2024</c:v>
                </c:pt>
                <c:pt idx="165">
                  <c:v>09/23/2024</c:v>
                </c:pt>
                <c:pt idx="166">
                  <c:v>09/20/2024</c:v>
                </c:pt>
                <c:pt idx="167">
                  <c:v>09/19/2024</c:v>
                </c:pt>
                <c:pt idx="168">
                  <c:v>09/18/2024</c:v>
                </c:pt>
                <c:pt idx="169">
                  <c:v>09/17/2024</c:v>
                </c:pt>
                <c:pt idx="170">
                  <c:v>09/16/2024</c:v>
                </c:pt>
                <c:pt idx="171">
                  <c:v>09/13/2024</c:v>
                </c:pt>
                <c:pt idx="172">
                  <c:v>09/12/2024</c:v>
                </c:pt>
                <c:pt idx="173">
                  <c:v>09/11/2024</c:v>
                </c:pt>
                <c:pt idx="174">
                  <c:v>09/10/2024</c:v>
                </c:pt>
                <c:pt idx="175">
                  <c:v>09/09/2024</c:v>
                </c:pt>
                <c:pt idx="176">
                  <c:v>09/06/2024</c:v>
                </c:pt>
                <c:pt idx="177">
                  <c:v>09/05/2024</c:v>
                </c:pt>
                <c:pt idx="178">
                  <c:v>09/04/2024</c:v>
                </c:pt>
                <c:pt idx="179">
                  <c:v>09/03/2024</c:v>
                </c:pt>
                <c:pt idx="180">
                  <c:v>08/30/2024</c:v>
                </c:pt>
                <c:pt idx="181">
                  <c:v>08/29/2024</c:v>
                </c:pt>
                <c:pt idx="182">
                  <c:v>08/28/2024</c:v>
                </c:pt>
                <c:pt idx="183">
                  <c:v>08/27/2024</c:v>
                </c:pt>
                <c:pt idx="184">
                  <c:v>08/26/2024</c:v>
                </c:pt>
                <c:pt idx="185">
                  <c:v>08/23/2024</c:v>
                </c:pt>
                <c:pt idx="186">
                  <c:v>08/22/2024</c:v>
                </c:pt>
                <c:pt idx="187">
                  <c:v>08/21/2024</c:v>
                </c:pt>
                <c:pt idx="188">
                  <c:v>08/20/2024</c:v>
                </c:pt>
                <c:pt idx="189">
                  <c:v>08/19/2024</c:v>
                </c:pt>
                <c:pt idx="190">
                  <c:v>08/16/2024</c:v>
                </c:pt>
                <c:pt idx="191">
                  <c:v>08/15/2024</c:v>
                </c:pt>
                <c:pt idx="192">
                  <c:v>08/14/2024</c:v>
                </c:pt>
                <c:pt idx="193">
                  <c:v>08/13/2024</c:v>
                </c:pt>
                <c:pt idx="194">
                  <c:v>08/12/2024</c:v>
                </c:pt>
                <c:pt idx="195">
                  <c:v>08/09/2024</c:v>
                </c:pt>
                <c:pt idx="196">
                  <c:v>08/08/2024</c:v>
                </c:pt>
                <c:pt idx="197">
                  <c:v>08/07/2024</c:v>
                </c:pt>
                <c:pt idx="198">
                  <c:v>08/06/2024</c:v>
                </c:pt>
                <c:pt idx="199">
                  <c:v>08/05/2024</c:v>
                </c:pt>
                <c:pt idx="200">
                  <c:v>08/02/2024</c:v>
                </c:pt>
                <c:pt idx="201">
                  <c:v>08/01/2024</c:v>
                </c:pt>
                <c:pt idx="202">
                  <c:v>07/31/2024</c:v>
                </c:pt>
                <c:pt idx="203">
                  <c:v>07/30/2024</c:v>
                </c:pt>
                <c:pt idx="204">
                  <c:v>07/29/2024</c:v>
                </c:pt>
                <c:pt idx="205">
                  <c:v>07/26/2024</c:v>
                </c:pt>
                <c:pt idx="206">
                  <c:v>07/25/2024</c:v>
                </c:pt>
                <c:pt idx="207">
                  <c:v>07/24/2024</c:v>
                </c:pt>
                <c:pt idx="208">
                  <c:v>07/23/2024</c:v>
                </c:pt>
                <c:pt idx="209">
                  <c:v>07/22/2024</c:v>
                </c:pt>
                <c:pt idx="210">
                  <c:v>07/19/2024</c:v>
                </c:pt>
                <c:pt idx="211">
                  <c:v>07/18/2024</c:v>
                </c:pt>
                <c:pt idx="212">
                  <c:v>07/17/2024</c:v>
                </c:pt>
                <c:pt idx="213">
                  <c:v>07/16/2024</c:v>
                </c:pt>
                <c:pt idx="214">
                  <c:v>07/15/2024</c:v>
                </c:pt>
                <c:pt idx="215">
                  <c:v>07/12/2024</c:v>
                </c:pt>
                <c:pt idx="216">
                  <c:v>07/11/2024</c:v>
                </c:pt>
                <c:pt idx="217">
                  <c:v>07/10/2024</c:v>
                </c:pt>
                <c:pt idx="218">
                  <c:v>07/09/2024</c:v>
                </c:pt>
                <c:pt idx="219">
                  <c:v>07/08/2024</c:v>
                </c:pt>
                <c:pt idx="220">
                  <c:v>07/05/2024</c:v>
                </c:pt>
                <c:pt idx="221">
                  <c:v>07/03/2024</c:v>
                </c:pt>
                <c:pt idx="222">
                  <c:v>07/02/2024</c:v>
                </c:pt>
                <c:pt idx="223">
                  <c:v>07/01/2024</c:v>
                </c:pt>
                <c:pt idx="224">
                  <c:v>06/28/2024</c:v>
                </c:pt>
                <c:pt idx="225">
                  <c:v>06/27/2024</c:v>
                </c:pt>
                <c:pt idx="226">
                  <c:v>06/26/2024</c:v>
                </c:pt>
                <c:pt idx="227">
                  <c:v>06/25/2024</c:v>
                </c:pt>
                <c:pt idx="228">
                  <c:v>06/24/2024</c:v>
                </c:pt>
                <c:pt idx="229">
                  <c:v>06/21/2024</c:v>
                </c:pt>
                <c:pt idx="230">
                  <c:v>06/20/2024</c:v>
                </c:pt>
                <c:pt idx="231">
                  <c:v>06/18/2024</c:v>
                </c:pt>
                <c:pt idx="232">
                  <c:v>06/17/2024</c:v>
                </c:pt>
                <c:pt idx="233">
                  <c:v>06/14/2024</c:v>
                </c:pt>
                <c:pt idx="234">
                  <c:v>06/13/2024</c:v>
                </c:pt>
                <c:pt idx="235">
                  <c:v>06/12/2024</c:v>
                </c:pt>
                <c:pt idx="236">
                  <c:v>06/11/2024</c:v>
                </c:pt>
                <c:pt idx="237">
                  <c:v>06/10/2024</c:v>
                </c:pt>
                <c:pt idx="238">
                  <c:v>06/07/2024</c:v>
                </c:pt>
                <c:pt idx="239">
                  <c:v>06/06/2024</c:v>
                </c:pt>
                <c:pt idx="240">
                  <c:v>06/05/2024</c:v>
                </c:pt>
                <c:pt idx="241">
                  <c:v>06/04/2024</c:v>
                </c:pt>
                <c:pt idx="242">
                  <c:v>06/03/2024</c:v>
                </c:pt>
                <c:pt idx="243">
                  <c:v>05/31/2024</c:v>
                </c:pt>
                <c:pt idx="244">
                  <c:v>05/30/2024</c:v>
                </c:pt>
                <c:pt idx="245">
                  <c:v>05/29/2024</c:v>
                </c:pt>
                <c:pt idx="246">
                  <c:v>05/28/2024</c:v>
                </c:pt>
                <c:pt idx="247">
                  <c:v>05/24/2024</c:v>
                </c:pt>
                <c:pt idx="248">
                  <c:v>05/23/2024</c:v>
                </c:pt>
              </c:strCache>
            </c:strRef>
          </c:cat>
          <c:val>
            <c:numRef>
              <c:f>'GARCH MODEL'!$J$16:$J$264</c:f>
              <c:numCache>
                <c:formatCode>General</c:formatCode>
                <c:ptCount val="249"/>
                <c:pt idx="0">
                  <c:v>4.5495329580256546E-4</c:v>
                </c:pt>
                <c:pt idx="1">
                  <c:v>1.6276702451148432E-2</c:v>
                </c:pt>
                <c:pt idx="2">
                  <c:v>3.8977541185178117E-3</c:v>
                </c:pt>
                <c:pt idx="3">
                  <c:v>8.6569352298443013E-4</c:v>
                </c:pt>
                <c:pt idx="4">
                  <c:v>6.9708987439629421E-3</c:v>
                </c:pt>
                <c:pt idx="5">
                  <c:v>4.1138009887727112E-3</c:v>
                </c:pt>
                <c:pt idx="6">
                  <c:v>1.0138448046246578E-3</c:v>
                </c:pt>
                <c:pt idx="7">
                  <c:v>7.2120821737149824E-3</c:v>
                </c:pt>
                <c:pt idx="8">
                  <c:v>3.2030014309449649E-2</c:v>
                </c:pt>
                <c:pt idx="9">
                  <c:v>7.2177208637339636E-4</c:v>
                </c:pt>
                <c:pt idx="10">
                  <c:v>5.7729933406661842E-3</c:v>
                </c:pt>
                <c:pt idx="11">
                  <c:v>4.3270041259598716E-3</c:v>
                </c:pt>
                <c:pt idx="12">
                  <c:v>7.7330338855464975E-3</c:v>
                </c:pt>
                <c:pt idx="13">
                  <c:v>6.4120400278314333E-3</c:v>
                </c:pt>
                <c:pt idx="14">
                  <c:v>1.4609229243407953E-2</c:v>
                </c:pt>
                <c:pt idx="15">
                  <c:v>6.269331841725157E-3</c:v>
                </c:pt>
                <c:pt idx="16">
                  <c:v>1.4689007797954714E-3</c:v>
                </c:pt>
                <c:pt idx="17">
                  <c:v>5.7756274963947415E-3</c:v>
                </c:pt>
                <c:pt idx="18">
                  <c:v>6.3049446913480761E-4</c:v>
                </c:pt>
                <c:pt idx="19">
                  <c:v>7.3360954265646126E-3</c:v>
                </c:pt>
                <c:pt idx="20">
                  <c:v>2.0046599089608444E-2</c:v>
                </c:pt>
                <c:pt idx="21">
                  <c:v>1.6513845474794606E-2</c:v>
                </c:pt>
                <c:pt idx="22">
                  <c:v>2.4797034313980719E-2</c:v>
                </c:pt>
                <c:pt idx="23">
                  <c:v>2.3859649226388561E-2</c:v>
                </c:pt>
                <c:pt idx="24">
                  <c:v>1.315958672828667E-3</c:v>
                </c:pt>
                <c:pt idx="25">
                  <c:v>2.2673312700996366E-2</c:v>
                </c:pt>
                <c:pt idx="26">
                  <c:v>1.7392137684180669E-3</c:v>
                </c:pt>
                <c:pt idx="27">
                  <c:v>7.9032540931510721E-3</c:v>
                </c:pt>
                <c:pt idx="28">
                  <c:v>1.7920369252113565E-2</c:v>
                </c:pt>
                <c:pt idx="29">
                  <c:v>3.5230587845118039E-2</c:v>
                </c:pt>
                <c:pt idx="30">
                  <c:v>9.0884901648714767E-2</c:v>
                </c:pt>
                <c:pt idx="31">
                  <c:v>1.5835087196812356E-2</c:v>
                </c:pt>
                <c:pt idx="32">
                  <c:v>2.3441792090838484E-3</c:v>
                </c:pt>
                <c:pt idx="33">
                  <c:v>6.1619073675880258E-2</c:v>
                </c:pt>
                <c:pt idx="34">
                  <c:v>4.9615877563395118E-2</c:v>
                </c:pt>
                <c:pt idx="35">
                  <c:v>6.6955923394207851E-3</c:v>
                </c:pt>
                <c:pt idx="36">
                  <c:v>3.7641531622356591E-3</c:v>
                </c:pt>
                <c:pt idx="37">
                  <c:v>5.513212456950029E-3</c:v>
                </c:pt>
                <c:pt idx="38">
                  <c:v>1.9944580336265862E-2</c:v>
                </c:pt>
                <c:pt idx="39">
                  <c:v>3.3224371066494494E-3</c:v>
                </c:pt>
                <c:pt idx="40">
                  <c:v>1.1229691455108385E-2</c:v>
                </c:pt>
                <c:pt idx="41">
                  <c:v>1.5630819184729782E-3</c:v>
                </c:pt>
                <c:pt idx="42">
                  <c:v>1.7482157944606554E-2</c:v>
                </c:pt>
                <c:pt idx="43">
                  <c:v>8.1432741231724317E-4</c:v>
                </c:pt>
                <c:pt idx="44">
                  <c:v>2.1973007738032768E-3</c:v>
                </c:pt>
                <c:pt idx="45">
                  <c:v>1.0730629118978804E-2</c:v>
                </c:pt>
                <c:pt idx="46">
                  <c:v>1.0720674253909913E-2</c:v>
                </c:pt>
                <c:pt idx="47">
                  <c:v>6.3856039343474363E-3</c:v>
                </c:pt>
                <c:pt idx="48">
                  <c:v>2.1032919881408426E-2</c:v>
                </c:pt>
                <c:pt idx="49">
                  <c:v>1.3998405225352981E-2</c:v>
                </c:pt>
                <c:pt idx="50">
                  <c:v>4.864971275234351E-3</c:v>
                </c:pt>
                <c:pt idx="51">
                  <c:v>7.6066049356515782E-3</c:v>
                </c:pt>
                <c:pt idx="52">
                  <c:v>2.73535183759844E-2</c:v>
                </c:pt>
                <c:pt idx="53">
                  <c:v>5.4954046005091552E-3</c:v>
                </c:pt>
                <c:pt idx="54">
                  <c:v>1.7989700568310122E-2</c:v>
                </c:pt>
                <c:pt idx="55">
                  <c:v>1.1087475685101367E-2</c:v>
                </c:pt>
                <c:pt idx="56">
                  <c:v>1.2320234603366337E-2</c:v>
                </c:pt>
                <c:pt idx="57">
                  <c:v>1.7763439375493281E-2</c:v>
                </c:pt>
                <c:pt idx="58">
                  <c:v>1.571975043189703E-2</c:v>
                </c:pt>
                <c:pt idx="59">
                  <c:v>1.60017028520891E-2</c:v>
                </c:pt>
                <c:pt idx="60">
                  <c:v>1.2600519191406913E-4</c:v>
                </c:pt>
                <c:pt idx="61">
                  <c:v>4.7007151383955531E-3</c:v>
                </c:pt>
                <c:pt idx="62">
                  <c:v>4.9915130548550644E-3</c:v>
                </c:pt>
                <c:pt idx="63">
                  <c:v>1.7221373991262025E-2</c:v>
                </c:pt>
                <c:pt idx="64">
                  <c:v>4.3536239711487405E-3</c:v>
                </c:pt>
                <c:pt idx="65">
                  <c:v>2.3641775065795707E-3</c:v>
                </c:pt>
                <c:pt idx="66">
                  <c:v>2.4319717448794262E-3</c:v>
                </c:pt>
                <c:pt idx="67">
                  <c:v>8.1955976056452049E-5</c:v>
                </c:pt>
                <c:pt idx="68">
                  <c:v>1.0362377459622211E-2</c:v>
                </c:pt>
                <c:pt idx="69">
                  <c:v>2.7376186894511809E-3</c:v>
                </c:pt>
                <c:pt idx="70">
                  <c:v>3.2951548500255245E-4</c:v>
                </c:pt>
                <c:pt idx="71">
                  <c:v>6.6801608481497632E-3</c:v>
                </c:pt>
                <c:pt idx="72">
                  <c:v>9.5199134821078047E-3</c:v>
                </c:pt>
                <c:pt idx="73">
                  <c:v>3.6277000274988172E-3</c:v>
                </c:pt>
                <c:pt idx="74">
                  <c:v>3.8910377290885807E-3</c:v>
                </c:pt>
                <c:pt idx="75">
                  <c:v>7.1888974883325164E-3</c:v>
                </c:pt>
                <c:pt idx="76">
                  <c:v>7.6476969731190244E-3</c:v>
                </c:pt>
                <c:pt idx="77">
                  <c:v>5.0695812914254307E-3</c:v>
                </c:pt>
                <c:pt idx="78">
                  <c:v>5.2515707224357212E-3</c:v>
                </c:pt>
                <c:pt idx="79">
                  <c:v>4.6998535700950046E-3</c:v>
                </c:pt>
                <c:pt idx="80">
                  <c:v>9.1655762546756364E-3</c:v>
                </c:pt>
                <c:pt idx="81">
                  <c:v>1.4697984883634337E-2</c:v>
                </c:pt>
                <c:pt idx="82">
                  <c:v>2.8692607828965512E-3</c:v>
                </c:pt>
                <c:pt idx="83">
                  <c:v>5.2894450977238059E-3</c:v>
                </c:pt>
                <c:pt idx="84">
                  <c:v>6.109200577442693E-3</c:v>
                </c:pt>
                <c:pt idx="85">
                  <c:v>8.7199967522311773E-3</c:v>
                </c:pt>
                <c:pt idx="86">
                  <c:v>9.9314259357241412E-3</c:v>
                </c:pt>
                <c:pt idx="87">
                  <c:v>2.1248717634666796E-3</c:v>
                </c:pt>
                <c:pt idx="88">
                  <c:v>1.813713298542681E-2</c:v>
                </c:pt>
                <c:pt idx="89">
                  <c:v>1.1356334044924418E-3</c:v>
                </c:pt>
                <c:pt idx="90">
                  <c:v>1.5641742695763079E-3</c:v>
                </c:pt>
                <c:pt idx="91">
                  <c:v>1.5541644353894301E-2</c:v>
                </c:pt>
                <c:pt idx="92">
                  <c:v>1.5491077352828289E-3</c:v>
                </c:pt>
                <c:pt idx="93">
                  <c:v>1.1176004769812087E-2</c:v>
                </c:pt>
                <c:pt idx="94">
                  <c:v>5.5128222624888663E-3</c:v>
                </c:pt>
                <c:pt idx="95">
                  <c:v>1.2507287272659016E-2</c:v>
                </c:pt>
                <c:pt idx="96">
                  <c:v>2.2363497925528861E-3</c:v>
                </c:pt>
                <c:pt idx="97">
                  <c:v>4.3039964541344662E-3</c:v>
                </c:pt>
                <c:pt idx="98">
                  <c:v>1.0769690191101175E-2</c:v>
                </c:pt>
                <c:pt idx="99">
                  <c:v>1.112730467559637E-2</c:v>
                </c:pt>
                <c:pt idx="100">
                  <c:v>4.1570874146752999E-4</c:v>
                </c:pt>
                <c:pt idx="101">
                  <c:v>1.0972197273832055E-2</c:v>
                </c:pt>
                <c:pt idx="102">
                  <c:v>7.2508954754625238E-3</c:v>
                </c:pt>
                <c:pt idx="103">
                  <c:v>1.0800476252410608E-2</c:v>
                </c:pt>
                <c:pt idx="104">
                  <c:v>8.7547345775277144E-4</c:v>
                </c:pt>
                <c:pt idx="105">
                  <c:v>2.9946554508987557E-2</c:v>
                </c:pt>
                <c:pt idx="106">
                  <c:v>3.8814440227629269E-3</c:v>
                </c:pt>
                <c:pt idx="107">
                  <c:v>3.7821163249598458E-3</c:v>
                </c:pt>
                <c:pt idx="108">
                  <c:v>3.6441167577282338E-5</c:v>
                </c:pt>
                <c:pt idx="109">
                  <c:v>5.4387410919564038E-3</c:v>
                </c:pt>
                <c:pt idx="110">
                  <c:v>8.1226619328851821E-3</c:v>
                </c:pt>
                <c:pt idx="111">
                  <c:v>2.9782940713745953E-3</c:v>
                </c:pt>
                <c:pt idx="112">
                  <c:v>6.1731802121963979E-3</c:v>
                </c:pt>
                <c:pt idx="113">
                  <c:v>2.482319655841969E-3</c:v>
                </c:pt>
                <c:pt idx="114">
                  <c:v>1.8814648272306247E-3</c:v>
                </c:pt>
                <c:pt idx="115">
                  <c:v>6.0231237505019826E-3</c:v>
                </c:pt>
                <c:pt idx="116">
                  <c:v>4.4135046310474359E-4</c:v>
                </c:pt>
                <c:pt idx="117">
                  <c:v>2.4354606033055726E-3</c:v>
                </c:pt>
                <c:pt idx="118">
                  <c:v>5.5821788939180734E-3</c:v>
                </c:pt>
                <c:pt idx="119">
                  <c:v>3.8185396153749005E-3</c:v>
                </c:pt>
                <c:pt idx="120">
                  <c:v>5.6957361888066715E-3</c:v>
                </c:pt>
                <c:pt idx="121">
                  <c:v>3.0058820722511964E-3</c:v>
                </c:pt>
                <c:pt idx="122">
                  <c:v>3.4519792004102032E-3</c:v>
                </c:pt>
                <c:pt idx="123">
                  <c:v>5.3162353051750049E-3</c:v>
                </c:pt>
                <c:pt idx="124">
                  <c:v>1.1970426117282109E-5</c:v>
                </c:pt>
                <c:pt idx="125">
                  <c:v>3.9457737052673008E-3</c:v>
                </c:pt>
                <c:pt idx="126">
                  <c:v>3.9001598241076075E-3</c:v>
                </c:pt>
                <c:pt idx="127">
                  <c:v>1.3301463960568341E-2</c:v>
                </c:pt>
                <c:pt idx="128">
                  <c:v>6.0781150291175645E-3</c:v>
                </c:pt>
                <c:pt idx="129">
                  <c:v>2.2225951010769823E-4</c:v>
                </c:pt>
                <c:pt idx="130">
                  <c:v>2.9068743715662199E-3</c:v>
                </c:pt>
                <c:pt idx="131">
                  <c:v>9.5858443383642919E-4</c:v>
                </c:pt>
                <c:pt idx="132">
                  <c:v>3.7398038697994216E-3</c:v>
                </c:pt>
                <c:pt idx="133">
                  <c:v>7.39374441298937E-3</c:v>
                </c:pt>
                <c:pt idx="134">
                  <c:v>2.4971233838896587E-2</c:v>
                </c:pt>
                <c:pt idx="135">
                  <c:v>1.2181061302747971E-2</c:v>
                </c:pt>
                <c:pt idx="136">
                  <c:v>2.8260686495116044E-3</c:v>
                </c:pt>
                <c:pt idx="137">
                  <c:v>4.0742263302362596E-3</c:v>
                </c:pt>
                <c:pt idx="138">
                  <c:v>1.8800182599519738E-2</c:v>
                </c:pt>
                <c:pt idx="139">
                  <c:v>3.3156916281389358E-3</c:v>
                </c:pt>
                <c:pt idx="140">
                  <c:v>1.6028426925638693E-3</c:v>
                </c:pt>
                <c:pt idx="141">
                  <c:v>2.6379514493707931E-3</c:v>
                </c:pt>
                <c:pt idx="142">
                  <c:v>3.0953572187412438E-4</c:v>
                </c:pt>
                <c:pt idx="143">
                  <c:v>2.13348318692844E-3</c:v>
                </c:pt>
                <c:pt idx="144">
                  <c:v>9.2437774119530844E-3</c:v>
                </c:pt>
                <c:pt idx="145">
                  <c:v>4.8500338350536979E-4</c:v>
                </c:pt>
                <c:pt idx="146">
                  <c:v>1.8344427413089382E-3</c:v>
                </c:pt>
                <c:pt idx="147">
                  <c:v>3.9537370431244169E-3</c:v>
                </c:pt>
                <c:pt idx="148">
                  <c:v>1.8117513483314842E-4</c:v>
                </c:pt>
                <c:pt idx="149">
                  <c:v>4.6581557065760604E-3</c:v>
                </c:pt>
                <c:pt idx="150">
                  <c:v>7.6485090687540176E-3</c:v>
                </c:pt>
                <c:pt idx="151">
                  <c:v>7.668060962994161E-3</c:v>
                </c:pt>
                <c:pt idx="152">
                  <c:v>6.0236118627851895E-3</c:v>
                </c:pt>
                <c:pt idx="153">
                  <c:v>2.0822279710146284E-3</c:v>
                </c:pt>
                <c:pt idx="154">
                  <c:v>7.0782038963943883E-3</c:v>
                </c:pt>
                <c:pt idx="155">
                  <c:v>9.6327168941926587E-3</c:v>
                </c:pt>
                <c:pt idx="156">
                  <c:v>9.642284107421302E-3</c:v>
                </c:pt>
                <c:pt idx="157">
                  <c:v>8.9202759844378282E-3</c:v>
                </c:pt>
                <c:pt idx="158">
                  <c:v>1.6928115331256821E-3</c:v>
                </c:pt>
                <c:pt idx="159">
                  <c:v>1.2837448536695794E-4</c:v>
                </c:pt>
                <c:pt idx="160">
                  <c:v>9.3778520838371012E-3</c:v>
                </c:pt>
                <c:pt idx="161">
                  <c:v>4.2175934328561471E-3</c:v>
                </c:pt>
                <c:pt idx="162">
                  <c:v>1.2639688882457609E-3</c:v>
                </c:pt>
                <c:pt idx="163">
                  <c:v>4.0204808028723206E-3</c:v>
                </c:pt>
                <c:pt idx="164">
                  <c:v>1.872911586066849E-3</c:v>
                </c:pt>
                <c:pt idx="165">
                  <c:v>2.4979697029957225E-3</c:v>
                </c:pt>
                <c:pt idx="166">
                  <c:v>2.79533091435692E-3</c:v>
                </c:pt>
                <c:pt idx="167">
                  <c:v>1.952855451501875E-3</c:v>
                </c:pt>
                <c:pt idx="168">
                  <c:v>1.682429124758689E-2</c:v>
                </c:pt>
                <c:pt idx="169">
                  <c:v>2.9106031263850811E-3</c:v>
                </c:pt>
                <c:pt idx="170">
                  <c:v>2.5447349073671305E-4</c:v>
                </c:pt>
                <c:pt idx="171">
                  <c:v>1.2458720767879706E-3</c:v>
                </c:pt>
                <c:pt idx="172">
                  <c:v>5.3830968783713318E-3</c:v>
                </c:pt>
                <c:pt idx="173">
                  <c:v>7.4573729420304097E-3</c:v>
                </c:pt>
                <c:pt idx="174">
                  <c:v>1.0598580303038828E-2</c:v>
                </c:pt>
                <c:pt idx="175">
                  <c:v>4.4526607244901265E-3</c:v>
                </c:pt>
                <c:pt idx="176">
                  <c:v>1.1503555690021375E-2</c:v>
                </c:pt>
                <c:pt idx="177">
                  <c:v>1.7420901670867468E-2</c:v>
                </c:pt>
                <c:pt idx="178">
                  <c:v>3.0326412501879645E-3</c:v>
                </c:pt>
                <c:pt idx="179">
                  <c:v>1.6137653903594068E-3</c:v>
                </c:pt>
                <c:pt idx="180">
                  <c:v>2.1388012454581332E-2</c:v>
                </c:pt>
                <c:pt idx="181">
                  <c:v>1.0032467382856599E-2</c:v>
                </c:pt>
                <c:pt idx="182">
                  <c:v>4.9341424558157701E-5</c:v>
                </c:pt>
                <c:pt idx="183">
                  <c:v>6.0039669454233589E-3</c:v>
                </c:pt>
                <c:pt idx="184">
                  <c:v>1.5839320118754036E-3</c:v>
                </c:pt>
                <c:pt idx="185">
                  <c:v>3.1687066155746614E-3</c:v>
                </c:pt>
                <c:pt idx="186">
                  <c:v>1.140798620850249E-2</c:v>
                </c:pt>
                <c:pt idx="187">
                  <c:v>8.9829494254645148E-3</c:v>
                </c:pt>
                <c:pt idx="188">
                  <c:v>4.2207182841846316E-3</c:v>
                </c:pt>
                <c:pt idx="189">
                  <c:v>1.9965481747163749E-3</c:v>
                </c:pt>
                <c:pt idx="190">
                  <c:v>9.6653274361777359E-3</c:v>
                </c:pt>
                <c:pt idx="191">
                  <c:v>1.9778411263283815E-3</c:v>
                </c:pt>
                <c:pt idx="192">
                  <c:v>1.5994444012785883E-2</c:v>
                </c:pt>
                <c:pt idx="193">
                  <c:v>3.806476067632444E-3</c:v>
                </c:pt>
                <c:pt idx="194">
                  <c:v>1.6697226654933159E-2</c:v>
                </c:pt>
                <c:pt idx="195">
                  <c:v>3.3036707511522249E-5</c:v>
                </c:pt>
                <c:pt idx="196">
                  <c:v>4.6507802121506219E-3</c:v>
                </c:pt>
                <c:pt idx="197">
                  <c:v>2.2771128575607612E-2</c:v>
                </c:pt>
                <c:pt idx="198">
                  <c:v>7.7747563892512249E-3</c:v>
                </c:pt>
                <c:pt idx="199">
                  <c:v>1.0290905557719544E-2</c:v>
                </c:pt>
                <c:pt idx="200">
                  <c:v>3.0437045496882094E-2</c:v>
                </c:pt>
                <c:pt idx="201">
                  <c:v>1.8562885294602965E-2</c:v>
                </c:pt>
                <c:pt idx="202">
                  <c:v>1.3798191433053194E-2</c:v>
                </c:pt>
                <c:pt idx="203">
                  <c:v>1.5660005291917963E-2</c:v>
                </c:pt>
                <c:pt idx="204">
                  <c:v>4.9824964337358765E-3</c:v>
                </c:pt>
                <c:pt idx="205">
                  <c:v>8.0299031086853757E-4</c:v>
                </c:pt>
                <c:pt idx="206">
                  <c:v>1.101944231248886E-2</c:v>
                </c:pt>
                <c:pt idx="207">
                  <c:v>5.1659504042485573E-3</c:v>
                </c:pt>
                <c:pt idx="208">
                  <c:v>2.3431178443889492E-2</c:v>
                </c:pt>
                <c:pt idx="209">
                  <c:v>1.5693317997993678E-3</c:v>
                </c:pt>
                <c:pt idx="210">
                  <c:v>1.0724189165975045E-2</c:v>
                </c:pt>
                <c:pt idx="211">
                  <c:v>7.1759074070293768E-3</c:v>
                </c:pt>
                <c:pt idx="212">
                  <c:v>7.8570804696827638E-3</c:v>
                </c:pt>
                <c:pt idx="213">
                  <c:v>1.4035410555022039E-2</c:v>
                </c:pt>
                <c:pt idx="214">
                  <c:v>6.3590536600414615E-3</c:v>
                </c:pt>
                <c:pt idx="215">
                  <c:v>2.812195662042897E-3</c:v>
                </c:pt>
                <c:pt idx="216">
                  <c:v>5.4918536287759919E-3</c:v>
                </c:pt>
                <c:pt idx="217">
                  <c:v>8.8116292301765979E-3</c:v>
                </c:pt>
                <c:pt idx="218">
                  <c:v>1.0146283642139526E-2</c:v>
                </c:pt>
                <c:pt idx="219">
                  <c:v>7.3081850375869963E-4</c:v>
                </c:pt>
                <c:pt idx="220">
                  <c:v>1.0061544279966303E-3</c:v>
                </c:pt>
                <c:pt idx="221">
                  <c:v>5.4239884131972007E-3</c:v>
                </c:pt>
                <c:pt idx="222">
                  <c:v>5.0615161981972497E-3</c:v>
                </c:pt>
                <c:pt idx="223">
                  <c:v>6.1662197767834983E-3</c:v>
                </c:pt>
                <c:pt idx="224">
                  <c:v>2.6620159429360784E-3</c:v>
                </c:pt>
                <c:pt idx="225">
                  <c:v>4.1019885121457468E-3</c:v>
                </c:pt>
                <c:pt idx="226">
                  <c:v>8.9687065609751716E-4</c:v>
                </c:pt>
                <c:pt idx="227">
                  <c:v>1.5611783413409519E-3</c:v>
                </c:pt>
                <c:pt idx="228">
                  <c:v>3.9159309005764881E-3</c:v>
                </c:pt>
                <c:pt idx="229">
                  <c:v>3.0798792218003331E-3</c:v>
                </c:pt>
                <c:pt idx="230">
                  <c:v>1.5733874377692194E-3</c:v>
                </c:pt>
                <c:pt idx="231">
                  <c:v>2.5391522760688681E-3</c:v>
                </c:pt>
                <c:pt idx="232">
                  <c:v>2.5081897678469142E-3</c:v>
                </c:pt>
                <c:pt idx="233">
                  <c:v>7.6251859201041366E-3</c:v>
                </c:pt>
                <c:pt idx="234">
                  <c:v>4.0391312700211504E-4</c:v>
                </c:pt>
                <c:pt idx="235">
                  <c:v>2.3318286723054906E-3</c:v>
                </c:pt>
                <c:pt idx="236">
                  <c:v>8.4577271718828551E-3</c:v>
                </c:pt>
                <c:pt idx="237">
                  <c:v>2.6967548434573968E-3</c:v>
                </c:pt>
                <c:pt idx="238">
                  <c:v>2.567566524606569E-3</c:v>
                </c:pt>
                <c:pt idx="239">
                  <c:v>1.1258931807149423E-3</c:v>
                </c:pt>
                <c:pt idx="240">
                  <c:v>2.0986943175667981E-4</c:v>
                </c:pt>
                <c:pt idx="241">
                  <c:v>1.1768026448058893E-2</c:v>
                </c:pt>
                <c:pt idx="242">
                  <c:v>1.4916920495654333E-3</c:v>
                </c:pt>
                <c:pt idx="243">
                  <c:v>1.1054342969859959E-3</c:v>
                </c:pt>
                <c:pt idx="244">
                  <c:v>7.9858649115221968E-3</c:v>
                </c:pt>
                <c:pt idx="245">
                  <c:v>6.0029167225421681E-3</c:v>
                </c:pt>
                <c:pt idx="246">
                  <c:v>7.4043469365056916E-3</c:v>
                </c:pt>
                <c:pt idx="247">
                  <c:v>2.3880404548003222E-4</c:v>
                </c:pt>
                <c:pt idx="248">
                  <c:v>6.9665789150719802E-3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FA6-468A-BFAA-24E419A5D35C}"/>
            </c:ext>
          </c:extLst>
        </c:ser>
        <c:ser>
          <c:idx val="1"/>
          <c:order val="1"/>
          <c:tx>
            <c:strRef>
              <c:f>'GARCH MODEL'!$K$14:$K$15</c:f>
              <c:strCache>
                <c:ptCount val="2"/>
                <c:pt idx="0">
                  <c:v>GARCH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cat>
            <c:strRef>
              <c:f>'GARCH MODEL'!$B$16:$B$264</c:f>
              <c:strCache>
                <c:ptCount val="249"/>
                <c:pt idx="0">
                  <c:v>05/21/2025</c:v>
                </c:pt>
                <c:pt idx="1">
                  <c:v>05/20/2025</c:v>
                </c:pt>
                <c:pt idx="2">
                  <c:v>05/19/2025</c:v>
                </c:pt>
                <c:pt idx="3">
                  <c:v>05/16/2025</c:v>
                </c:pt>
                <c:pt idx="4">
                  <c:v>05/15/2025</c:v>
                </c:pt>
                <c:pt idx="5">
                  <c:v>05/14/2025</c:v>
                </c:pt>
                <c:pt idx="6">
                  <c:v>05/13/2025</c:v>
                </c:pt>
                <c:pt idx="7">
                  <c:v>05/12/2025</c:v>
                </c:pt>
                <c:pt idx="8">
                  <c:v>05/09/2025</c:v>
                </c:pt>
                <c:pt idx="9">
                  <c:v>05/08/2025</c:v>
                </c:pt>
                <c:pt idx="10">
                  <c:v>05/07/2025</c:v>
                </c:pt>
                <c:pt idx="11">
                  <c:v>05/06/2025</c:v>
                </c:pt>
                <c:pt idx="12">
                  <c:v>05/05/2025</c:v>
                </c:pt>
                <c:pt idx="13">
                  <c:v>05/02/2025</c:v>
                </c:pt>
                <c:pt idx="14">
                  <c:v>05/01/2025</c:v>
                </c:pt>
                <c:pt idx="15">
                  <c:v>04/30/2025</c:v>
                </c:pt>
                <c:pt idx="16">
                  <c:v>04/29/2025</c:v>
                </c:pt>
                <c:pt idx="17">
                  <c:v>04/28/2025</c:v>
                </c:pt>
                <c:pt idx="18">
                  <c:v>04/25/2025</c:v>
                </c:pt>
                <c:pt idx="19">
                  <c:v>04/24/2025</c:v>
                </c:pt>
                <c:pt idx="20">
                  <c:v>04/23/2025</c:v>
                </c:pt>
                <c:pt idx="21">
                  <c:v>04/22/2025</c:v>
                </c:pt>
                <c:pt idx="22">
                  <c:v>04/21/2025</c:v>
                </c:pt>
                <c:pt idx="23">
                  <c:v>04/17/2025</c:v>
                </c:pt>
                <c:pt idx="24">
                  <c:v>04/16/2025</c:v>
                </c:pt>
                <c:pt idx="25">
                  <c:v>04/15/2025</c:v>
                </c:pt>
                <c:pt idx="26">
                  <c:v>04/14/2025</c:v>
                </c:pt>
                <c:pt idx="27">
                  <c:v>04/11/2025</c:v>
                </c:pt>
                <c:pt idx="28">
                  <c:v>04/10/2025</c:v>
                </c:pt>
                <c:pt idx="29">
                  <c:v>04/09/2025</c:v>
                </c:pt>
                <c:pt idx="30">
                  <c:v>04/08/2025</c:v>
                </c:pt>
                <c:pt idx="31">
                  <c:v>04/07/2025</c:v>
                </c:pt>
                <c:pt idx="32">
                  <c:v>04/04/2025</c:v>
                </c:pt>
                <c:pt idx="33">
                  <c:v>04/03/2025</c:v>
                </c:pt>
                <c:pt idx="34">
                  <c:v>04/02/2025</c:v>
                </c:pt>
                <c:pt idx="35">
                  <c:v>04/01/2025</c:v>
                </c:pt>
                <c:pt idx="36">
                  <c:v>03/31/2025</c:v>
                </c:pt>
                <c:pt idx="37">
                  <c:v>03/28/2025</c:v>
                </c:pt>
                <c:pt idx="38">
                  <c:v>03/27/2025</c:v>
                </c:pt>
                <c:pt idx="39">
                  <c:v>03/26/2025</c:v>
                </c:pt>
                <c:pt idx="40">
                  <c:v>03/25/2025</c:v>
                </c:pt>
                <c:pt idx="41">
                  <c:v>03/24/2025</c:v>
                </c:pt>
                <c:pt idx="42">
                  <c:v>03/21/2025</c:v>
                </c:pt>
                <c:pt idx="43">
                  <c:v>03/20/2025</c:v>
                </c:pt>
                <c:pt idx="44">
                  <c:v>03/19/2025</c:v>
                </c:pt>
                <c:pt idx="45">
                  <c:v>03/18/2025</c:v>
                </c:pt>
                <c:pt idx="46">
                  <c:v>03/17/2025</c:v>
                </c:pt>
                <c:pt idx="47">
                  <c:v>03/14/2025</c:v>
                </c:pt>
                <c:pt idx="48">
                  <c:v>03/13/2025</c:v>
                </c:pt>
                <c:pt idx="49">
                  <c:v>03/12/2025</c:v>
                </c:pt>
                <c:pt idx="50">
                  <c:v>03/11/2025</c:v>
                </c:pt>
                <c:pt idx="51">
                  <c:v>03/10/2025</c:v>
                </c:pt>
                <c:pt idx="52">
                  <c:v>03/07/2025</c:v>
                </c:pt>
                <c:pt idx="53">
                  <c:v>03/06/2025</c:v>
                </c:pt>
                <c:pt idx="54">
                  <c:v>03/05/2025</c:v>
                </c:pt>
                <c:pt idx="55">
                  <c:v>03/04/2025</c:v>
                </c:pt>
                <c:pt idx="56">
                  <c:v>03/03/2025</c:v>
                </c:pt>
                <c:pt idx="57">
                  <c:v>02/28/2025</c:v>
                </c:pt>
                <c:pt idx="58">
                  <c:v>02/27/2025</c:v>
                </c:pt>
                <c:pt idx="59">
                  <c:v>02/26/2025</c:v>
                </c:pt>
                <c:pt idx="60">
                  <c:v>02/25/2025</c:v>
                </c:pt>
                <c:pt idx="61">
                  <c:v>02/24/2025</c:v>
                </c:pt>
                <c:pt idx="62">
                  <c:v>02/21/2025</c:v>
                </c:pt>
                <c:pt idx="63">
                  <c:v>02/20/2025</c:v>
                </c:pt>
                <c:pt idx="64">
                  <c:v>02/19/2025</c:v>
                </c:pt>
                <c:pt idx="65">
                  <c:v>02/18/2025</c:v>
                </c:pt>
                <c:pt idx="66">
                  <c:v>02/14/2025</c:v>
                </c:pt>
                <c:pt idx="67">
                  <c:v>02/13/2025</c:v>
                </c:pt>
                <c:pt idx="68">
                  <c:v>02/12/2025</c:v>
                </c:pt>
                <c:pt idx="69">
                  <c:v>02/11/2025</c:v>
                </c:pt>
                <c:pt idx="70">
                  <c:v>02/10/2025</c:v>
                </c:pt>
                <c:pt idx="71">
                  <c:v>02/07/2025</c:v>
                </c:pt>
                <c:pt idx="72">
                  <c:v>02/06/2025</c:v>
                </c:pt>
                <c:pt idx="73">
                  <c:v>02/05/2025</c:v>
                </c:pt>
                <c:pt idx="74">
                  <c:v>02/04/2025</c:v>
                </c:pt>
                <c:pt idx="75">
                  <c:v>02/03/2025</c:v>
                </c:pt>
                <c:pt idx="76">
                  <c:v>01/31/2025</c:v>
                </c:pt>
                <c:pt idx="77">
                  <c:v>01/30/2025</c:v>
                </c:pt>
                <c:pt idx="78">
                  <c:v>01/29/2025</c:v>
                </c:pt>
                <c:pt idx="79">
                  <c:v>01/28/2025</c:v>
                </c:pt>
                <c:pt idx="80">
                  <c:v>01/27/2025</c:v>
                </c:pt>
                <c:pt idx="81">
                  <c:v>01/24/2025</c:v>
                </c:pt>
                <c:pt idx="82">
                  <c:v>01/23/2025</c:v>
                </c:pt>
                <c:pt idx="83">
                  <c:v>01/22/2025</c:v>
                </c:pt>
                <c:pt idx="84">
                  <c:v>01/21/2025</c:v>
                </c:pt>
                <c:pt idx="85">
                  <c:v>01/17/2025</c:v>
                </c:pt>
                <c:pt idx="86">
                  <c:v>01/16/2025</c:v>
                </c:pt>
                <c:pt idx="87">
                  <c:v>01/15/2025</c:v>
                </c:pt>
                <c:pt idx="88">
                  <c:v>01/14/2025</c:v>
                </c:pt>
                <c:pt idx="89">
                  <c:v>01/13/2025</c:v>
                </c:pt>
                <c:pt idx="90">
                  <c:v>01/10/2025</c:v>
                </c:pt>
                <c:pt idx="91">
                  <c:v>01/08/2025</c:v>
                </c:pt>
                <c:pt idx="92">
                  <c:v>01/07/2025</c:v>
                </c:pt>
                <c:pt idx="93">
                  <c:v>01/06/2025</c:v>
                </c:pt>
                <c:pt idx="94">
                  <c:v>01/03/2025</c:v>
                </c:pt>
                <c:pt idx="95">
                  <c:v>01/02/2025</c:v>
                </c:pt>
                <c:pt idx="96">
                  <c:v>12/31/2024</c:v>
                </c:pt>
                <c:pt idx="97">
                  <c:v>12/30/2024</c:v>
                </c:pt>
                <c:pt idx="98">
                  <c:v>12/27/2024</c:v>
                </c:pt>
                <c:pt idx="99">
                  <c:v>12/26/2024</c:v>
                </c:pt>
                <c:pt idx="100">
                  <c:v>12/24/2024</c:v>
                </c:pt>
                <c:pt idx="101">
                  <c:v>12/23/2024</c:v>
                </c:pt>
                <c:pt idx="102">
                  <c:v>12/20/2024</c:v>
                </c:pt>
                <c:pt idx="103">
                  <c:v>12/19/2024</c:v>
                </c:pt>
                <c:pt idx="104">
                  <c:v>12/18/2024</c:v>
                </c:pt>
                <c:pt idx="105">
                  <c:v>12/17/2024</c:v>
                </c:pt>
                <c:pt idx="106">
                  <c:v>12/16/2024</c:v>
                </c:pt>
                <c:pt idx="107">
                  <c:v>12/13/2024</c:v>
                </c:pt>
                <c:pt idx="108">
                  <c:v>12/12/2024</c:v>
                </c:pt>
                <c:pt idx="109">
                  <c:v>12/11/2024</c:v>
                </c:pt>
                <c:pt idx="110">
                  <c:v>12/10/2024</c:v>
                </c:pt>
                <c:pt idx="111">
                  <c:v>12/09/2024</c:v>
                </c:pt>
                <c:pt idx="112">
                  <c:v>12/06/2024</c:v>
                </c:pt>
                <c:pt idx="113">
                  <c:v>12/05/2024</c:v>
                </c:pt>
                <c:pt idx="114">
                  <c:v>12/04/2024</c:v>
                </c:pt>
                <c:pt idx="115">
                  <c:v>12/03/2024</c:v>
                </c:pt>
                <c:pt idx="116">
                  <c:v>12/02/2024</c:v>
                </c:pt>
                <c:pt idx="117">
                  <c:v>11/29/2024</c:v>
                </c:pt>
                <c:pt idx="118">
                  <c:v>11/27/2024</c:v>
                </c:pt>
                <c:pt idx="119">
                  <c:v>11/26/2024</c:v>
                </c:pt>
                <c:pt idx="120">
                  <c:v>11/25/2024</c:v>
                </c:pt>
                <c:pt idx="121">
                  <c:v>11/22/2024</c:v>
                </c:pt>
                <c:pt idx="122">
                  <c:v>11/21/2024</c:v>
                </c:pt>
                <c:pt idx="123">
                  <c:v>11/20/2024</c:v>
                </c:pt>
                <c:pt idx="124">
                  <c:v>11/19/2024</c:v>
                </c:pt>
                <c:pt idx="125">
                  <c:v>11/18/2024</c:v>
                </c:pt>
                <c:pt idx="126">
                  <c:v>11/15/2024</c:v>
                </c:pt>
                <c:pt idx="127">
                  <c:v>11/14/2024</c:v>
                </c:pt>
                <c:pt idx="128">
                  <c:v>11/13/2024</c:v>
                </c:pt>
                <c:pt idx="129">
                  <c:v>11/12/2024</c:v>
                </c:pt>
                <c:pt idx="130">
                  <c:v>11/11/2024</c:v>
                </c:pt>
                <c:pt idx="131">
                  <c:v>11/08/2024</c:v>
                </c:pt>
                <c:pt idx="132">
                  <c:v>11/07/2024</c:v>
                </c:pt>
                <c:pt idx="133">
                  <c:v>11/06/2024</c:v>
                </c:pt>
                <c:pt idx="134">
                  <c:v>11/05/2024</c:v>
                </c:pt>
                <c:pt idx="135">
                  <c:v>11/04/2024</c:v>
                </c:pt>
                <c:pt idx="136">
                  <c:v>11/01/2024</c:v>
                </c:pt>
                <c:pt idx="137">
                  <c:v>10/31/2024</c:v>
                </c:pt>
                <c:pt idx="138">
                  <c:v>10/30/2024</c:v>
                </c:pt>
                <c:pt idx="139">
                  <c:v>10/29/2024</c:v>
                </c:pt>
                <c:pt idx="140">
                  <c:v>10/28/2024</c:v>
                </c:pt>
                <c:pt idx="141">
                  <c:v>10/25/2024</c:v>
                </c:pt>
                <c:pt idx="142">
                  <c:v>10/24/2024</c:v>
                </c:pt>
                <c:pt idx="143">
                  <c:v>10/23/2024</c:v>
                </c:pt>
                <c:pt idx="144">
                  <c:v>10/22/2024</c:v>
                </c:pt>
                <c:pt idx="145">
                  <c:v>10/21/2024</c:v>
                </c:pt>
                <c:pt idx="146">
                  <c:v>10/18/2024</c:v>
                </c:pt>
                <c:pt idx="147">
                  <c:v>10/17/2024</c:v>
                </c:pt>
                <c:pt idx="148">
                  <c:v>10/16/2024</c:v>
                </c:pt>
                <c:pt idx="149">
                  <c:v>10/15/2024</c:v>
                </c:pt>
                <c:pt idx="150">
                  <c:v>10/14/2024</c:v>
                </c:pt>
                <c:pt idx="151">
                  <c:v>10/11/2024</c:v>
                </c:pt>
                <c:pt idx="152">
                  <c:v>10/10/2024</c:v>
                </c:pt>
                <c:pt idx="153">
                  <c:v>10/09/2024</c:v>
                </c:pt>
                <c:pt idx="154">
                  <c:v>10/08/2024</c:v>
                </c:pt>
                <c:pt idx="155">
                  <c:v>10/07/2024</c:v>
                </c:pt>
                <c:pt idx="156">
                  <c:v>10/04/2024</c:v>
                </c:pt>
                <c:pt idx="157">
                  <c:v>10/03/2024</c:v>
                </c:pt>
                <c:pt idx="158">
                  <c:v>10/02/2024</c:v>
                </c:pt>
                <c:pt idx="159">
                  <c:v>10/01/2024</c:v>
                </c:pt>
                <c:pt idx="160">
                  <c:v>09/30/2024</c:v>
                </c:pt>
                <c:pt idx="161">
                  <c:v>09/27/2024</c:v>
                </c:pt>
                <c:pt idx="162">
                  <c:v>09/26/2024</c:v>
                </c:pt>
                <c:pt idx="163">
                  <c:v>09/25/2024</c:v>
                </c:pt>
                <c:pt idx="164">
                  <c:v>09/24/2024</c:v>
                </c:pt>
                <c:pt idx="165">
                  <c:v>09/23/2024</c:v>
                </c:pt>
                <c:pt idx="166">
                  <c:v>09/20/2024</c:v>
                </c:pt>
                <c:pt idx="167">
                  <c:v>09/19/2024</c:v>
                </c:pt>
                <c:pt idx="168">
                  <c:v>09/18/2024</c:v>
                </c:pt>
                <c:pt idx="169">
                  <c:v>09/17/2024</c:v>
                </c:pt>
                <c:pt idx="170">
                  <c:v>09/16/2024</c:v>
                </c:pt>
                <c:pt idx="171">
                  <c:v>09/13/2024</c:v>
                </c:pt>
                <c:pt idx="172">
                  <c:v>09/12/2024</c:v>
                </c:pt>
                <c:pt idx="173">
                  <c:v>09/11/2024</c:v>
                </c:pt>
                <c:pt idx="174">
                  <c:v>09/10/2024</c:v>
                </c:pt>
                <c:pt idx="175">
                  <c:v>09/09/2024</c:v>
                </c:pt>
                <c:pt idx="176">
                  <c:v>09/06/2024</c:v>
                </c:pt>
                <c:pt idx="177">
                  <c:v>09/05/2024</c:v>
                </c:pt>
                <c:pt idx="178">
                  <c:v>09/04/2024</c:v>
                </c:pt>
                <c:pt idx="179">
                  <c:v>09/03/2024</c:v>
                </c:pt>
                <c:pt idx="180">
                  <c:v>08/30/2024</c:v>
                </c:pt>
                <c:pt idx="181">
                  <c:v>08/29/2024</c:v>
                </c:pt>
                <c:pt idx="182">
                  <c:v>08/28/2024</c:v>
                </c:pt>
                <c:pt idx="183">
                  <c:v>08/27/2024</c:v>
                </c:pt>
                <c:pt idx="184">
                  <c:v>08/26/2024</c:v>
                </c:pt>
                <c:pt idx="185">
                  <c:v>08/23/2024</c:v>
                </c:pt>
                <c:pt idx="186">
                  <c:v>08/22/2024</c:v>
                </c:pt>
                <c:pt idx="187">
                  <c:v>08/21/2024</c:v>
                </c:pt>
                <c:pt idx="188">
                  <c:v>08/20/2024</c:v>
                </c:pt>
                <c:pt idx="189">
                  <c:v>08/19/2024</c:v>
                </c:pt>
                <c:pt idx="190">
                  <c:v>08/16/2024</c:v>
                </c:pt>
                <c:pt idx="191">
                  <c:v>08/15/2024</c:v>
                </c:pt>
                <c:pt idx="192">
                  <c:v>08/14/2024</c:v>
                </c:pt>
                <c:pt idx="193">
                  <c:v>08/13/2024</c:v>
                </c:pt>
                <c:pt idx="194">
                  <c:v>08/12/2024</c:v>
                </c:pt>
                <c:pt idx="195">
                  <c:v>08/09/2024</c:v>
                </c:pt>
                <c:pt idx="196">
                  <c:v>08/08/2024</c:v>
                </c:pt>
                <c:pt idx="197">
                  <c:v>08/07/2024</c:v>
                </c:pt>
                <c:pt idx="198">
                  <c:v>08/06/2024</c:v>
                </c:pt>
                <c:pt idx="199">
                  <c:v>08/05/2024</c:v>
                </c:pt>
                <c:pt idx="200">
                  <c:v>08/02/2024</c:v>
                </c:pt>
                <c:pt idx="201">
                  <c:v>08/01/2024</c:v>
                </c:pt>
                <c:pt idx="202">
                  <c:v>07/31/2024</c:v>
                </c:pt>
                <c:pt idx="203">
                  <c:v>07/30/2024</c:v>
                </c:pt>
                <c:pt idx="204">
                  <c:v>07/29/2024</c:v>
                </c:pt>
                <c:pt idx="205">
                  <c:v>07/26/2024</c:v>
                </c:pt>
                <c:pt idx="206">
                  <c:v>07/25/2024</c:v>
                </c:pt>
                <c:pt idx="207">
                  <c:v>07/24/2024</c:v>
                </c:pt>
                <c:pt idx="208">
                  <c:v>07/23/2024</c:v>
                </c:pt>
                <c:pt idx="209">
                  <c:v>07/22/2024</c:v>
                </c:pt>
                <c:pt idx="210">
                  <c:v>07/19/2024</c:v>
                </c:pt>
                <c:pt idx="211">
                  <c:v>07/18/2024</c:v>
                </c:pt>
                <c:pt idx="212">
                  <c:v>07/17/2024</c:v>
                </c:pt>
                <c:pt idx="213">
                  <c:v>07/16/2024</c:v>
                </c:pt>
                <c:pt idx="214">
                  <c:v>07/15/2024</c:v>
                </c:pt>
                <c:pt idx="215">
                  <c:v>07/12/2024</c:v>
                </c:pt>
                <c:pt idx="216">
                  <c:v>07/11/2024</c:v>
                </c:pt>
                <c:pt idx="217">
                  <c:v>07/10/2024</c:v>
                </c:pt>
                <c:pt idx="218">
                  <c:v>07/09/2024</c:v>
                </c:pt>
                <c:pt idx="219">
                  <c:v>07/08/2024</c:v>
                </c:pt>
                <c:pt idx="220">
                  <c:v>07/05/2024</c:v>
                </c:pt>
                <c:pt idx="221">
                  <c:v>07/03/2024</c:v>
                </c:pt>
                <c:pt idx="222">
                  <c:v>07/02/2024</c:v>
                </c:pt>
                <c:pt idx="223">
                  <c:v>07/01/2024</c:v>
                </c:pt>
                <c:pt idx="224">
                  <c:v>06/28/2024</c:v>
                </c:pt>
                <c:pt idx="225">
                  <c:v>06/27/2024</c:v>
                </c:pt>
                <c:pt idx="226">
                  <c:v>06/26/2024</c:v>
                </c:pt>
                <c:pt idx="227">
                  <c:v>06/25/2024</c:v>
                </c:pt>
                <c:pt idx="228">
                  <c:v>06/24/2024</c:v>
                </c:pt>
                <c:pt idx="229">
                  <c:v>06/21/2024</c:v>
                </c:pt>
                <c:pt idx="230">
                  <c:v>06/20/2024</c:v>
                </c:pt>
                <c:pt idx="231">
                  <c:v>06/18/2024</c:v>
                </c:pt>
                <c:pt idx="232">
                  <c:v>06/17/2024</c:v>
                </c:pt>
                <c:pt idx="233">
                  <c:v>06/14/2024</c:v>
                </c:pt>
                <c:pt idx="234">
                  <c:v>06/13/2024</c:v>
                </c:pt>
                <c:pt idx="235">
                  <c:v>06/12/2024</c:v>
                </c:pt>
                <c:pt idx="236">
                  <c:v>06/11/2024</c:v>
                </c:pt>
                <c:pt idx="237">
                  <c:v>06/10/2024</c:v>
                </c:pt>
                <c:pt idx="238">
                  <c:v>06/07/2024</c:v>
                </c:pt>
                <c:pt idx="239">
                  <c:v>06/06/2024</c:v>
                </c:pt>
                <c:pt idx="240">
                  <c:v>06/05/2024</c:v>
                </c:pt>
                <c:pt idx="241">
                  <c:v>06/04/2024</c:v>
                </c:pt>
                <c:pt idx="242">
                  <c:v>06/03/2024</c:v>
                </c:pt>
                <c:pt idx="243">
                  <c:v>05/31/2024</c:v>
                </c:pt>
                <c:pt idx="244">
                  <c:v>05/30/2024</c:v>
                </c:pt>
                <c:pt idx="245">
                  <c:v>05/29/2024</c:v>
                </c:pt>
                <c:pt idx="246">
                  <c:v>05/28/2024</c:v>
                </c:pt>
                <c:pt idx="247">
                  <c:v>05/24/2024</c:v>
                </c:pt>
                <c:pt idx="248">
                  <c:v>05/23/2024</c:v>
                </c:pt>
              </c:strCache>
            </c:strRef>
          </c:cat>
          <c:val>
            <c:numRef>
              <c:f>'GARCH MODEL'!$K$16:$K$264</c:f>
              <c:numCache>
                <c:formatCode>General</c:formatCode>
                <c:ptCount val="249"/>
                <c:pt idx="0">
                  <c:v>1.3374934095090446E-2</c:v>
                </c:pt>
                <c:pt idx="1">
                  <c:v>9.0472899401048273E-3</c:v>
                </c:pt>
                <c:pt idx="2">
                  <c:v>1.3970248761457801E-2</c:v>
                </c:pt>
                <c:pt idx="3">
                  <c:v>9.7518951175206738E-3</c:v>
                </c:pt>
                <c:pt idx="4">
                  <c:v>7.4737552085225815E-3</c:v>
                </c:pt>
                <c:pt idx="5">
                  <c:v>8.3382251864217091E-3</c:v>
                </c:pt>
                <c:pt idx="6">
                  <c:v>7.5243710673925848E-3</c:v>
                </c:pt>
                <c:pt idx="7">
                  <c:v>6.6282078754644775E-3</c:v>
                </c:pt>
                <c:pt idx="8">
                  <c:v>8.2244901579454511E-3</c:v>
                </c:pt>
                <c:pt idx="9">
                  <c:v>2.4575886292989714E-2</c:v>
                </c:pt>
                <c:pt idx="10">
                  <c:v>1.4676685661191589E-2</c:v>
                </c:pt>
                <c:pt idx="11">
                  <c:v>1.0549778141804239E-2</c:v>
                </c:pt>
                <c:pt idx="12">
                  <c:v>8.4083536008120394E-3</c:v>
                </c:pt>
                <c:pt idx="13">
                  <c:v>8.9593108097771774E-3</c:v>
                </c:pt>
                <c:pt idx="14">
                  <c:v>8.5512741958046704E-3</c:v>
                </c:pt>
                <c:pt idx="15">
                  <c:v>1.2824209507944627E-2</c:v>
                </c:pt>
                <c:pt idx="16">
                  <c:v>9.9276659752284696E-3</c:v>
                </c:pt>
                <c:pt idx="17">
                  <c:v>7.5965227785458741E-3</c:v>
                </c:pt>
                <c:pt idx="18">
                  <c:v>7.8633752211085869E-3</c:v>
                </c:pt>
                <c:pt idx="19">
                  <c:v>6.7251487878892176E-3</c:v>
                </c:pt>
                <c:pt idx="20">
                  <c:v>8.3083205879489301E-3</c:v>
                </c:pt>
                <c:pt idx="21">
                  <c:v>1.6294413170789352E-2</c:v>
                </c:pt>
                <c:pt idx="22">
                  <c:v>1.6031746652739085E-2</c:v>
                </c:pt>
                <c:pt idx="23">
                  <c:v>2.0980488135312142E-2</c:v>
                </c:pt>
                <c:pt idx="24">
                  <c:v>2.1745897436756336E-2</c:v>
                </c:pt>
                <c:pt idx="25">
                  <c:v>1.3226104265235527E-2</c:v>
                </c:pt>
                <c:pt idx="26">
                  <c:v>1.8965121442100823E-2</c:v>
                </c:pt>
                <c:pt idx="27">
                  <c:v>1.1836814139309525E-2</c:v>
                </c:pt>
                <c:pt idx="28">
                  <c:v>1.0173186197212027E-2</c:v>
                </c:pt>
                <c:pt idx="29">
                  <c:v>1.5247386489847808E-2</c:v>
                </c:pt>
                <c:pt idx="30">
                  <c:v>2.7795744776032243E-2</c:v>
                </c:pt>
                <c:pt idx="31">
                  <c:v>6.8947549451508133E-2</c:v>
                </c:pt>
                <c:pt idx="32">
                  <c:v>4.0661965998908811E-2</c:v>
                </c:pt>
                <c:pt idx="33">
                  <c:v>2.3396336489281435E-2</c:v>
                </c:pt>
                <c:pt idx="34">
                  <c:v>4.7532369492197385E-2</c:v>
                </c:pt>
                <c:pt idx="35">
                  <c:v>4.5512702155288458E-2</c:v>
                </c:pt>
                <c:pt idx="36">
                  <c:v>2.6455842557655058E-2</c:v>
                </c:pt>
                <c:pt idx="37">
                  <c:v>1.5903443700527493E-2</c:v>
                </c:pt>
                <c:pt idx="38">
                  <c:v>1.1021645909446081E-2</c:v>
                </c:pt>
                <c:pt idx="39">
                  <c:v>1.6725708075021231E-2</c:v>
                </c:pt>
                <c:pt idx="40">
                  <c:v>1.0926260948277132E-2</c:v>
                </c:pt>
                <c:pt idx="41">
                  <c:v>1.1469658422535875E-2</c:v>
                </c:pt>
                <c:pt idx="42">
                  <c:v>8.2592424237019346E-3</c:v>
                </c:pt>
                <c:pt idx="43">
                  <c:v>1.4594118273168998E-2</c:v>
                </c:pt>
                <c:pt idx="44">
                  <c:v>9.6333129372386892E-3</c:v>
                </c:pt>
                <c:pt idx="45">
                  <c:v>7.573025895338507E-3</c:v>
                </c:pt>
                <c:pt idx="46">
                  <c:v>1.0302286235068594E-2</c:v>
                </c:pt>
                <c:pt idx="47">
                  <c:v>1.1014947986446042E-2</c:v>
                </c:pt>
                <c:pt idx="48">
                  <c:v>9.2641302207218841E-3</c:v>
                </c:pt>
                <c:pt idx="49">
                  <c:v>1.7110862479602858E-2</c:v>
                </c:pt>
                <c:pt idx="50">
                  <c:v>1.4963078741010584E-2</c:v>
                </c:pt>
                <c:pt idx="51">
                  <c:v>1.0426678370965217E-2</c:v>
                </c:pt>
                <c:pt idx="52">
                  <c:v>9.5469508856223569E-3</c:v>
                </c:pt>
                <c:pt idx="53">
                  <c:v>2.1460111709020756E-2</c:v>
                </c:pt>
                <c:pt idx="54">
                  <c:v>1.3657056682287472E-2</c:v>
                </c:pt>
                <c:pt idx="55">
                  <c:v>1.6120946509783008E-2</c:v>
                </c:pt>
                <c:pt idx="56">
                  <c:v>1.3187698601539051E-2</c:v>
                </c:pt>
                <c:pt idx="57">
                  <c:v>1.27518999291863E-2</c:v>
                </c:pt>
                <c:pt idx="58">
                  <c:v>1.5747737391783506E-2</c:v>
                </c:pt>
                <c:pt idx="59">
                  <c:v>1.5414930795580893E-2</c:v>
                </c:pt>
                <c:pt idx="60">
                  <c:v>1.5466835627169511E-2</c:v>
                </c:pt>
                <c:pt idx="61">
                  <c:v>1.0033993103956796E-2</c:v>
                </c:pt>
                <c:pt idx="62">
                  <c:v>8.3187309591448433E-3</c:v>
                </c:pt>
                <c:pt idx="63">
                  <c:v>7.8009193369684687E-3</c:v>
                </c:pt>
                <c:pt idx="64">
                  <c:v>1.4344472426030612E-2</c:v>
                </c:pt>
                <c:pt idx="65">
                  <c:v>1.0023322253012994E-2</c:v>
                </c:pt>
                <c:pt idx="66">
                  <c:v>7.7569057479353401E-3</c:v>
                </c:pt>
                <c:pt idx="67">
                  <c:v>6.9066524142181087E-3</c:v>
                </c:pt>
                <c:pt idx="68">
                  <c:v>6.3703606966946484E-3</c:v>
                </c:pt>
                <c:pt idx="69">
                  <c:v>9.8314333787402289E-3</c:v>
                </c:pt>
                <c:pt idx="70">
                  <c:v>7.7465338778330631E-3</c:v>
                </c:pt>
                <c:pt idx="71">
                  <c:v>6.6707138649052004E-3</c:v>
                </c:pt>
                <c:pt idx="72">
                  <c:v>7.9879038052776442E-3</c:v>
                </c:pt>
                <c:pt idx="73">
                  <c:v>9.7390032644418326E-3</c:v>
                </c:pt>
                <c:pt idx="74">
                  <c:v>7.9068326410373438E-3</c:v>
                </c:pt>
                <c:pt idx="75">
                  <c:v>7.3108717502377366E-3</c:v>
                </c:pt>
                <c:pt idx="76">
                  <c:v>8.3932538395988243E-3</c:v>
                </c:pt>
                <c:pt idx="77">
                  <c:v>8.9149790845672178E-3</c:v>
                </c:pt>
                <c:pt idx="78">
                  <c:v>8.0315071948737979E-3</c:v>
                </c:pt>
                <c:pt idx="79">
                  <c:v>7.7991925958596662E-3</c:v>
                </c:pt>
                <c:pt idx="80">
                  <c:v>7.5293970448084687E-3</c:v>
                </c:pt>
                <c:pt idx="81">
                  <c:v>9.4350487813779568E-3</c:v>
                </c:pt>
                <c:pt idx="82">
                  <c:v>1.3071368499937451E-2</c:v>
                </c:pt>
                <c:pt idx="83">
                  <c:v>9.1483798008637485E-3</c:v>
                </c:pt>
                <c:pt idx="84">
                  <c:v>8.1893130794057217E-3</c:v>
                </c:pt>
                <c:pt idx="85">
                  <c:v>8.1805762257985502E-3</c:v>
                </c:pt>
                <c:pt idx="86">
                  <c:v>9.375615196563953E-3</c:v>
                </c:pt>
                <c:pt idx="87">
                  <c:v>1.0332264610884634E-2</c:v>
                </c:pt>
                <c:pt idx="88">
                  <c:v>7.8459822092261846E-3</c:v>
                </c:pt>
                <c:pt idx="89">
                  <c:v>1.4952237954090503E-2</c:v>
                </c:pt>
                <c:pt idx="90">
                  <c:v>9.8214591400020024E-3</c:v>
                </c:pt>
                <c:pt idx="91">
                  <c:v>7.5634613382968936E-3</c:v>
                </c:pt>
                <c:pt idx="92">
                  <c:v>1.3218651788169635E-2</c:v>
                </c:pt>
                <c:pt idx="93">
                  <c:v>9.0410272727421883E-3</c:v>
                </c:pt>
                <c:pt idx="94">
                  <c:v>1.0912762638399029E-2</c:v>
                </c:pt>
                <c:pt idx="95">
                  <c:v>8.915238683164111E-3</c:v>
                </c:pt>
                <c:pt idx="96">
                  <c:v>1.1640531062856303E-2</c:v>
                </c:pt>
                <c:pt idx="97">
                  <c:v>8.416847622447602E-3</c:v>
                </c:pt>
                <c:pt idx="98">
                  <c:v>7.6091366760440019E-3</c:v>
                </c:pt>
                <c:pt idx="99">
                  <c:v>1.0332724869667298E-2</c:v>
                </c:pt>
                <c:pt idx="100">
                  <c:v>1.1240585243007306E-2</c:v>
                </c:pt>
                <c:pt idx="101">
                  <c:v>8.0839196200564577E-3</c:v>
                </c:pt>
                <c:pt idx="102">
                  <c:v>1.0559077531000679E-2</c:v>
                </c:pt>
                <c:pt idx="103">
                  <c:v>9.4417177720425433E-3</c:v>
                </c:pt>
                <c:pt idx="104">
                  <c:v>1.0813435134946908E-2</c:v>
                </c:pt>
                <c:pt idx="105">
                  <c:v>7.919359904944627E-3</c:v>
                </c:pt>
                <c:pt idx="106">
                  <c:v>2.307174103406083E-2</c:v>
                </c:pt>
                <c:pt idx="107">
                  <c:v>1.4170950264572105E-2</c:v>
                </c:pt>
                <c:pt idx="108">
                  <c:v>9.8178087618851894E-3</c:v>
                </c:pt>
                <c:pt idx="109">
                  <c:v>7.4736533938612347E-3</c:v>
                </c:pt>
                <c:pt idx="110">
                  <c:v>7.6941530914550697E-3</c:v>
                </c:pt>
                <c:pt idx="111">
                  <c:v>8.9451467446864143E-3</c:v>
                </c:pt>
                <c:pt idx="112">
                  <c:v>7.4521273389125129E-3</c:v>
                </c:pt>
                <c:pt idx="113">
                  <c:v>7.9831415732927787E-3</c:v>
                </c:pt>
                <c:pt idx="114">
                  <c:v>6.9966817404536986E-3</c:v>
                </c:pt>
                <c:pt idx="115">
                  <c:v>6.5492743309483441E-3</c:v>
                </c:pt>
                <c:pt idx="116">
                  <c:v>7.6661709898913676E-3</c:v>
                </c:pt>
                <c:pt idx="117">
                  <c:v>6.6450429711655008E-3</c:v>
                </c:pt>
                <c:pt idx="118">
                  <c:v>6.5334978284956957E-3</c:v>
                </c:pt>
                <c:pt idx="119">
                  <c:v>7.4783956875754277E-3</c:v>
                </c:pt>
                <c:pt idx="120">
                  <c:v>7.1468197621069596E-3</c:v>
                </c:pt>
                <c:pt idx="121">
                  <c:v>7.6977013553898264E-3</c:v>
                </c:pt>
                <c:pt idx="122">
                  <c:v>7.0078213870090897E-3</c:v>
                </c:pt>
                <c:pt idx="123">
                  <c:v>6.8913548254700193E-3</c:v>
                </c:pt>
                <c:pt idx="124">
                  <c:v>7.4739441151195976E-3</c:v>
                </c:pt>
                <c:pt idx="125">
                  <c:v>6.5679296369298605E-3</c:v>
                </c:pt>
                <c:pt idx="126">
                  <c:v>6.8993290420557973E-3</c:v>
                </c:pt>
                <c:pt idx="127">
                  <c:v>6.9861848634503905E-3</c:v>
                </c:pt>
                <c:pt idx="128">
                  <c:v>1.1705041681237127E-2</c:v>
                </c:pt>
                <c:pt idx="129">
                  <c:v>9.4160766667515678E-3</c:v>
                </c:pt>
                <c:pt idx="130">
                  <c:v>7.3114364235056092E-3</c:v>
                </c:pt>
                <c:pt idx="131">
                  <c:v>6.8536512693244869E-3</c:v>
                </c:pt>
                <c:pt idx="132">
                  <c:v>6.3912455247507934E-3</c:v>
                </c:pt>
                <c:pt idx="133">
                  <c:v>6.7839981293289012E-3</c:v>
                </c:pt>
                <c:pt idx="134">
                  <c:v>8.3509754230727765E-3</c:v>
                </c:pt>
                <c:pt idx="135">
                  <c:v>1.9650084862240267E-2</c:v>
                </c:pt>
                <c:pt idx="136">
                  <c:v>1.5077979848543796E-2</c:v>
                </c:pt>
                <c:pt idx="137">
                  <c:v>1.0063934661725655E-2</c:v>
                </c:pt>
                <c:pt idx="138">
                  <c:v>8.1489060907425168E-3</c:v>
                </c:pt>
                <c:pt idx="139">
                  <c:v>1.5439884127088185E-2</c:v>
                </c:pt>
                <c:pt idx="140">
                  <c:v>1.0314133571876802E-2</c:v>
                </c:pt>
                <c:pt idx="141">
                  <c:v>7.7707909578707606E-3</c:v>
                </c:pt>
                <c:pt idx="142">
                  <c:v>6.9524542334530133E-3</c:v>
                </c:pt>
                <c:pt idx="143">
                  <c:v>6.3897617741492585E-3</c:v>
                </c:pt>
                <c:pt idx="144">
                  <c:v>6.3947808439506863E-3</c:v>
                </c:pt>
                <c:pt idx="145">
                  <c:v>9.2111210587587609E-3</c:v>
                </c:pt>
                <c:pt idx="146">
                  <c:v>7.2360282822406105E-3</c:v>
                </c:pt>
                <c:pt idx="147">
                  <c:v>6.6232163834550771E-3</c:v>
                </c:pt>
                <c:pt idx="148">
                  <c:v>6.9183623832726662E-3</c:v>
                </c:pt>
                <c:pt idx="149">
                  <c:v>6.375458467783088E-3</c:v>
                </c:pt>
                <c:pt idx="150">
                  <c:v>7.0814998190503039E-3</c:v>
                </c:pt>
                <c:pt idx="151">
                  <c:v>8.5506875493792135E-3</c:v>
                </c:pt>
                <c:pt idx="152">
                  <c:v>8.9712450337401974E-3</c:v>
                </c:pt>
                <c:pt idx="153">
                  <c:v>8.400490986394421E-3</c:v>
                </c:pt>
                <c:pt idx="154">
                  <c:v>7.0786505409868939E-3</c:v>
                </c:pt>
                <c:pt idx="155">
                  <c:v>8.2789231637558029E-3</c:v>
                </c:pt>
                <c:pt idx="156">
                  <c:v>9.8745561830144487E-3</c:v>
                </c:pt>
                <c:pt idx="157">
                  <c:v>1.0329370858501408E-2</c:v>
                </c:pt>
                <c:pt idx="158">
                  <c:v>1.0114390670464561E-2</c:v>
                </c:pt>
                <c:pt idx="159">
                  <c:v>7.6984329246426808E-3</c:v>
                </c:pt>
                <c:pt idx="160">
                  <c:v>6.649458490397997E-3</c:v>
                </c:pt>
                <c:pt idx="161">
                  <c:v>9.340395781069908E-3</c:v>
                </c:pt>
                <c:pt idx="162">
                  <c:v>7.9148540689484761E-3</c:v>
                </c:pt>
                <c:pt idx="163">
                  <c:v>6.7922171891276672E-3</c:v>
                </c:pt>
                <c:pt idx="164">
                  <c:v>6.9902910091125588E-3</c:v>
                </c:pt>
                <c:pt idx="165">
                  <c:v>6.5458007910461488E-3</c:v>
                </c:pt>
                <c:pt idx="166">
                  <c:v>6.5148527755710907E-3</c:v>
                </c:pt>
                <c:pt idx="167">
                  <c:v>6.5704848159633686E-3</c:v>
                </c:pt>
                <c:pt idx="168">
                  <c:v>6.420849859416199E-3</c:v>
                </c:pt>
                <c:pt idx="169">
                  <c:v>1.386592179593874E-2</c:v>
                </c:pt>
                <c:pt idx="170">
                  <c:v>9.5151658291337537E-3</c:v>
                </c:pt>
                <c:pt idx="171">
                  <c:v>7.3521457515806207E-3</c:v>
                </c:pt>
                <c:pt idx="172">
                  <c:v>6.5889262406973927E-3</c:v>
                </c:pt>
                <c:pt idx="173">
                  <c:v>7.4141168449839484E-3</c:v>
                </c:pt>
                <c:pt idx="174">
                  <c:v>8.5474643685487656E-3</c:v>
                </c:pt>
                <c:pt idx="175">
                  <c:v>1.046596766876305E-2</c:v>
                </c:pt>
                <c:pt idx="176">
                  <c:v>8.4111155495136831E-3</c:v>
                </c:pt>
                <c:pt idx="177">
                  <c:v>1.0939525418404488E-2</c:v>
                </c:pt>
                <c:pt idx="178">
                  <c:v>1.5098790609529646E-2</c:v>
                </c:pt>
                <c:pt idx="179">
                  <c:v>1.0106288771001837E-2</c:v>
                </c:pt>
                <c:pt idx="180">
                  <c:v>7.6858651848690576E-3</c:v>
                </c:pt>
                <c:pt idx="181">
                  <c:v>1.7104618666465215E-2</c:v>
                </c:pt>
                <c:pt idx="182">
                  <c:v>1.3117551626755857E-2</c:v>
                </c:pt>
                <c:pt idx="183">
                  <c:v>8.9220420913582697E-3</c:v>
                </c:pt>
                <c:pt idx="184">
                  <c:v>8.3763766250121111E-3</c:v>
                </c:pt>
                <c:pt idx="185">
                  <c:v>6.9991619123942628E-3</c:v>
                </c:pt>
                <c:pt idx="186">
                  <c:v>6.8142660260579538E-3</c:v>
                </c:pt>
                <c:pt idx="187">
                  <c:v>1.0528789284028605E-2</c:v>
                </c:pt>
                <c:pt idx="188">
                  <c:v>1.0208594072294061E-2</c:v>
                </c:pt>
                <c:pt idx="189">
                  <c:v>8.2452864733284816E-3</c:v>
                </c:pt>
                <c:pt idx="190">
                  <c:v>7.0076295973992113E-3</c:v>
                </c:pt>
                <c:pt idx="191">
                  <c:v>9.578664415968113E-3</c:v>
                </c:pt>
                <c:pt idx="192">
                  <c:v>7.5182240158848546E-3</c:v>
                </c:pt>
                <c:pt idx="193">
                  <c:v>1.350086501323078E-2</c:v>
                </c:pt>
                <c:pt idx="194">
                  <c:v>9.5221632238806139E-3</c:v>
                </c:pt>
                <c:pt idx="195">
                  <c:v>1.4334051986052747E-2</c:v>
                </c:pt>
                <c:pt idx="196">
                  <c:v>9.4910792486011201E-3</c:v>
                </c:pt>
                <c:pt idx="197">
                  <c:v>8.1007124701543906E-3</c:v>
                </c:pt>
                <c:pt idx="198">
                  <c:v>1.8105016939723304E-2</c:v>
                </c:pt>
                <c:pt idx="199">
                  <c:v>1.2699977161603202E-2</c:v>
                </c:pt>
                <c:pt idx="200">
                  <c:v>1.1564193821230001E-2</c:v>
                </c:pt>
                <c:pt idx="201">
                  <c:v>2.3888741305458861E-2</c:v>
                </c:pt>
                <c:pt idx="202">
                  <c:v>1.9793979043943609E-2</c:v>
                </c:pt>
                <c:pt idx="203">
                  <c:v>1.5872663198839825E-2</c:v>
                </c:pt>
                <c:pt idx="204">
                  <c:v>1.5422108800753537E-2</c:v>
                </c:pt>
                <c:pt idx="205">
                  <c:v>1.0663984502948937E-2</c:v>
                </c:pt>
                <c:pt idx="206">
                  <c:v>7.8513077154328502E-3</c:v>
                </c:pt>
                <c:pt idx="207">
                  <c:v>1.0530682824372336E-2</c:v>
                </c:pt>
                <c:pt idx="208">
                  <c:v>8.654426354264777E-3</c:v>
                </c:pt>
                <c:pt idx="209">
                  <c:v>1.8635016464194465E-2</c:v>
                </c:pt>
                <c:pt idx="210">
                  <c:v>1.1658059930059177E-2</c:v>
                </c:pt>
                <c:pt idx="211">
                  <c:v>1.1432940018284574E-2</c:v>
                </c:pt>
                <c:pt idx="212">
                  <c:v>9.7256699644882698E-3</c:v>
                </c:pt>
                <c:pt idx="213">
                  <c:v>9.4241717251542113E-3</c:v>
                </c:pt>
                <c:pt idx="214">
                  <c:v>1.266718128839265E-2</c:v>
                </c:pt>
                <c:pt idx="215">
                  <c:v>9.8953455877169062E-3</c:v>
                </c:pt>
                <c:pt idx="216">
                  <c:v>7.7864726397537526E-3</c:v>
                </c:pt>
                <c:pt idx="217">
                  <c:v>7.8110897425790662E-3</c:v>
                </c:pt>
                <c:pt idx="218">
                  <c:v>9.3231200851375852E-3</c:v>
                </c:pt>
                <c:pt idx="219">
                  <c:v>1.0430262839816662E-2</c:v>
                </c:pt>
                <c:pt idx="220">
                  <c:v>7.7482868500213095E-3</c:v>
                </c:pt>
                <c:pt idx="221">
                  <c:v>6.7080360528506593E-3</c:v>
                </c:pt>
                <c:pt idx="222">
                  <c:v>7.4636501927421743E-3</c:v>
                </c:pt>
                <c:pt idx="223">
                  <c:v>7.5499708444037384E-3</c:v>
                </c:pt>
                <c:pt idx="224">
                  <c:v>8.0090251675750714E-3</c:v>
                </c:pt>
                <c:pt idx="225">
                  <c:v>7.0416940000617061E-3</c:v>
                </c:pt>
                <c:pt idx="226">
                  <c:v>7.0927154386096871E-3</c:v>
                </c:pt>
                <c:pt idx="227">
                  <c:v>6.4677650430026113E-3</c:v>
                </c:pt>
                <c:pt idx="228">
                  <c:v>6.329267377367491E-3</c:v>
                </c:pt>
                <c:pt idx="229">
                  <c:v>6.8196413255360942E-3</c:v>
                </c:pt>
                <c:pt idx="230">
                  <c:v>6.7345673040578409E-3</c:v>
                </c:pt>
                <c:pt idx="231">
                  <c:v>6.417604961969821E-3</c:v>
                </c:pt>
                <c:pt idx="232">
                  <c:v>6.4834028148592158E-3</c:v>
                </c:pt>
                <c:pt idx="233">
                  <c:v>6.4973836081809204E-3</c:v>
                </c:pt>
                <c:pt idx="234">
                  <c:v>8.3923804751081417E-3</c:v>
                </c:pt>
                <c:pt idx="235">
                  <c:v>6.9136542431334934E-3</c:v>
                </c:pt>
                <c:pt idx="236">
                  <c:v>6.600081204761743E-3</c:v>
                </c:pt>
                <c:pt idx="237">
                  <c:v>8.8388652027354374E-3</c:v>
                </c:pt>
                <c:pt idx="238">
                  <c:v>7.3534654847636546E-3</c:v>
                </c:pt>
                <c:pt idx="239">
                  <c:v>6.7939077073850239E-3</c:v>
                </c:pt>
                <c:pt idx="240">
                  <c:v>6.3860453701849625E-3</c:v>
                </c:pt>
                <c:pt idx="241">
                  <c:v>6.1992224352338905E-3</c:v>
                </c:pt>
                <c:pt idx="242">
                  <c:v>1.0624286601615953E-2</c:v>
                </c:pt>
                <c:pt idx="243">
                  <c:v>7.8889854402537981E-3</c:v>
                </c:pt>
                <c:pt idx="244">
                  <c:v>6.7677133437043218E-3</c:v>
                </c:pt>
                <c:pt idx="245">
                  <c:v>8.6379966780268311E-3</c:v>
                </c:pt>
                <c:pt idx="246">
                  <c:v>8.2820151736596129E-3</c:v>
                </c:pt>
                <c:pt idx="247">
                  <c:v>8.7695854182538568E-3</c:v>
                </c:pt>
                <c:pt idx="248">
                  <c:v>7.0549438689932248E-3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FA6-468A-BFAA-24E419A5D3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7995696"/>
        <c:axId val="467988016"/>
      </c:areaChart>
      <c:catAx>
        <c:axId val="4679956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7988016"/>
        <c:crosses val="autoZero"/>
        <c:auto val="1"/>
        <c:lblAlgn val="ctr"/>
        <c:lblOffset val="100"/>
        <c:noMultiLvlLbl val="0"/>
      </c:catAx>
      <c:valAx>
        <c:axId val="467988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79956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746125</xdr:colOff>
      <xdr:row>80</xdr:row>
      <xdr:rowOff>19050</xdr:rowOff>
    </xdr:from>
    <xdr:to>
      <xdr:col>13</xdr:col>
      <xdr:colOff>374651</xdr:colOff>
      <xdr:row>105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43CC800-B46B-2A16-F1E9-255677905C1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304800</xdr:colOff>
      <xdr:row>0</xdr:row>
      <xdr:rowOff>160337</xdr:rowOff>
    </xdr:from>
    <xdr:to>
      <xdr:col>21</xdr:col>
      <xdr:colOff>0</xdr:colOff>
      <xdr:row>16</xdr:row>
      <xdr:rowOff>7937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2FB08CD-B1B4-62AD-3FCF-F4B0B964654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558800</xdr:colOff>
      <xdr:row>0</xdr:row>
      <xdr:rowOff>74612</xdr:rowOff>
    </xdr:from>
    <xdr:to>
      <xdr:col>20</xdr:col>
      <xdr:colOff>254000</xdr:colOff>
      <xdr:row>15</xdr:row>
      <xdr:rowOff>46037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3E7AC64-E7F5-898D-2FC1-7437685A916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85725</xdr:colOff>
      <xdr:row>17</xdr:row>
      <xdr:rowOff>65087</xdr:rowOff>
    </xdr:from>
    <xdr:to>
      <xdr:col>22</xdr:col>
      <xdr:colOff>168275</xdr:colOff>
      <xdr:row>34</xdr:row>
      <xdr:rowOff>57150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1233420-ADE1-800F-09A9-6CC219AC57B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Q814"/>
  <sheetViews>
    <sheetView workbookViewId="0">
      <selection activeCell="K8" sqref="K8"/>
    </sheetView>
  </sheetViews>
  <sheetFormatPr defaultRowHeight="14.5" x14ac:dyDescent="0.35"/>
  <cols>
    <col min="2" max="2" width="15.90625" bestFit="1" customWidth="1"/>
    <col min="5" max="5" width="10.453125" customWidth="1"/>
    <col min="10" max="10" width="16.7265625" customWidth="1"/>
    <col min="11" max="11" width="13.1796875" customWidth="1"/>
    <col min="12" max="12" width="15.08984375" customWidth="1"/>
    <col min="13" max="13" width="12.7265625" customWidth="1"/>
  </cols>
  <sheetData>
    <row r="1" spans="2:13" ht="18.5" x14ac:dyDescent="0.45">
      <c r="C1" s="12" t="s">
        <v>0</v>
      </c>
      <c r="D1" s="13"/>
      <c r="E1" s="13"/>
    </row>
    <row r="2" spans="2:13" x14ac:dyDescent="0.35">
      <c r="C2" s="4"/>
    </row>
    <row r="3" spans="2:13" x14ac:dyDescent="0.35">
      <c r="C3" t="s">
        <v>1</v>
      </c>
      <c r="E3" t="s">
        <v>2</v>
      </c>
    </row>
    <row r="5" spans="2:13" ht="16.5" x14ac:dyDescent="0.45">
      <c r="C5" t="s">
        <v>4</v>
      </c>
      <c r="E5" t="s">
        <v>5</v>
      </c>
    </row>
    <row r="7" spans="2:13" x14ac:dyDescent="0.35">
      <c r="C7" t="s">
        <v>3</v>
      </c>
      <c r="E7" t="s">
        <v>6</v>
      </c>
    </row>
    <row r="9" spans="2:13" x14ac:dyDescent="0.35">
      <c r="C9" t="s">
        <v>7</v>
      </c>
      <c r="E9" t="s">
        <v>25</v>
      </c>
    </row>
    <row r="13" spans="2:13" x14ac:dyDescent="0.35">
      <c r="B13" t="s">
        <v>26</v>
      </c>
      <c r="C13" t="s">
        <v>23</v>
      </c>
    </row>
    <row r="14" spans="2:13" x14ac:dyDescent="0.35">
      <c r="B14" t="s">
        <v>24</v>
      </c>
      <c r="K14" s="5" t="s">
        <v>14</v>
      </c>
      <c r="L14" s="5" t="s">
        <v>15</v>
      </c>
    </row>
    <row r="15" spans="2:13" x14ac:dyDescent="0.35">
      <c r="B15" s="14" t="s">
        <v>8</v>
      </c>
      <c r="C15" s="14" t="s">
        <v>22</v>
      </c>
      <c r="D15" s="14" t="s">
        <v>9</v>
      </c>
      <c r="E15" s="14" t="s">
        <v>10</v>
      </c>
      <c r="F15" s="14" t="s">
        <v>11</v>
      </c>
      <c r="J15" t="s">
        <v>12</v>
      </c>
      <c r="K15" s="6" cm="1">
        <f t="array" ref="K15:M19">LINEST(D17:D484,E17:F484,0,1)</f>
        <v>-1.6673467581759378E-2</v>
      </c>
      <c r="L15" s="6">
        <v>5.299536993616815E-2</v>
      </c>
      <c r="M15" s="7">
        <v>0</v>
      </c>
    </row>
    <row r="16" spans="2:13" x14ac:dyDescent="0.35">
      <c r="B16" s="1">
        <v>40549</v>
      </c>
      <c r="C16">
        <v>4.13</v>
      </c>
      <c r="J16" t="s">
        <v>13</v>
      </c>
      <c r="K16" s="6">
        <v>7.2360862149584903E-3</v>
      </c>
      <c r="L16" s="6">
        <v>2.3698180798791432E-2</v>
      </c>
      <c r="M16" s="7" t="e">
        <v>#N/A</v>
      </c>
    </row>
    <row r="17" spans="2:14" x14ac:dyDescent="0.35">
      <c r="B17" s="1">
        <v>40556</v>
      </c>
      <c r="C17">
        <v>4.08</v>
      </c>
      <c r="D17" s="2">
        <f>(C17-C16)/SQRT(C16)</f>
        <v>-2.4603391565256059E-2</v>
      </c>
      <c r="E17" s="3">
        <f>1/SQRT(C16)</f>
        <v>0.49206783130512294</v>
      </c>
      <c r="F17" s="2">
        <f>SQRT(C16)</f>
        <v>2.0322401432901573</v>
      </c>
      <c r="K17" s="7">
        <v>1.1647041464090669E-2</v>
      </c>
      <c r="L17" s="6">
        <v>3.4154970657762122E-2</v>
      </c>
      <c r="M17" s="7" t="e">
        <v>#N/A</v>
      </c>
      <c r="N17" t="s">
        <v>16</v>
      </c>
    </row>
    <row r="18" spans="2:14" x14ac:dyDescent="0.35">
      <c r="B18" s="1">
        <v>40563</v>
      </c>
      <c r="C18">
        <v>4.05</v>
      </c>
      <c r="D18" s="2">
        <f t="shared" ref="D18:D81" si="0">(C18-C17)/SQRT(C17)</f>
        <v>-1.4852213144650237E-2</v>
      </c>
      <c r="E18" s="3">
        <f t="shared" ref="E18:E81" si="1">1/SQRT(C17)</f>
        <v>0.49507377148833714</v>
      </c>
      <c r="F18" s="2">
        <f t="shared" ref="F18:F81" si="2">SQRT(C17)</f>
        <v>2.0199009876724157</v>
      </c>
      <c r="K18" s="7">
        <v>2.7457404135797185</v>
      </c>
      <c r="L18" s="7">
        <v>466</v>
      </c>
      <c r="M18" s="7" t="e">
        <v>#N/A</v>
      </c>
    </row>
    <row r="19" spans="2:14" x14ac:dyDescent="0.35">
      <c r="B19" s="1">
        <v>40570</v>
      </c>
      <c r="C19">
        <v>4.09</v>
      </c>
      <c r="D19" s="2">
        <f t="shared" si="0"/>
        <v>1.9876159799998148E-2</v>
      </c>
      <c r="E19" s="3">
        <f t="shared" si="1"/>
        <v>0.4969039949999533</v>
      </c>
      <c r="F19" s="2">
        <f t="shared" si="2"/>
        <v>2.0124611797498106</v>
      </c>
      <c r="K19" s="7">
        <v>6.4061529699962483E-3</v>
      </c>
      <c r="L19" s="7">
        <v>0.54361790161478774</v>
      </c>
      <c r="M19" s="7" t="e">
        <v>#N/A</v>
      </c>
    </row>
    <row r="20" spans="2:14" x14ac:dyDescent="0.35">
      <c r="B20" s="1">
        <v>40577</v>
      </c>
      <c r="C20">
        <v>4.08</v>
      </c>
      <c r="D20" s="2">
        <f t="shared" si="0"/>
        <v>-4.9446817643413821E-3</v>
      </c>
      <c r="E20" s="3">
        <f t="shared" si="1"/>
        <v>0.49446817643414875</v>
      </c>
      <c r="F20" s="2">
        <f t="shared" si="2"/>
        <v>2.0223748416156684</v>
      </c>
      <c r="K20" s="7"/>
      <c r="L20" s="7"/>
      <c r="M20" s="7"/>
    </row>
    <row r="21" spans="2:14" x14ac:dyDescent="0.35">
      <c r="B21" s="1">
        <v>40584</v>
      </c>
      <c r="C21">
        <v>4.29</v>
      </c>
      <c r="D21" s="2">
        <f t="shared" si="0"/>
        <v>0.10396549201255079</v>
      </c>
      <c r="E21" s="3">
        <f t="shared" si="1"/>
        <v>0.49507377148833714</v>
      </c>
      <c r="F21" s="2">
        <f t="shared" si="2"/>
        <v>2.0199009876724157</v>
      </c>
      <c r="K21" s="7"/>
      <c r="L21" s="7"/>
      <c r="M21" s="7"/>
    </row>
    <row r="22" spans="2:14" x14ac:dyDescent="0.35">
      <c r="B22" s="1">
        <v>40591</v>
      </c>
      <c r="C22">
        <v>4.2699999999999996</v>
      </c>
      <c r="D22" s="2">
        <f t="shared" si="0"/>
        <v>-9.6560909917055744E-3</v>
      </c>
      <c r="E22" s="3">
        <f t="shared" si="1"/>
        <v>0.48280454958526758</v>
      </c>
      <c r="F22" s="2">
        <f t="shared" si="2"/>
        <v>2.0712315177207978</v>
      </c>
      <c r="J22" t="s">
        <v>17</v>
      </c>
      <c r="K22" s="7">
        <f>K15/K16</f>
        <v>-2.3042107413385793</v>
      </c>
      <c r="L22" s="7">
        <f>L15/L16</f>
        <v>2.2362632130340918</v>
      </c>
      <c r="M22" s="7"/>
    </row>
    <row r="23" spans="2:14" x14ac:dyDescent="0.35">
      <c r="B23" s="1">
        <v>40598</v>
      </c>
      <c r="C23">
        <v>4.22</v>
      </c>
      <c r="D23" s="2">
        <f t="shared" si="0"/>
        <v>-2.4196695924791276E-2</v>
      </c>
      <c r="E23" s="3">
        <f t="shared" si="1"/>
        <v>0.48393391849582729</v>
      </c>
      <c r="F23" s="2">
        <f t="shared" si="2"/>
        <v>2.0663978319771825</v>
      </c>
      <c r="J23" t="s">
        <v>18</v>
      </c>
      <c r="K23" s="15">
        <f>_xlfn.T.DIST.2T(ABS(K22),$L$18)</f>
        <v>2.1649794028477668E-2</v>
      </c>
      <c r="L23" s="15">
        <f>_xlfn.T.DIST.2T(ABS(L22),$L$18)</f>
        <v>2.5807045356699133E-2</v>
      </c>
      <c r="M23" s="7"/>
    </row>
    <row r="24" spans="2:14" x14ac:dyDescent="0.35">
      <c r="B24" s="1">
        <v>40605</v>
      </c>
      <c r="C24">
        <v>4.1500000000000004</v>
      </c>
      <c r="D24" s="2">
        <f t="shared" si="0"/>
        <v>-3.407546684578619E-2</v>
      </c>
      <c r="E24" s="3">
        <f t="shared" si="1"/>
        <v>0.48679238351123549</v>
      </c>
      <c r="F24" s="2">
        <f t="shared" si="2"/>
        <v>2.0542638584174138</v>
      </c>
      <c r="K24" s="7"/>
      <c r="L24" s="7"/>
      <c r="M24" s="7"/>
    </row>
    <row r="25" spans="2:14" x14ac:dyDescent="0.35">
      <c r="B25" s="1">
        <v>40612</v>
      </c>
      <c r="C25">
        <v>4.1500000000000004</v>
      </c>
      <c r="D25" s="2">
        <f t="shared" si="0"/>
        <v>0</v>
      </c>
      <c r="E25" s="3">
        <f t="shared" si="1"/>
        <v>0.49088069367381598</v>
      </c>
      <c r="F25" s="2">
        <f t="shared" si="2"/>
        <v>2.0371548787463363</v>
      </c>
      <c r="K25" s="7"/>
      <c r="L25" s="7"/>
      <c r="M25" s="7"/>
    </row>
    <row r="26" spans="2:14" x14ac:dyDescent="0.35">
      <c r="B26" s="1">
        <v>40619</v>
      </c>
      <c r="C26">
        <v>3.97</v>
      </c>
      <c r="D26" s="2">
        <f t="shared" si="0"/>
        <v>-8.8358524861286952E-2</v>
      </c>
      <c r="E26" s="3">
        <f t="shared" si="1"/>
        <v>0.49088069367381598</v>
      </c>
      <c r="F26" s="2">
        <f t="shared" si="2"/>
        <v>2.0371548787463363</v>
      </c>
      <c r="J26" t="s">
        <v>19</v>
      </c>
      <c r="K26" s="6">
        <f>-K15</f>
        <v>1.6673467581759378E-2</v>
      </c>
      <c r="L26" s="7"/>
      <c r="M26" s="7"/>
    </row>
    <row r="27" spans="2:14" x14ac:dyDescent="0.35">
      <c r="B27" s="1">
        <v>40626</v>
      </c>
      <c r="C27">
        <v>4.04</v>
      </c>
      <c r="D27" s="2">
        <f t="shared" si="0"/>
        <v>3.5131992925994608E-2</v>
      </c>
      <c r="E27" s="3">
        <f t="shared" si="1"/>
        <v>0.50188561322849556</v>
      </c>
      <c r="F27" s="2">
        <f t="shared" si="2"/>
        <v>1.9924858845171276</v>
      </c>
      <c r="J27" t="s">
        <v>20</v>
      </c>
      <c r="K27" s="6">
        <f>L15/K26</f>
        <v>3.1784252241654043</v>
      </c>
      <c r="L27" s="7"/>
      <c r="M27" s="7"/>
    </row>
    <row r="28" spans="2:14" x14ac:dyDescent="0.35">
      <c r="B28" s="1">
        <v>40633</v>
      </c>
      <c r="C28">
        <v>4.09</v>
      </c>
      <c r="D28" s="2">
        <f t="shared" si="0"/>
        <v>2.4875929755249642E-2</v>
      </c>
      <c r="E28" s="3">
        <f t="shared" si="1"/>
        <v>0.49751859510499463</v>
      </c>
      <c r="F28" s="2">
        <f t="shared" si="2"/>
        <v>2.0099751242241779</v>
      </c>
      <c r="K28" s="7"/>
      <c r="L28" s="7"/>
      <c r="M28" s="7"/>
    </row>
    <row r="29" spans="2:14" x14ac:dyDescent="0.35">
      <c r="B29" s="1">
        <v>40640</v>
      </c>
      <c r="C29">
        <v>4.0999999999999996</v>
      </c>
      <c r="D29" s="2">
        <f t="shared" si="0"/>
        <v>4.9446817643413821E-3</v>
      </c>
      <c r="E29" s="3">
        <f t="shared" si="1"/>
        <v>0.49446817643414875</v>
      </c>
      <c r="F29" s="2">
        <f t="shared" si="2"/>
        <v>2.0223748416156684</v>
      </c>
      <c r="J29" t="s">
        <v>21</v>
      </c>
      <c r="K29" s="6">
        <f>L17*SQRT(K27/(2*K26))</f>
        <v>0.33345094560297994</v>
      </c>
      <c r="L29" s="7"/>
      <c r="M29" s="7"/>
    </row>
    <row r="30" spans="2:14" x14ac:dyDescent="0.35">
      <c r="B30" s="1">
        <v>40647</v>
      </c>
      <c r="C30">
        <v>4.13</v>
      </c>
      <c r="D30" s="2">
        <f t="shared" si="0"/>
        <v>1.4815943949743969E-2</v>
      </c>
      <c r="E30" s="3">
        <f t="shared" si="1"/>
        <v>0.49386479832479485</v>
      </c>
      <c r="F30" s="2">
        <f t="shared" si="2"/>
        <v>2.0248456731316584</v>
      </c>
      <c r="K30" s="7"/>
      <c r="L30" s="7"/>
      <c r="M30" s="7"/>
    </row>
    <row r="31" spans="2:14" x14ac:dyDescent="0.35">
      <c r="B31" s="1">
        <v>40654</v>
      </c>
      <c r="C31">
        <v>4.0199999999999996</v>
      </c>
      <c r="D31" s="2">
        <f t="shared" si="0"/>
        <v>-5.4127461443563681E-2</v>
      </c>
      <c r="E31" s="3">
        <f t="shared" si="1"/>
        <v>0.49206783130512294</v>
      </c>
      <c r="F31" s="2">
        <f t="shared" si="2"/>
        <v>2.0322401432901573</v>
      </c>
      <c r="K31" s="7"/>
      <c r="L31" s="7"/>
      <c r="M31" s="7"/>
    </row>
    <row r="32" spans="2:14" x14ac:dyDescent="0.35">
      <c r="B32" s="1">
        <v>40661</v>
      </c>
      <c r="C32">
        <v>3.97</v>
      </c>
      <c r="D32" s="2">
        <f t="shared" si="0"/>
        <v>-2.4937733402690513E-2</v>
      </c>
      <c r="E32" s="3">
        <f t="shared" si="1"/>
        <v>0.49875466805381646</v>
      </c>
      <c r="F32" s="2">
        <f t="shared" si="2"/>
        <v>2.0049937655763421</v>
      </c>
    </row>
    <row r="33" spans="2:6" x14ac:dyDescent="0.35">
      <c r="B33" s="1">
        <v>40668</v>
      </c>
      <c r="C33">
        <v>3.89</v>
      </c>
      <c r="D33" s="2">
        <f t="shared" si="0"/>
        <v>-4.0150849058279682E-2</v>
      </c>
      <c r="E33" s="3">
        <f t="shared" si="1"/>
        <v>0.50188561322849556</v>
      </c>
      <c r="F33" s="2">
        <f t="shared" si="2"/>
        <v>1.9924858845171276</v>
      </c>
    </row>
    <row r="34" spans="2:6" x14ac:dyDescent="0.35">
      <c r="B34" s="1">
        <v>40675</v>
      </c>
      <c r="C34">
        <v>3.82</v>
      </c>
      <c r="D34" s="2">
        <f t="shared" si="0"/>
        <v>-3.5491408859437711E-2</v>
      </c>
      <c r="E34" s="3">
        <f t="shared" si="1"/>
        <v>0.50702012656339379</v>
      </c>
      <c r="F34" s="2">
        <f t="shared" si="2"/>
        <v>1.972308292331602</v>
      </c>
    </row>
    <row r="35" spans="2:6" x14ac:dyDescent="0.35">
      <c r="B35" s="1">
        <v>40682</v>
      </c>
      <c r="C35">
        <v>3.8</v>
      </c>
      <c r="D35" s="2">
        <f t="shared" si="0"/>
        <v>-1.0232890201933027E-2</v>
      </c>
      <c r="E35" s="3">
        <f t="shared" si="1"/>
        <v>0.51164451009665091</v>
      </c>
      <c r="F35" s="2">
        <f t="shared" si="2"/>
        <v>1.9544820285692064</v>
      </c>
    </row>
    <row r="36" spans="2:6" x14ac:dyDescent="0.35">
      <c r="B36" s="1">
        <v>40689</v>
      </c>
      <c r="C36">
        <v>3.78</v>
      </c>
      <c r="D36" s="2">
        <f t="shared" si="0"/>
        <v>-1.0259783520851551E-2</v>
      </c>
      <c r="E36" s="3">
        <f t="shared" si="1"/>
        <v>0.5129891760425771</v>
      </c>
      <c r="F36" s="2">
        <f t="shared" si="2"/>
        <v>1.9493588689617927</v>
      </c>
    </row>
    <row r="37" spans="2:6" x14ac:dyDescent="0.35">
      <c r="B37" s="1">
        <v>40696</v>
      </c>
      <c r="C37">
        <v>3.74</v>
      </c>
      <c r="D37" s="2">
        <f t="shared" si="0"/>
        <v>-2.057377999494538E-2</v>
      </c>
      <c r="E37" s="3">
        <f t="shared" si="1"/>
        <v>0.51434449987363973</v>
      </c>
      <c r="F37" s="2">
        <f t="shared" si="2"/>
        <v>1.944222209522358</v>
      </c>
    </row>
    <row r="38" spans="2:6" x14ac:dyDescent="0.35">
      <c r="B38" s="1">
        <v>40703</v>
      </c>
      <c r="C38">
        <v>3.68</v>
      </c>
      <c r="D38" s="2">
        <f t="shared" si="0"/>
        <v>-3.1025261399701177E-2</v>
      </c>
      <c r="E38" s="3">
        <f t="shared" si="1"/>
        <v>0.5170876899950192</v>
      </c>
      <c r="F38" s="2">
        <f t="shared" si="2"/>
        <v>1.9339079605813716</v>
      </c>
    </row>
    <row r="39" spans="2:6" x14ac:dyDescent="0.35">
      <c r="B39" s="1">
        <v>40710</v>
      </c>
      <c r="C39">
        <v>3.67</v>
      </c>
      <c r="D39" s="2">
        <f t="shared" si="0"/>
        <v>-5.2128603514269897E-3</v>
      </c>
      <c r="E39" s="3">
        <f t="shared" si="1"/>
        <v>0.5212860351426869</v>
      </c>
      <c r="F39" s="2">
        <f t="shared" si="2"/>
        <v>1.9183326093250879</v>
      </c>
    </row>
    <row r="40" spans="2:6" x14ac:dyDescent="0.35">
      <c r="B40" s="1">
        <v>40717</v>
      </c>
      <c r="C40">
        <v>3.69</v>
      </c>
      <c r="D40" s="2">
        <f t="shared" si="0"/>
        <v>1.0439915019437621E-2</v>
      </c>
      <c r="E40" s="3">
        <f t="shared" si="1"/>
        <v>0.52199575097188056</v>
      </c>
      <c r="F40" s="2">
        <f t="shared" si="2"/>
        <v>1.9157244060668017</v>
      </c>
    </row>
    <row r="41" spans="2:6" x14ac:dyDescent="0.35">
      <c r="B41" s="1">
        <v>40724</v>
      </c>
      <c r="C41">
        <v>3.69</v>
      </c>
      <c r="D41" s="2">
        <f t="shared" si="0"/>
        <v>0</v>
      </c>
      <c r="E41" s="3">
        <f t="shared" si="1"/>
        <v>0.52057920629535348</v>
      </c>
      <c r="F41" s="2">
        <f t="shared" si="2"/>
        <v>1.9209372712298547</v>
      </c>
    </row>
    <row r="42" spans="2:6" x14ac:dyDescent="0.35">
      <c r="B42" s="1">
        <v>40731</v>
      </c>
      <c r="C42">
        <v>3.75</v>
      </c>
      <c r="D42" s="2">
        <f t="shared" si="0"/>
        <v>3.1234752377721241E-2</v>
      </c>
      <c r="E42" s="3">
        <f t="shared" si="1"/>
        <v>0.52057920629535348</v>
      </c>
      <c r="F42" s="2">
        <f t="shared" si="2"/>
        <v>1.9209372712298547</v>
      </c>
    </row>
    <row r="43" spans="2:6" x14ac:dyDescent="0.35">
      <c r="B43" s="1">
        <v>40738</v>
      </c>
      <c r="C43">
        <v>3.65</v>
      </c>
      <c r="D43" s="2">
        <f t="shared" si="0"/>
        <v>-5.1639777949432267E-2</v>
      </c>
      <c r="E43" s="3">
        <f t="shared" si="1"/>
        <v>0.5163977794943222</v>
      </c>
      <c r="F43" s="2">
        <f t="shared" si="2"/>
        <v>1.9364916731037085</v>
      </c>
    </row>
    <row r="44" spans="2:6" x14ac:dyDescent="0.35">
      <c r="B44" s="1">
        <v>40745</v>
      </c>
      <c r="C44">
        <v>3.66</v>
      </c>
      <c r="D44" s="2">
        <f t="shared" si="0"/>
        <v>5.2342392259022577E-3</v>
      </c>
      <c r="E44" s="3">
        <f t="shared" si="1"/>
        <v>0.52342392259021364</v>
      </c>
      <c r="F44" s="2">
        <f t="shared" si="2"/>
        <v>1.9104973174542801</v>
      </c>
    </row>
    <row r="45" spans="2:6" x14ac:dyDescent="0.35">
      <c r="B45" s="1">
        <v>40752</v>
      </c>
      <c r="C45">
        <v>3.66</v>
      </c>
      <c r="D45" s="2">
        <f t="shared" si="0"/>
        <v>0</v>
      </c>
      <c r="E45" s="3">
        <f t="shared" si="1"/>
        <v>0.52270837348931665</v>
      </c>
      <c r="F45" s="2">
        <f t="shared" si="2"/>
        <v>1.9131126469708992</v>
      </c>
    </row>
    <row r="46" spans="2:6" x14ac:dyDescent="0.35">
      <c r="B46" s="1">
        <v>40759</v>
      </c>
      <c r="C46">
        <v>3.54</v>
      </c>
      <c r="D46" s="2">
        <f t="shared" si="0"/>
        <v>-6.2725004818718053E-2</v>
      </c>
      <c r="E46" s="3">
        <f t="shared" si="1"/>
        <v>0.52270837348931665</v>
      </c>
      <c r="F46" s="2">
        <f t="shared" si="2"/>
        <v>1.9131126469708992</v>
      </c>
    </row>
    <row r="47" spans="2:6" x14ac:dyDescent="0.35">
      <c r="B47" s="1">
        <v>40766</v>
      </c>
      <c r="C47">
        <v>3.5</v>
      </c>
      <c r="D47" s="2">
        <f t="shared" si="0"/>
        <v>-2.1259760138109374E-2</v>
      </c>
      <c r="E47" s="3">
        <f t="shared" si="1"/>
        <v>0.5314940034527339</v>
      </c>
      <c r="F47" s="2">
        <f t="shared" si="2"/>
        <v>1.8814887722226779</v>
      </c>
    </row>
    <row r="48" spans="2:6" x14ac:dyDescent="0.35">
      <c r="B48" s="1">
        <v>40773</v>
      </c>
      <c r="C48">
        <v>3.36</v>
      </c>
      <c r="D48" s="2">
        <f t="shared" si="0"/>
        <v>-7.4833147735478889E-2</v>
      </c>
      <c r="E48" s="3">
        <f t="shared" si="1"/>
        <v>0.53452248382484879</v>
      </c>
      <c r="F48" s="2">
        <f t="shared" si="2"/>
        <v>1.8708286933869707</v>
      </c>
    </row>
    <row r="49" spans="2:6" x14ac:dyDescent="0.35">
      <c r="B49" s="1">
        <v>40780</v>
      </c>
      <c r="C49">
        <v>3.44</v>
      </c>
      <c r="D49" s="2">
        <f t="shared" si="0"/>
        <v>4.3643578047198518E-2</v>
      </c>
      <c r="E49" s="3">
        <f t="shared" si="1"/>
        <v>0.54554472558998102</v>
      </c>
      <c r="F49" s="2">
        <f t="shared" si="2"/>
        <v>1.833030277982336</v>
      </c>
    </row>
    <row r="50" spans="2:6" x14ac:dyDescent="0.35">
      <c r="B50" s="1">
        <v>40787</v>
      </c>
      <c r="C50">
        <v>3.39</v>
      </c>
      <c r="D50" s="2">
        <f t="shared" si="0"/>
        <v>-2.6958193300859509E-2</v>
      </c>
      <c r="E50" s="3">
        <f t="shared" si="1"/>
        <v>0.53916386601719213</v>
      </c>
      <c r="F50" s="2">
        <f t="shared" si="2"/>
        <v>1.8547236990991407</v>
      </c>
    </row>
    <row r="51" spans="2:6" x14ac:dyDescent="0.35">
      <c r="B51" s="1">
        <v>40794</v>
      </c>
      <c r="C51">
        <v>3.33</v>
      </c>
      <c r="D51" s="2">
        <f t="shared" si="0"/>
        <v>-3.2587526795614136E-2</v>
      </c>
      <c r="E51" s="3">
        <f t="shared" si="1"/>
        <v>0.54312544659356843</v>
      </c>
      <c r="F51" s="2">
        <f t="shared" si="2"/>
        <v>1.8411952639521969</v>
      </c>
    </row>
    <row r="52" spans="2:6" x14ac:dyDescent="0.35">
      <c r="B52" s="1">
        <v>40801</v>
      </c>
      <c r="C52">
        <v>3.3</v>
      </c>
      <c r="D52" s="2">
        <f t="shared" si="0"/>
        <v>-1.6439898730535866E-2</v>
      </c>
      <c r="E52" s="3">
        <f t="shared" si="1"/>
        <v>0.54799662435119101</v>
      </c>
      <c r="F52" s="2">
        <f t="shared" si="2"/>
        <v>1.8248287590894658</v>
      </c>
    </row>
    <row r="53" spans="2:6" x14ac:dyDescent="0.35">
      <c r="B53" s="1">
        <v>40808</v>
      </c>
      <c r="C53">
        <v>3.29</v>
      </c>
      <c r="D53" s="2">
        <f t="shared" si="0"/>
        <v>-5.5048188256316861E-3</v>
      </c>
      <c r="E53" s="3">
        <f t="shared" si="1"/>
        <v>0.55048188256318031</v>
      </c>
      <c r="F53" s="2">
        <f t="shared" si="2"/>
        <v>1.8165902124584949</v>
      </c>
    </row>
    <row r="54" spans="2:6" x14ac:dyDescent="0.35">
      <c r="B54" s="1">
        <v>40815</v>
      </c>
      <c r="C54">
        <v>3.28</v>
      </c>
      <c r="D54" s="2">
        <f t="shared" si="0"/>
        <v>-5.5131784641998397E-3</v>
      </c>
      <c r="E54" s="3">
        <f t="shared" si="1"/>
        <v>0.55131784641997128</v>
      </c>
      <c r="F54" s="2">
        <f t="shared" si="2"/>
        <v>1.8138357147217055</v>
      </c>
    </row>
    <row r="55" spans="2:6" x14ac:dyDescent="0.35">
      <c r="B55" s="1">
        <v>40822</v>
      </c>
      <c r="C55">
        <v>3.26</v>
      </c>
      <c r="D55" s="2">
        <f t="shared" si="0"/>
        <v>-1.1043152607484666E-2</v>
      </c>
      <c r="E55" s="3">
        <f t="shared" si="1"/>
        <v>0.55215763037423271</v>
      </c>
      <c r="F55" s="2">
        <f t="shared" si="2"/>
        <v>1.8110770276274832</v>
      </c>
    </row>
    <row r="56" spans="2:6" x14ac:dyDescent="0.35">
      <c r="B56" s="1">
        <v>40829</v>
      </c>
      <c r="C56">
        <v>3.37</v>
      </c>
      <c r="D56" s="2">
        <f t="shared" si="0"/>
        <v>6.092336531838842E-2</v>
      </c>
      <c r="E56" s="3">
        <f t="shared" si="1"/>
        <v>0.55384877562171131</v>
      </c>
      <c r="F56" s="2">
        <f t="shared" si="2"/>
        <v>1.8055470085267789</v>
      </c>
    </row>
    <row r="57" spans="2:6" x14ac:dyDescent="0.35">
      <c r="B57" s="1">
        <v>40836</v>
      </c>
      <c r="C57">
        <v>3.38</v>
      </c>
      <c r="D57" s="2">
        <f t="shared" si="0"/>
        <v>5.4473471070283167E-3</v>
      </c>
      <c r="E57" s="3">
        <f t="shared" si="1"/>
        <v>0.54473471070284329</v>
      </c>
      <c r="F57" s="2">
        <f t="shared" si="2"/>
        <v>1.8357559750685819</v>
      </c>
    </row>
    <row r="58" spans="2:6" x14ac:dyDescent="0.35">
      <c r="B58" s="1">
        <v>40843</v>
      </c>
      <c r="C58">
        <v>3.38</v>
      </c>
      <c r="D58" s="2">
        <f t="shared" si="0"/>
        <v>0</v>
      </c>
      <c r="E58" s="3">
        <f t="shared" si="1"/>
        <v>0.54392829322042124</v>
      </c>
      <c r="F58" s="2">
        <f t="shared" si="2"/>
        <v>1.8384776310850235</v>
      </c>
    </row>
    <row r="59" spans="2:6" x14ac:dyDescent="0.35">
      <c r="B59" s="1">
        <v>40850</v>
      </c>
      <c r="C59">
        <v>3.31</v>
      </c>
      <c r="D59" s="2">
        <f t="shared" si="0"/>
        <v>-3.8074980525429396E-2</v>
      </c>
      <c r="E59" s="3">
        <f t="shared" si="1"/>
        <v>0.54392829322042124</v>
      </c>
      <c r="F59" s="2">
        <f t="shared" si="2"/>
        <v>1.8384776310850235</v>
      </c>
    </row>
    <row r="60" spans="2:6" x14ac:dyDescent="0.35">
      <c r="B60" s="1">
        <v>40857</v>
      </c>
      <c r="C60">
        <v>3.3</v>
      </c>
      <c r="D60" s="2">
        <f t="shared" si="0"/>
        <v>-5.4964970992932545E-3</v>
      </c>
      <c r="E60" s="3">
        <f t="shared" si="1"/>
        <v>0.54964970992931272</v>
      </c>
      <c r="F60" s="2">
        <f t="shared" si="2"/>
        <v>1.8193405398660252</v>
      </c>
    </row>
    <row r="61" spans="2:6" x14ac:dyDescent="0.35">
      <c r="B61" s="1">
        <v>40864</v>
      </c>
      <c r="C61">
        <v>3.31</v>
      </c>
      <c r="D61" s="2">
        <f t="shared" si="0"/>
        <v>5.5048188256319307E-3</v>
      </c>
      <c r="E61" s="3">
        <f t="shared" si="1"/>
        <v>0.55048188256318031</v>
      </c>
      <c r="F61" s="2">
        <f t="shared" si="2"/>
        <v>1.8165902124584949</v>
      </c>
    </row>
    <row r="62" spans="2:6" x14ac:dyDescent="0.35">
      <c r="B62" s="1">
        <v>40870</v>
      </c>
      <c r="C62">
        <v>3.3</v>
      </c>
      <c r="D62" s="2">
        <f t="shared" si="0"/>
        <v>-5.4964970992932545E-3</v>
      </c>
      <c r="E62" s="3">
        <f t="shared" si="1"/>
        <v>0.54964970992931272</v>
      </c>
      <c r="F62" s="2">
        <f t="shared" si="2"/>
        <v>1.8193405398660252</v>
      </c>
    </row>
    <row r="63" spans="2:6" x14ac:dyDescent="0.35">
      <c r="B63" s="1">
        <v>40878</v>
      </c>
      <c r="C63">
        <v>3.3</v>
      </c>
      <c r="D63" s="2">
        <f t="shared" si="0"/>
        <v>0</v>
      </c>
      <c r="E63" s="3">
        <f t="shared" si="1"/>
        <v>0.55048188256318031</v>
      </c>
      <c r="F63" s="2">
        <f t="shared" si="2"/>
        <v>1.8165902124584949</v>
      </c>
    </row>
    <row r="64" spans="2:6" x14ac:dyDescent="0.35">
      <c r="B64" s="1">
        <v>40885</v>
      </c>
      <c r="C64">
        <v>3.27</v>
      </c>
      <c r="D64" s="2">
        <f t="shared" si="0"/>
        <v>-1.6514456476895301E-2</v>
      </c>
      <c r="E64" s="3">
        <f t="shared" si="1"/>
        <v>0.55048188256318031</v>
      </c>
      <c r="F64" s="2">
        <f t="shared" si="2"/>
        <v>1.8165902124584949</v>
      </c>
    </row>
    <row r="65" spans="2:6" x14ac:dyDescent="0.35">
      <c r="B65" s="1">
        <v>40892</v>
      </c>
      <c r="C65">
        <v>3.21</v>
      </c>
      <c r="D65" s="2">
        <f t="shared" si="0"/>
        <v>-3.3180075816559892E-2</v>
      </c>
      <c r="E65" s="3">
        <f t="shared" si="1"/>
        <v>0.553001263609331</v>
      </c>
      <c r="F65" s="2">
        <f t="shared" si="2"/>
        <v>1.8083141320025125</v>
      </c>
    </row>
    <row r="66" spans="2:6" x14ac:dyDescent="0.35">
      <c r="B66" s="1">
        <v>40899</v>
      </c>
      <c r="C66">
        <v>3.21</v>
      </c>
      <c r="D66" s="2">
        <f t="shared" si="0"/>
        <v>0</v>
      </c>
      <c r="E66" s="3">
        <f t="shared" si="1"/>
        <v>0.55814557218594751</v>
      </c>
      <c r="F66" s="2">
        <f t="shared" si="2"/>
        <v>1.7916472867168918</v>
      </c>
    </row>
    <row r="67" spans="2:6" x14ac:dyDescent="0.35">
      <c r="B67" s="1">
        <v>40906</v>
      </c>
      <c r="C67">
        <v>3.24</v>
      </c>
      <c r="D67" s="2">
        <f t="shared" si="0"/>
        <v>1.6744367165578564E-2</v>
      </c>
      <c r="E67" s="3">
        <f t="shared" si="1"/>
        <v>0.55814557218594751</v>
      </c>
      <c r="F67" s="2">
        <f t="shared" si="2"/>
        <v>1.7916472867168918</v>
      </c>
    </row>
    <row r="68" spans="2:6" x14ac:dyDescent="0.35">
      <c r="B68" s="1">
        <v>40913</v>
      </c>
      <c r="C68">
        <v>3.23</v>
      </c>
      <c r="D68" s="2">
        <f t="shared" si="0"/>
        <v>-5.5555555555556841E-3</v>
      </c>
      <c r="E68" s="3">
        <f t="shared" si="1"/>
        <v>0.55555555555555558</v>
      </c>
      <c r="F68" s="2">
        <f t="shared" si="2"/>
        <v>1.8</v>
      </c>
    </row>
    <row r="69" spans="2:6" x14ac:dyDescent="0.35">
      <c r="B69" s="1">
        <v>40920</v>
      </c>
      <c r="C69">
        <v>3.16</v>
      </c>
      <c r="D69" s="2">
        <f t="shared" si="0"/>
        <v>-3.8949041885225917E-2</v>
      </c>
      <c r="E69" s="3">
        <f t="shared" si="1"/>
        <v>0.55641488407465722</v>
      </c>
      <c r="F69" s="2">
        <f t="shared" si="2"/>
        <v>1.7972200755611429</v>
      </c>
    </row>
    <row r="70" spans="2:6" x14ac:dyDescent="0.35">
      <c r="B70" s="1">
        <v>40927</v>
      </c>
      <c r="C70">
        <v>3.17</v>
      </c>
      <c r="D70" s="2">
        <f t="shared" si="0"/>
        <v>5.6254395046299996E-3</v>
      </c>
      <c r="E70" s="3">
        <f t="shared" si="1"/>
        <v>0.56254395046301198</v>
      </c>
      <c r="F70" s="2">
        <f t="shared" si="2"/>
        <v>1.7776388834631178</v>
      </c>
    </row>
    <row r="71" spans="2:6" x14ac:dyDescent="0.35">
      <c r="B71" s="1">
        <v>40934</v>
      </c>
      <c r="C71">
        <v>3.24</v>
      </c>
      <c r="D71" s="2">
        <f t="shared" si="0"/>
        <v>3.9315916941121291E-2</v>
      </c>
      <c r="E71" s="3">
        <f t="shared" si="1"/>
        <v>0.56165595630173049</v>
      </c>
      <c r="F71" s="2">
        <f t="shared" si="2"/>
        <v>1.7804493814764855</v>
      </c>
    </row>
    <row r="72" spans="2:6" x14ac:dyDescent="0.35">
      <c r="B72" s="1">
        <v>40941</v>
      </c>
      <c r="C72">
        <v>3.14</v>
      </c>
      <c r="D72" s="2">
        <f t="shared" si="0"/>
        <v>-5.5555555555555601E-2</v>
      </c>
      <c r="E72" s="3">
        <f t="shared" si="1"/>
        <v>0.55555555555555558</v>
      </c>
      <c r="F72" s="2">
        <f t="shared" si="2"/>
        <v>1.8</v>
      </c>
    </row>
    <row r="73" spans="2:6" x14ac:dyDescent="0.35">
      <c r="B73" s="1">
        <v>40948</v>
      </c>
      <c r="C73">
        <v>3.16</v>
      </c>
      <c r="D73" s="2">
        <f t="shared" si="0"/>
        <v>1.1286652959662018E-2</v>
      </c>
      <c r="E73" s="3">
        <f t="shared" si="1"/>
        <v>0.56433264798310034</v>
      </c>
      <c r="F73" s="2">
        <f t="shared" si="2"/>
        <v>1.772004514666935</v>
      </c>
    </row>
    <row r="74" spans="2:6" x14ac:dyDescent="0.35">
      <c r="B74" s="1">
        <v>40955</v>
      </c>
      <c r="C74">
        <v>3.16</v>
      </c>
      <c r="D74" s="2">
        <f t="shared" si="0"/>
        <v>0</v>
      </c>
      <c r="E74" s="3">
        <f t="shared" si="1"/>
        <v>0.56254395046301198</v>
      </c>
      <c r="F74" s="2">
        <f t="shared" si="2"/>
        <v>1.7776388834631178</v>
      </c>
    </row>
    <row r="75" spans="2:6" x14ac:dyDescent="0.35">
      <c r="B75" s="1">
        <v>40962</v>
      </c>
      <c r="C75">
        <v>3.19</v>
      </c>
      <c r="D75" s="2">
        <f t="shared" si="0"/>
        <v>1.6876318513890248E-2</v>
      </c>
      <c r="E75" s="3">
        <f t="shared" si="1"/>
        <v>0.56254395046301198</v>
      </c>
      <c r="F75" s="2">
        <f t="shared" si="2"/>
        <v>1.7776388834631178</v>
      </c>
    </row>
    <row r="76" spans="2:6" x14ac:dyDescent="0.35">
      <c r="B76" s="1">
        <v>40969</v>
      </c>
      <c r="C76">
        <v>3.17</v>
      </c>
      <c r="D76" s="2">
        <f t="shared" si="0"/>
        <v>-1.1197850219117097E-2</v>
      </c>
      <c r="E76" s="3">
        <f t="shared" si="1"/>
        <v>0.55989251095585435</v>
      </c>
      <c r="F76" s="2">
        <f t="shared" si="2"/>
        <v>1.7860571099491751</v>
      </c>
    </row>
    <row r="77" spans="2:6" x14ac:dyDescent="0.35">
      <c r="B77" s="1">
        <v>40976</v>
      </c>
      <c r="C77">
        <v>3.13</v>
      </c>
      <c r="D77" s="2">
        <f t="shared" si="0"/>
        <v>-2.246623825206924E-2</v>
      </c>
      <c r="E77" s="3">
        <f t="shared" si="1"/>
        <v>0.56165595630173049</v>
      </c>
      <c r="F77" s="2">
        <f t="shared" si="2"/>
        <v>1.7804493814764855</v>
      </c>
    </row>
    <row r="78" spans="2:6" x14ac:dyDescent="0.35">
      <c r="B78" s="1">
        <v>40983</v>
      </c>
      <c r="C78">
        <v>3.16</v>
      </c>
      <c r="D78" s="2">
        <f t="shared" si="0"/>
        <v>1.6957002568326787E-2</v>
      </c>
      <c r="E78" s="3">
        <f t="shared" si="1"/>
        <v>0.56523341894422152</v>
      </c>
      <c r="F78" s="2">
        <f t="shared" si="2"/>
        <v>1.7691806012954132</v>
      </c>
    </row>
    <row r="79" spans="2:6" x14ac:dyDescent="0.35">
      <c r="B79" s="1">
        <v>40990</v>
      </c>
      <c r="C79">
        <v>3.3</v>
      </c>
      <c r="D79" s="2">
        <f t="shared" si="0"/>
        <v>7.8756153064821491E-2</v>
      </c>
      <c r="E79" s="3">
        <f t="shared" si="1"/>
        <v>0.56254395046301198</v>
      </c>
      <c r="F79" s="2">
        <f t="shared" si="2"/>
        <v>1.7776388834631178</v>
      </c>
    </row>
    <row r="80" spans="2:6" x14ac:dyDescent="0.35">
      <c r="B80" s="1">
        <v>40997</v>
      </c>
      <c r="C80">
        <v>3.23</v>
      </c>
      <c r="D80" s="2">
        <f t="shared" si="0"/>
        <v>-3.8533731779422535E-2</v>
      </c>
      <c r="E80" s="3">
        <f t="shared" si="1"/>
        <v>0.55048188256318031</v>
      </c>
      <c r="F80" s="2">
        <f t="shared" si="2"/>
        <v>1.8165902124584949</v>
      </c>
    </row>
    <row r="81" spans="2:6" x14ac:dyDescent="0.35">
      <c r="B81" s="1">
        <v>41004</v>
      </c>
      <c r="C81">
        <v>3.21</v>
      </c>
      <c r="D81" s="2">
        <f t="shared" si="0"/>
        <v>-1.1128297681493154E-2</v>
      </c>
      <c r="E81" s="3">
        <f t="shared" si="1"/>
        <v>0.55641488407465722</v>
      </c>
      <c r="F81" s="2">
        <f t="shared" si="2"/>
        <v>1.7972200755611429</v>
      </c>
    </row>
    <row r="82" spans="2:6" x14ac:dyDescent="0.35">
      <c r="B82" s="1">
        <v>41011</v>
      </c>
      <c r="C82">
        <v>3.11</v>
      </c>
      <c r="D82" s="2">
        <f t="shared" ref="D82:D145" si="3">(C82-C81)/SQRT(C81)</f>
        <v>-5.5814557218594803E-2</v>
      </c>
      <c r="E82" s="3">
        <f t="shared" ref="E82:E145" si="4">1/SQRT(C81)</f>
        <v>0.55814557218594751</v>
      </c>
      <c r="F82" s="2">
        <f t="shared" ref="F82:F145" si="5">SQRT(C81)</f>
        <v>1.7916472867168918</v>
      </c>
    </row>
    <row r="83" spans="2:6" x14ac:dyDescent="0.35">
      <c r="B83" s="1">
        <v>41018</v>
      </c>
      <c r="C83">
        <v>3.13</v>
      </c>
      <c r="D83" s="2">
        <f t="shared" si="3"/>
        <v>1.1340959542474865E-2</v>
      </c>
      <c r="E83" s="3">
        <f t="shared" si="4"/>
        <v>0.56704797712374266</v>
      </c>
      <c r="F83" s="2">
        <f t="shared" si="5"/>
        <v>1.7635192088548397</v>
      </c>
    </row>
    <row r="84" spans="2:6" x14ac:dyDescent="0.35">
      <c r="B84" s="1">
        <v>41025</v>
      </c>
      <c r="C84">
        <v>3.12</v>
      </c>
      <c r="D84" s="2">
        <f t="shared" si="3"/>
        <v>-5.6523341894420941E-3</v>
      </c>
      <c r="E84" s="3">
        <f t="shared" si="4"/>
        <v>0.56523341894422152</v>
      </c>
      <c r="F84" s="2">
        <f t="shared" si="5"/>
        <v>1.7691806012954132</v>
      </c>
    </row>
    <row r="85" spans="2:6" x14ac:dyDescent="0.35">
      <c r="B85" s="1">
        <v>41032</v>
      </c>
      <c r="C85">
        <v>3.07</v>
      </c>
      <c r="D85" s="2">
        <f t="shared" si="3"/>
        <v>-2.8306925853615043E-2</v>
      </c>
      <c r="E85" s="3">
        <f t="shared" si="4"/>
        <v>0.5661385170722979</v>
      </c>
      <c r="F85" s="2">
        <f t="shared" si="5"/>
        <v>1.7663521732655694</v>
      </c>
    </row>
    <row r="86" spans="2:6" x14ac:dyDescent="0.35">
      <c r="B86" s="1">
        <v>41039</v>
      </c>
      <c r="C86">
        <v>3.05</v>
      </c>
      <c r="D86" s="2">
        <f t="shared" si="3"/>
        <v>-1.1414602910707002E-2</v>
      </c>
      <c r="E86" s="3">
        <f t="shared" si="4"/>
        <v>0.57073014553534962</v>
      </c>
      <c r="F86" s="2">
        <f t="shared" si="5"/>
        <v>1.7521415467935231</v>
      </c>
    </row>
    <row r="87" spans="2:6" x14ac:dyDescent="0.35">
      <c r="B87" s="1">
        <v>41046</v>
      </c>
      <c r="C87">
        <v>3.04</v>
      </c>
      <c r="D87" s="2">
        <f t="shared" si="3"/>
        <v>-5.7259833431385597E-3</v>
      </c>
      <c r="E87" s="3">
        <f t="shared" si="4"/>
        <v>0.5725983343138682</v>
      </c>
      <c r="F87" s="2">
        <f t="shared" si="5"/>
        <v>1.7464249196572981</v>
      </c>
    </row>
    <row r="88" spans="2:6" x14ac:dyDescent="0.35">
      <c r="B88" s="1">
        <v>41053</v>
      </c>
      <c r="C88">
        <v>3.04</v>
      </c>
      <c r="D88" s="2">
        <f t="shared" si="3"/>
        <v>0</v>
      </c>
      <c r="E88" s="3">
        <f t="shared" si="4"/>
        <v>0.5735393346764045</v>
      </c>
      <c r="F88" s="2">
        <f t="shared" si="5"/>
        <v>1.7435595774162693</v>
      </c>
    </row>
    <row r="89" spans="2:6" x14ac:dyDescent="0.35">
      <c r="B89" s="1">
        <v>41060</v>
      </c>
      <c r="C89">
        <v>2.97</v>
      </c>
      <c r="D89" s="2">
        <f t="shared" si="3"/>
        <v>-4.0147753427348221E-2</v>
      </c>
      <c r="E89" s="3">
        <f t="shared" si="4"/>
        <v>0.5735393346764045</v>
      </c>
      <c r="F89" s="2">
        <f t="shared" si="5"/>
        <v>1.7435595774162693</v>
      </c>
    </row>
    <row r="90" spans="2:6" x14ac:dyDescent="0.35">
      <c r="B90" s="1">
        <v>41067</v>
      </c>
      <c r="C90">
        <v>2.94</v>
      </c>
      <c r="D90" s="2">
        <f t="shared" si="3"/>
        <v>-1.7407765595569929E-2</v>
      </c>
      <c r="E90" s="3">
        <f t="shared" si="4"/>
        <v>0.5802588531856594</v>
      </c>
      <c r="F90" s="2">
        <f t="shared" si="5"/>
        <v>1.7233687939614086</v>
      </c>
    </row>
    <row r="91" spans="2:6" x14ac:dyDescent="0.35">
      <c r="B91" s="1">
        <v>41074</v>
      </c>
      <c r="C91">
        <v>2.98</v>
      </c>
      <c r="D91" s="2">
        <f t="shared" si="3"/>
        <v>2.3328473740792194E-2</v>
      </c>
      <c r="E91" s="3">
        <f t="shared" si="4"/>
        <v>0.58321184351980426</v>
      </c>
      <c r="F91" s="2">
        <f t="shared" si="5"/>
        <v>1.7146428199482247</v>
      </c>
    </row>
    <row r="92" spans="2:6" x14ac:dyDescent="0.35">
      <c r="B92" s="1">
        <v>41081</v>
      </c>
      <c r="C92">
        <v>2.95</v>
      </c>
      <c r="D92" s="2">
        <f t="shared" si="3"/>
        <v>-1.7378533390904654E-2</v>
      </c>
      <c r="E92" s="3">
        <f t="shared" si="4"/>
        <v>0.5792844463634923</v>
      </c>
      <c r="F92" s="2">
        <f t="shared" si="5"/>
        <v>1.7262676501632068</v>
      </c>
    </row>
    <row r="93" spans="2:6" x14ac:dyDescent="0.35">
      <c r="B93" s="1">
        <v>41088</v>
      </c>
      <c r="C93">
        <v>2.94</v>
      </c>
      <c r="D93" s="2">
        <f t="shared" si="3"/>
        <v>-5.8222250973959545E-3</v>
      </c>
      <c r="E93" s="3">
        <f t="shared" si="4"/>
        <v>0.58222250973958201</v>
      </c>
      <c r="F93" s="2">
        <f t="shared" si="5"/>
        <v>1.7175564037317668</v>
      </c>
    </row>
    <row r="94" spans="2:6" x14ac:dyDescent="0.35">
      <c r="B94" s="1">
        <v>41095</v>
      </c>
      <c r="C94">
        <v>2.89</v>
      </c>
      <c r="D94" s="2">
        <f t="shared" si="3"/>
        <v>-2.916059217599011E-2</v>
      </c>
      <c r="E94" s="3">
        <f t="shared" si="4"/>
        <v>0.58321184351980426</v>
      </c>
      <c r="F94" s="2">
        <f t="shared" si="5"/>
        <v>1.7146428199482247</v>
      </c>
    </row>
    <row r="95" spans="2:6" x14ac:dyDescent="0.35">
      <c r="B95" s="1">
        <v>41102</v>
      </c>
      <c r="C95">
        <v>2.86</v>
      </c>
      <c r="D95" s="2">
        <f t="shared" si="3"/>
        <v>-1.7647058823529557E-2</v>
      </c>
      <c r="E95" s="3">
        <f t="shared" si="4"/>
        <v>0.58823529411764708</v>
      </c>
      <c r="F95" s="2">
        <f t="shared" si="5"/>
        <v>1.7</v>
      </c>
    </row>
    <row r="96" spans="2:6" x14ac:dyDescent="0.35">
      <c r="B96" s="1">
        <v>41109</v>
      </c>
      <c r="C96">
        <v>2.83</v>
      </c>
      <c r="D96" s="2">
        <f t="shared" si="3"/>
        <v>-1.7739371879672363E-2</v>
      </c>
      <c r="E96" s="3">
        <f t="shared" si="4"/>
        <v>0.59131239598908258</v>
      </c>
      <c r="F96" s="2">
        <f t="shared" si="5"/>
        <v>1.6911534525287764</v>
      </c>
    </row>
    <row r="97" spans="2:6" x14ac:dyDescent="0.35">
      <c r="B97" s="1">
        <v>41116</v>
      </c>
      <c r="C97">
        <v>2.8</v>
      </c>
      <c r="D97" s="2">
        <f t="shared" si="3"/>
        <v>-1.7833148948333068E-2</v>
      </c>
      <c r="E97" s="3">
        <f t="shared" si="4"/>
        <v>0.59443829827776407</v>
      </c>
      <c r="F97" s="2">
        <f t="shared" si="5"/>
        <v>1.6822603841260722</v>
      </c>
    </row>
    <row r="98" spans="2:6" x14ac:dyDescent="0.35">
      <c r="B98" s="1">
        <v>41123</v>
      </c>
      <c r="C98">
        <v>2.83</v>
      </c>
      <c r="D98" s="2">
        <f t="shared" si="3"/>
        <v>1.7928429140016054E-2</v>
      </c>
      <c r="E98" s="3">
        <f t="shared" si="4"/>
        <v>0.59761430466719678</v>
      </c>
      <c r="F98" s="2">
        <f t="shared" si="5"/>
        <v>1.6733200530681511</v>
      </c>
    </row>
    <row r="99" spans="2:6" x14ac:dyDescent="0.35">
      <c r="B99" s="1">
        <v>41130</v>
      </c>
      <c r="C99">
        <v>2.84</v>
      </c>
      <c r="D99" s="2">
        <f t="shared" si="3"/>
        <v>5.9443829827775137E-3</v>
      </c>
      <c r="E99" s="3">
        <f t="shared" si="4"/>
        <v>0.59443829827776407</v>
      </c>
      <c r="F99" s="2">
        <f t="shared" si="5"/>
        <v>1.6822603841260722</v>
      </c>
    </row>
    <row r="100" spans="2:6" x14ac:dyDescent="0.35">
      <c r="B100" s="1">
        <v>41137</v>
      </c>
      <c r="C100">
        <v>2.88</v>
      </c>
      <c r="D100" s="2">
        <f t="shared" si="3"/>
        <v>2.3735633163877088E-2</v>
      </c>
      <c r="E100" s="3">
        <f t="shared" si="4"/>
        <v>0.59339082909692675</v>
      </c>
      <c r="F100" s="2">
        <f t="shared" si="5"/>
        <v>1.6852299546352716</v>
      </c>
    </row>
    <row r="101" spans="2:6" x14ac:dyDescent="0.35">
      <c r="B101" s="1">
        <v>41144</v>
      </c>
      <c r="C101">
        <v>2.89</v>
      </c>
      <c r="D101" s="2">
        <f t="shared" si="3"/>
        <v>5.8925565098880322E-3</v>
      </c>
      <c r="E101" s="3">
        <f t="shared" si="4"/>
        <v>0.58925565098878963</v>
      </c>
      <c r="F101" s="2">
        <f t="shared" si="5"/>
        <v>1.697056274847714</v>
      </c>
    </row>
    <row r="102" spans="2:6" x14ac:dyDescent="0.35">
      <c r="B102" s="1">
        <v>41151</v>
      </c>
      <c r="C102">
        <v>2.86</v>
      </c>
      <c r="D102" s="2">
        <f t="shared" si="3"/>
        <v>-1.7647058823529557E-2</v>
      </c>
      <c r="E102" s="3">
        <f t="shared" si="4"/>
        <v>0.58823529411764708</v>
      </c>
      <c r="F102" s="2">
        <f t="shared" si="5"/>
        <v>1.7</v>
      </c>
    </row>
    <row r="103" spans="2:6" x14ac:dyDescent="0.35">
      <c r="B103" s="1">
        <v>41158</v>
      </c>
      <c r="C103">
        <v>2.86</v>
      </c>
      <c r="D103" s="2">
        <f t="shared" si="3"/>
        <v>0</v>
      </c>
      <c r="E103" s="3">
        <f t="shared" si="4"/>
        <v>0.59131239598908258</v>
      </c>
      <c r="F103" s="2">
        <f t="shared" si="5"/>
        <v>1.6911534525287764</v>
      </c>
    </row>
    <row r="104" spans="2:6" x14ac:dyDescent="0.35">
      <c r="B104" s="1">
        <v>41165</v>
      </c>
      <c r="C104">
        <v>2.85</v>
      </c>
      <c r="D104" s="2">
        <f t="shared" si="3"/>
        <v>-5.9131239598907001E-3</v>
      </c>
      <c r="E104" s="3">
        <f t="shared" si="4"/>
        <v>0.59131239598908258</v>
      </c>
      <c r="F104" s="2">
        <f t="shared" si="5"/>
        <v>1.6911534525287764</v>
      </c>
    </row>
    <row r="105" spans="2:6" x14ac:dyDescent="0.35">
      <c r="B105" s="1">
        <v>41172</v>
      </c>
      <c r="C105">
        <v>2.77</v>
      </c>
      <c r="D105" s="2">
        <f t="shared" si="3"/>
        <v>-4.7387910220727428E-2</v>
      </c>
      <c r="E105" s="3">
        <f t="shared" si="4"/>
        <v>0.59234887775909228</v>
      </c>
      <c r="F105" s="2">
        <f t="shared" si="5"/>
        <v>1.6881943016134133</v>
      </c>
    </row>
    <row r="106" spans="2:6" x14ac:dyDescent="0.35">
      <c r="B106" s="1">
        <v>41179</v>
      </c>
      <c r="C106">
        <v>2.73</v>
      </c>
      <c r="D106" s="2">
        <f t="shared" si="3"/>
        <v>-2.4033670725044406E-2</v>
      </c>
      <c r="E106" s="3">
        <f t="shared" si="4"/>
        <v>0.60084176812610968</v>
      </c>
      <c r="F106" s="2">
        <f t="shared" si="5"/>
        <v>1.6643316977093239</v>
      </c>
    </row>
    <row r="107" spans="2:6" x14ac:dyDescent="0.35">
      <c r="B107" s="1">
        <v>41186</v>
      </c>
      <c r="C107">
        <v>2.69</v>
      </c>
      <c r="D107" s="2">
        <f t="shared" si="3"/>
        <v>-2.420910130675212E-2</v>
      </c>
      <c r="E107" s="3">
        <f t="shared" si="4"/>
        <v>0.60522753266880247</v>
      </c>
      <c r="F107" s="2">
        <f t="shared" si="5"/>
        <v>1.6522711641858305</v>
      </c>
    </row>
    <row r="108" spans="2:6" x14ac:dyDescent="0.35">
      <c r="B108" s="1">
        <v>41193</v>
      </c>
      <c r="C108">
        <v>2.7</v>
      </c>
      <c r="D108" s="2">
        <f t="shared" si="3"/>
        <v>6.0971076084970653E-3</v>
      </c>
      <c r="E108" s="3">
        <f t="shared" si="4"/>
        <v>0.60971076084969245</v>
      </c>
      <c r="F108" s="2">
        <f t="shared" si="5"/>
        <v>1.6401219466856725</v>
      </c>
    </row>
    <row r="109" spans="2:6" x14ac:dyDescent="0.35">
      <c r="B109" s="1">
        <v>41200</v>
      </c>
      <c r="C109">
        <v>2.66</v>
      </c>
      <c r="D109" s="2">
        <f t="shared" si="3"/>
        <v>-2.4343224778007402E-2</v>
      </c>
      <c r="E109" s="3">
        <f t="shared" si="4"/>
        <v>0.60858061945018449</v>
      </c>
      <c r="F109" s="2">
        <f t="shared" si="5"/>
        <v>1.6431676725154984</v>
      </c>
    </row>
    <row r="110" spans="2:6" x14ac:dyDescent="0.35">
      <c r="B110" s="1">
        <v>41207</v>
      </c>
      <c r="C110">
        <v>2.72</v>
      </c>
      <c r="D110" s="2">
        <f t="shared" si="3"/>
        <v>3.678836036909798E-2</v>
      </c>
      <c r="E110" s="3">
        <f t="shared" si="4"/>
        <v>0.6131393394849658</v>
      </c>
      <c r="F110" s="2">
        <f t="shared" si="5"/>
        <v>1.6309506430300091</v>
      </c>
    </row>
    <row r="111" spans="2:6" x14ac:dyDescent="0.35">
      <c r="B111" s="1">
        <v>41214</v>
      </c>
      <c r="C111">
        <v>2.7</v>
      </c>
      <c r="D111" s="2">
        <f t="shared" si="3"/>
        <v>-1.2126781251816659E-2</v>
      </c>
      <c r="E111" s="3">
        <f t="shared" si="4"/>
        <v>0.60633906259083237</v>
      </c>
      <c r="F111" s="2">
        <f t="shared" si="5"/>
        <v>1.6492422502470643</v>
      </c>
    </row>
    <row r="112" spans="2:6" x14ac:dyDescent="0.35">
      <c r="B112" s="1">
        <v>41221</v>
      </c>
      <c r="C112">
        <v>2.69</v>
      </c>
      <c r="D112" s="2">
        <f t="shared" si="3"/>
        <v>-6.0858061945019857E-3</v>
      </c>
      <c r="E112" s="3">
        <f t="shared" si="4"/>
        <v>0.60858061945018449</v>
      </c>
      <c r="F112" s="2">
        <f t="shared" si="5"/>
        <v>1.6431676725154984</v>
      </c>
    </row>
    <row r="113" spans="2:6" x14ac:dyDescent="0.35">
      <c r="B113" s="1">
        <v>41228</v>
      </c>
      <c r="C113">
        <v>2.65</v>
      </c>
      <c r="D113" s="2">
        <f t="shared" si="3"/>
        <v>-2.4388430433987716E-2</v>
      </c>
      <c r="E113" s="3">
        <f t="shared" si="4"/>
        <v>0.60971076084969245</v>
      </c>
      <c r="F113" s="2">
        <f t="shared" si="5"/>
        <v>1.6401219466856725</v>
      </c>
    </row>
    <row r="114" spans="2:6" x14ac:dyDescent="0.35">
      <c r="B114" s="1">
        <v>41234</v>
      </c>
      <c r="C114">
        <v>2.63</v>
      </c>
      <c r="D114" s="2">
        <f t="shared" si="3"/>
        <v>-1.2285902336679035E-2</v>
      </c>
      <c r="E114" s="3">
        <f t="shared" si="4"/>
        <v>0.61429511683395122</v>
      </c>
      <c r="F114" s="2">
        <f t="shared" si="5"/>
        <v>1.6278820596099706</v>
      </c>
    </row>
    <row r="115" spans="2:6" x14ac:dyDescent="0.35">
      <c r="B115" s="1">
        <v>41242</v>
      </c>
      <c r="C115">
        <v>2.64</v>
      </c>
      <c r="D115" s="2">
        <f t="shared" si="3"/>
        <v>6.1662641597822164E-3</v>
      </c>
      <c r="E115" s="3">
        <f t="shared" si="4"/>
        <v>0.61662641597820744</v>
      </c>
      <c r="F115" s="2">
        <f t="shared" si="5"/>
        <v>1.6217274740226855</v>
      </c>
    </row>
    <row r="116" spans="2:6" x14ac:dyDescent="0.35">
      <c r="B116" s="1">
        <v>41249</v>
      </c>
      <c r="C116">
        <v>2.67</v>
      </c>
      <c r="D116" s="2">
        <f t="shared" si="3"/>
        <v>1.8463723646899789E-2</v>
      </c>
      <c r="E116" s="3">
        <f t="shared" si="4"/>
        <v>0.6154574548966637</v>
      </c>
      <c r="F116" s="2">
        <f t="shared" si="5"/>
        <v>1.6248076809271921</v>
      </c>
    </row>
    <row r="117" spans="2:6" x14ac:dyDescent="0.35">
      <c r="B117" s="1">
        <v>41256</v>
      </c>
      <c r="C117">
        <v>2.66</v>
      </c>
      <c r="D117" s="2">
        <f t="shared" si="3"/>
        <v>-6.1199006136209155E-3</v>
      </c>
      <c r="E117" s="3">
        <f t="shared" si="4"/>
        <v>0.61199006136210454</v>
      </c>
      <c r="F117" s="2">
        <f t="shared" si="5"/>
        <v>1.6340134638368191</v>
      </c>
    </row>
    <row r="118" spans="2:6" x14ac:dyDescent="0.35">
      <c r="B118" s="1">
        <v>41263</v>
      </c>
      <c r="C118">
        <v>2.65</v>
      </c>
      <c r="D118" s="2">
        <f t="shared" si="3"/>
        <v>-6.1313933948497993E-3</v>
      </c>
      <c r="E118" s="3">
        <f t="shared" si="4"/>
        <v>0.6131393394849658</v>
      </c>
      <c r="F118" s="2">
        <f t="shared" si="5"/>
        <v>1.6309506430300091</v>
      </c>
    </row>
    <row r="119" spans="2:6" x14ac:dyDescent="0.35">
      <c r="B119" s="1">
        <v>41270</v>
      </c>
      <c r="C119">
        <v>2.65</v>
      </c>
      <c r="D119" s="2">
        <f t="shared" si="3"/>
        <v>0</v>
      </c>
      <c r="E119" s="3">
        <f t="shared" si="4"/>
        <v>0.61429511683395122</v>
      </c>
      <c r="F119" s="2">
        <f t="shared" si="5"/>
        <v>1.6278820596099706</v>
      </c>
    </row>
    <row r="120" spans="2:6" x14ac:dyDescent="0.35">
      <c r="B120" s="1">
        <v>41277</v>
      </c>
      <c r="C120">
        <v>2.64</v>
      </c>
      <c r="D120" s="2">
        <f t="shared" si="3"/>
        <v>-6.1429511683393813E-3</v>
      </c>
      <c r="E120" s="3">
        <f t="shared" si="4"/>
        <v>0.61429511683395122</v>
      </c>
      <c r="F120" s="2">
        <f t="shared" si="5"/>
        <v>1.6278820596099706</v>
      </c>
    </row>
    <row r="121" spans="2:6" x14ac:dyDescent="0.35">
      <c r="B121" s="1">
        <v>41284</v>
      </c>
      <c r="C121">
        <v>2.66</v>
      </c>
      <c r="D121" s="2">
        <f t="shared" si="3"/>
        <v>1.2309149097933285E-2</v>
      </c>
      <c r="E121" s="3">
        <f t="shared" si="4"/>
        <v>0.6154574548966637</v>
      </c>
      <c r="F121" s="2">
        <f t="shared" si="5"/>
        <v>1.6248076809271921</v>
      </c>
    </row>
    <row r="122" spans="2:6" x14ac:dyDescent="0.35">
      <c r="B122" s="1">
        <v>41291</v>
      </c>
      <c r="C122">
        <v>2.66</v>
      </c>
      <c r="D122" s="2">
        <f t="shared" si="3"/>
        <v>0</v>
      </c>
      <c r="E122" s="3">
        <f t="shared" si="4"/>
        <v>0.6131393394849658</v>
      </c>
      <c r="F122" s="2">
        <f t="shared" si="5"/>
        <v>1.6309506430300091</v>
      </c>
    </row>
    <row r="123" spans="2:6" x14ac:dyDescent="0.35">
      <c r="B123" s="1">
        <v>41298</v>
      </c>
      <c r="C123">
        <v>2.71</v>
      </c>
      <c r="D123" s="2">
        <f t="shared" si="3"/>
        <v>3.0656966974248179E-2</v>
      </c>
      <c r="E123" s="3">
        <f t="shared" si="4"/>
        <v>0.6131393394849658</v>
      </c>
      <c r="F123" s="2">
        <f t="shared" si="5"/>
        <v>1.6309506430300091</v>
      </c>
    </row>
    <row r="124" spans="2:6" x14ac:dyDescent="0.35">
      <c r="B124" s="1">
        <v>41305</v>
      </c>
      <c r="C124">
        <v>2.81</v>
      </c>
      <c r="D124" s="2">
        <f t="shared" si="3"/>
        <v>6.0745673923078752E-2</v>
      </c>
      <c r="E124" s="3">
        <f t="shared" si="4"/>
        <v>0.60745673923078702</v>
      </c>
      <c r="F124" s="2">
        <f t="shared" si="5"/>
        <v>1.6462077633154328</v>
      </c>
    </row>
    <row r="125" spans="2:6" x14ac:dyDescent="0.35">
      <c r="B125" s="1">
        <v>41312</v>
      </c>
      <c r="C125">
        <v>2.77</v>
      </c>
      <c r="D125" s="2">
        <f t="shared" si="3"/>
        <v>-2.3861999450875766E-2</v>
      </c>
      <c r="E125" s="3">
        <f t="shared" si="4"/>
        <v>0.5965499862718936</v>
      </c>
      <c r="F125" s="2">
        <f t="shared" si="5"/>
        <v>1.6763054614240209</v>
      </c>
    </row>
    <row r="126" spans="2:6" x14ac:dyDescent="0.35">
      <c r="B126" s="1">
        <v>41319</v>
      </c>
      <c r="C126">
        <v>2.77</v>
      </c>
      <c r="D126" s="2">
        <f t="shared" si="3"/>
        <v>0</v>
      </c>
      <c r="E126" s="3">
        <f t="shared" si="4"/>
        <v>0.60084176812610968</v>
      </c>
      <c r="F126" s="2">
        <f t="shared" si="5"/>
        <v>1.6643316977093239</v>
      </c>
    </row>
    <row r="127" spans="2:6" x14ac:dyDescent="0.35">
      <c r="B127" s="1">
        <v>41326</v>
      </c>
      <c r="C127">
        <v>2.77</v>
      </c>
      <c r="D127" s="2">
        <f t="shared" si="3"/>
        <v>0</v>
      </c>
      <c r="E127" s="3">
        <f t="shared" si="4"/>
        <v>0.60084176812610968</v>
      </c>
      <c r="F127" s="2">
        <f t="shared" si="5"/>
        <v>1.6643316977093239</v>
      </c>
    </row>
    <row r="128" spans="2:6" x14ac:dyDescent="0.35">
      <c r="B128" s="1">
        <v>41333</v>
      </c>
      <c r="C128">
        <v>2.76</v>
      </c>
      <c r="D128" s="2">
        <f t="shared" si="3"/>
        <v>-6.0084176812612352E-3</v>
      </c>
      <c r="E128" s="3">
        <f t="shared" si="4"/>
        <v>0.60084176812610968</v>
      </c>
      <c r="F128" s="2">
        <f t="shared" si="5"/>
        <v>1.6643316977093239</v>
      </c>
    </row>
    <row r="129" spans="2:6" x14ac:dyDescent="0.35">
      <c r="B129" s="1">
        <v>41340</v>
      </c>
      <c r="C129">
        <v>2.76</v>
      </c>
      <c r="D129" s="2">
        <f t="shared" si="3"/>
        <v>0</v>
      </c>
      <c r="E129" s="3">
        <f t="shared" si="4"/>
        <v>0.60192926542884606</v>
      </c>
      <c r="F129" s="2">
        <f t="shared" si="5"/>
        <v>1.6613247725836149</v>
      </c>
    </row>
    <row r="130" spans="2:6" x14ac:dyDescent="0.35">
      <c r="B130" s="1">
        <v>41347</v>
      </c>
      <c r="C130">
        <v>2.79</v>
      </c>
      <c r="D130" s="2">
        <f t="shared" si="3"/>
        <v>1.805787796286553E-2</v>
      </c>
      <c r="E130" s="3">
        <f t="shared" si="4"/>
        <v>0.60192926542884606</v>
      </c>
      <c r="F130" s="2">
        <f t="shared" si="5"/>
        <v>1.6613247725836149</v>
      </c>
    </row>
    <row r="131" spans="2:6" x14ac:dyDescent="0.35">
      <c r="B131" s="1">
        <v>41354</v>
      </c>
      <c r="C131">
        <v>2.72</v>
      </c>
      <c r="D131" s="2">
        <f t="shared" si="3"/>
        <v>-4.1907903806247385E-2</v>
      </c>
      <c r="E131" s="3">
        <f t="shared" si="4"/>
        <v>0.59868434008924964</v>
      </c>
      <c r="F131" s="2">
        <f t="shared" si="5"/>
        <v>1.6703293088490065</v>
      </c>
    </row>
    <row r="132" spans="2:6" x14ac:dyDescent="0.35">
      <c r="B132" s="1">
        <v>41361</v>
      </c>
      <c r="C132">
        <v>2.76</v>
      </c>
      <c r="D132" s="2">
        <f t="shared" si="3"/>
        <v>2.4253562503633048E-2</v>
      </c>
      <c r="E132" s="3">
        <f t="shared" si="4"/>
        <v>0.60633906259083237</v>
      </c>
      <c r="F132" s="2">
        <f t="shared" si="5"/>
        <v>1.6492422502470643</v>
      </c>
    </row>
    <row r="133" spans="2:6" x14ac:dyDescent="0.35">
      <c r="B133" s="1">
        <v>41368</v>
      </c>
      <c r="C133">
        <v>2.74</v>
      </c>
      <c r="D133" s="2">
        <f t="shared" si="3"/>
        <v>-1.2038585308576663E-2</v>
      </c>
      <c r="E133" s="3">
        <f t="shared" si="4"/>
        <v>0.60192926542884606</v>
      </c>
      <c r="F133" s="2">
        <f t="shared" si="5"/>
        <v>1.6613247725836149</v>
      </c>
    </row>
    <row r="134" spans="2:6" x14ac:dyDescent="0.35">
      <c r="B134" s="1">
        <v>41375</v>
      </c>
      <c r="C134">
        <v>2.65</v>
      </c>
      <c r="D134" s="2">
        <f t="shared" si="3"/>
        <v>-5.4370988399716109E-2</v>
      </c>
      <c r="E134" s="3">
        <f t="shared" si="4"/>
        <v>0.60412209333017697</v>
      </c>
      <c r="F134" s="2">
        <f t="shared" si="5"/>
        <v>1.6552945357246849</v>
      </c>
    </row>
    <row r="135" spans="2:6" x14ac:dyDescent="0.35">
      <c r="B135" s="1">
        <v>41382</v>
      </c>
      <c r="C135">
        <v>2.64</v>
      </c>
      <c r="D135" s="2">
        <f t="shared" si="3"/>
        <v>-6.1429511683393813E-3</v>
      </c>
      <c r="E135" s="3">
        <f t="shared" si="4"/>
        <v>0.61429511683395122</v>
      </c>
      <c r="F135" s="2">
        <f t="shared" si="5"/>
        <v>1.6278820596099706</v>
      </c>
    </row>
    <row r="136" spans="2:6" x14ac:dyDescent="0.35">
      <c r="B136" s="1">
        <v>41389</v>
      </c>
      <c r="C136">
        <v>2.61</v>
      </c>
      <c r="D136" s="2">
        <f t="shared" si="3"/>
        <v>-1.8463723646900063E-2</v>
      </c>
      <c r="E136" s="3">
        <f t="shared" si="4"/>
        <v>0.6154574548966637</v>
      </c>
      <c r="F136" s="2">
        <f t="shared" si="5"/>
        <v>1.6248076809271921</v>
      </c>
    </row>
    <row r="137" spans="2:6" x14ac:dyDescent="0.35">
      <c r="B137" s="1">
        <v>41396</v>
      </c>
      <c r="C137">
        <v>2.56</v>
      </c>
      <c r="D137" s="2">
        <f t="shared" si="3"/>
        <v>-3.0949223029508536E-2</v>
      </c>
      <c r="E137" s="3">
        <f t="shared" si="4"/>
        <v>0.61898446059017287</v>
      </c>
      <c r="F137" s="2">
        <f t="shared" si="5"/>
        <v>1.6155494421403511</v>
      </c>
    </row>
    <row r="138" spans="2:6" x14ac:dyDescent="0.35">
      <c r="B138" s="1">
        <v>41403</v>
      </c>
      <c r="C138">
        <v>2.61</v>
      </c>
      <c r="D138" s="2">
        <f t="shared" si="3"/>
        <v>3.1249999999999889E-2</v>
      </c>
      <c r="E138" s="3">
        <f t="shared" si="4"/>
        <v>0.625</v>
      </c>
      <c r="F138" s="2">
        <f t="shared" si="5"/>
        <v>1.6</v>
      </c>
    </row>
    <row r="139" spans="2:6" x14ac:dyDescent="0.35">
      <c r="B139" s="1">
        <v>41410</v>
      </c>
      <c r="C139">
        <v>2.69</v>
      </c>
      <c r="D139" s="2">
        <f t="shared" si="3"/>
        <v>4.9518756847213879E-2</v>
      </c>
      <c r="E139" s="3">
        <f t="shared" si="4"/>
        <v>0.61898446059017287</v>
      </c>
      <c r="F139" s="2">
        <f t="shared" si="5"/>
        <v>1.6155494421403511</v>
      </c>
    </row>
    <row r="140" spans="2:6" x14ac:dyDescent="0.35">
      <c r="B140" s="1">
        <v>41417</v>
      </c>
      <c r="C140">
        <v>2.77</v>
      </c>
      <c r="D140" s="2">
        <f t="shared" si="3"/>
        <v>4.8776860867975433E-2</v>
      </c>
      <c r="E140" s="3">
        <f t="shared" si="4"/>
        <v>0.60971076084969245</v>
      </c>
      <c r="F140" s="2">
        <f t="shared" si="5"/>
        <v>1.6401219466856725</v>
      </c>
    </row>
    <row r="141" spans="2:6" x14ac:dyDescent="0.35">
      <c r="B141" s="1">
        <v>41424</v>
      </c>
      <c r="C141">
        <v>2.98</v>
      </c>
      <c r="D141" s="2">
        <f t="shared" si="3"/>
        <v>0.126176771306483</v>
      </c>
      <c r="E141" s="3">
        <f t="shared" si="4"/>
        <v>0.60084176812610968</v>
      </c>
      <c r="F141" s="2">
        <f t="shared" si="5"/>
        <v>1.6643316977093239</v>
      </c>
    </row>
    <row r="142" spans="2:6" x14ac:dyDescent="0.35">
      <c r="B142" s="1">
        <v>41431</v>
      </c>
      <c r="C142">
        <v>3.03</v>
      </c>
      <c r="D142" s="2">
        <f t="shared" si="3"/>
        <v>2.8964222318174509E-2</v>
      </c>
      <c r="E142" s="3">
        <f t="shared" si="4"/>
        <v>0.5792844463634923</v>
      </c>
      <c r="F142" s="2">
        <f t="shared" si="5"/>
        <v>1.7262676501632068</v>
      </c>
    </row>
    <row r="143" spans="2:6" x14ac:dyDescent="0.35">
      <c r="B143" s="1">
        <v>41438</v>
      </c>
      <c r="C143">
        <v>3.1</v>
      </c>
      <c r="D143" s="2">
        <f t="shared" si="3"/>
        <v>4.0213949273499992E-2</v>
      </c>
      <c r="E143" s="3">
        <f t="shared" si="4"/>
        <v>0.57448498962142613</v>
      </c>
      <c r="F143" s="2">
        <f t="shared" si="5"/>
        <v>1.740689518552921</v>
      </c>
    </row>
    <row r="144" spans="2:6" x14ac:dyDescent="0.35">
      <c r="B144" s="1">
        <v>41445</v>
      </c>
      <c r="C144">
        <v>3.04</v>
      </c>
      <c r="D144" s="2">
        <f t="shared" si="3"/>
        <v>-3.407771005482392E-2</v>
      </c>
      <c r="E144" s="3">
        <f t="shared" si="4"/>
        <v>0.56796183424706481</v>
      </c>
      <c r="F144" s="2">
        <f t="shared" si="5"/>
        <v>1.7606816861659009</v>
      </c>
    </row>
    <row r="145" spans="2:6" x14ac:dyDescent="0.35">
      <c r="B145" s="1">
        <v>41452</v>
      </c>
      <c r="C145">
        <v>3.5</v>
      </c>
      <c r="D145" s="2">
        <f t="shared" si="3"/>
        <v>0.26382809395114604</v>
      </c>
      <c r="E145" s="3">
        <f t="shared" si="4"/>
        <v>0.5735393346764045</v>
      </c>
      <c r="F145" s="2">
        <f t="shared" si="5"/>
        <v>1.7435595774162693</v>
      </c>
    </row>
    <row r="146" spans="2:6" x14ac:dyDescent="0.35">
      <c r="B146" s="1">
        <v>41458</v>
      </c>
      <c r="C146">
        <v>3.39</v>
      </c>
      <c r="D146" s="2">
        <f t="shared" ref="D146:D209" si="6">(C146-C145)/SQRT(C145)</f>
        <v>-5.8797473220733296E-2</v>
      </c>
      <c r="E146" s="3">
        <f t="shared" ref="E146:E209" si="7">1/SQRT(C145)</f>
        <v>0.53452248382484879</v>
      </c>
      <c r="F146" s="2">
        <f t="shared" ref="F146:F209" si="8">SQRT(C145)</f>
        <v>1.8708286933869707</v>
      </c>
    </row>
    <row r="147" spans="2:6" x14ac:dyDescent="0.35">
      <c r="B147" s="1">
        <v>41466</v>
      </c>
      <c r="C147">
        <v>3.53</v>
      </c>
      <c r="D147" s="2">
        <f t="shared" si="6"/>
        <v>7.60375625230994E-2</v>
      </c>
      <c r="E147" s="3">
        <f t="shared" si="7"/>
        <v>0.54312544659356843</v>
      </c>
      <c r="F147" s="2">
        <f t="shared" si="8"/>
        <v>1.8411952639521969</v>
      </c>
    </row>
    <row r="148" spans="2:6" x14ac:dyDescent="0.35">
      <c r="B148" s="1">
        <v>41473</v>
      </c>
      <c r="C148">
        <v>3.41</v>
      </c>
      <c r="D148" s="2">
        <f t="shared" si="6"/>
        <v>-6.3869555449481766E-2</v>
      </c>
      <c r="E148" s="3">
        <f t="shared" si="7"/>
        <v>0.53224629541234947</v>
      </c>
      <c r="F148" s="2">
        <f t="shared" si="8"/>
        <v>1.8788294228055935</v>
      </c>
    </row>
    <row r="149" spans="2:6" x14ac:dyDescent="0.35">
      <c r="B149" s="1">
        <v>41480</v>
      </c>
      <c r="C149">
        <v>3.39</v>
      </c>
      <c r="D149" s="2">
        <f t="shared" si="6"/>
        <v>-1.0830607221477656E-2</v>
      </c>
      <c r="E149" s="3">
        <f t="shared" si="7"/>
        <v>0.5415303610738823</v>
      </c>
      <c r="F149" s="2">
        <f t="shared" si="8"/>
        <v>1.8466185312619388</v>
      </c>
    </row>
    <row r="150" spans="2:6" x14ac:dyDescent="0.35">
      <c r="B150" s="1">
        <v>41487</v>
      </c>
      <c r="C150">
        <v>3.43</v>
      </c>
      <c r="D150" s="2">
        <f t="shared" si="6"/>
        <v>2.1725017863742757E-2</v>
      </c>
      <c r="E150" s="3">
        <f t="shared" si="7"/>
        <v>0.54312544659356843</v>
      </c>
      <c r="F150" s="2">
        <f t="shared" si="8"/>
        <v>1.8411952639521969</v>
      </c>
    </row>
    <row r="151" spans="2:6" x14ac:dyDescent="0.35">
      <c r="B151" s="1">
        <v>41494</v>
      </c>
      <c r="C151">
        <v>3.43</v>
      </c>
      <c r="D151" s="2">
        <f t="shared" si="6"/>
        <v>0</v>
      </c>
      <c r="E151" s="3">
        <f t="shared" si="7"/>
        <v>0.53994924715603887</v>
      </c>
      <c r="F151" s="2">
        <f t="shared" si="8"/>
        <v>1.8520259177452134</v>
      </c>
    </row>
    <row r="152" spans="2:6" x14ac:dyDescent="0.35">
      <c r="B152" s="1">
        <v>41501</v>
      </c>
      <c r="C152">
        <v>3.44</v>
      </c>
      <c r="D152" s="2">
        <f t="shared" si="6"/>
        <v>5.399492471560274E-3</v>
      </c>
      <c r="E152" s="3">
        <f t="shared" si="7"/>
        <v>0.53994924715603887</v>
      </c>
      <c r="F152" s="2">
        <f t="shared" si="8"/>
        <v>1.8520259177452134</v>
      </c>
    </row>
    <row r="153" spans="2:6" x14ac:dyDescent="0.35">
      <c r="B153" s="1">
        <v>41508</v>
      </c>
      <c r="C153">
        <v>3.6</v>
      </c>
      <c r="D153" s="2">
        <f t="shared" si="6"/>
        <v>8.626621856275081E-2</v>
      </c>
      <c r="E153" s="3">
        <f t="shared" si="7"/>
        <v>0.53916386601719213</v>
      </c>
      <c r="F153" s="2">
        <f t="shared" si="8"/>
        <v>1.8547236990991407</v>
      </c>
    </row>
    <row r="154" spans="2:6" x14ac:dyDescent="0.35">
      <c r="B154" s="1">
        <v>41515</v>
      </c>
      <c r="C154">
        <v>3.54</v>
      </c>
      <c r="D154" s="2">
        <f t="shared" si="6"/>
        <v>-3.1622776601683819E-2</v>
      </c>
      <c r="E154" s="3">
        <f t="shared" si="7"/>
        <v>0.52704627669472992</v>
      </c>
      <c r="F154" s="2">
        <f t="shared" si="8"/>
        <v>1.8973665961010275</v>
      </c>
    </row>
    <row r="155" spans="2:6" x14ac:dyDescent="0.35">
      <c r="B155" s="1">
        <v>41522</v>
      </c>
      <c r="C155">
        <v>3.59</v>
      </c>
      <c r="D155" s="2">
        <f t="shared" si="6"/>
        <v>2.6574700172636599E-2</v>
      </c>
      <c r="E155" s="3">
        <f t="shared" si="7"/>
        <v>0.5314940034527339</v>
      </c>
      <c r="F155" s="2">
        <f t="shared" si="8"/>
        <v>1.8814887722226779</v>
      </c>
    </row>
    <row r="156" spans="2:6" x14ac:dyDescent="0.35">
      <c r="B156" s="1">
        <v>41529</v>
      </c>
      <c r="C156">
        <v>3.59</v>
      </c>
      <c r="D156" s="2">
        <f t="shared" si="6"/>
        <v>0</v>
      </c>
      <c r="E156" s="3">
        <f t="shared" si="7"/>
        <v>0.52777981396925955</v>
      </c>
      <c r="F156" s="2">
        <f t="shared" si="8"/>
        <v>1.8947295321496416</v>
      </c>
    </row>
    <row r="157" spans="2:6" x14ac:dyDescent="0.35">
      <c r="B157" s="1">
        <v>41536</v>
      </c>
      <c r="C157">
        <v>3.54</v>
      </c>
      <c r="D157" s="2">
        <f t="shared" si="6"/>
        <v>-2.6388990698462882E-2</v>
      </c>
      <c r="E157" s="3">
        <f t="shared" si="7"/>
        <v>0.52777981396925955</v>
      </c>
      <c r="F157" s="2">
        <f t="shared" si="8"/>
        <v>1.8947295321496416</v>
      </c>
    </row>
    <row r="158" spans="2:6" x14ac:dyDescent="0.35">
      <c r="B158" s="1">
        <v>41543</v>
      </c>
      <c r="C158">
        <v>3.37</v>
      </c>
      <c r="D158" s="2">
        <f t="shared" si="6"/>
        <v>-9.0353980586964727E-2</v>
      </c>
      <c r="E158" s="3">
        <f t="shared" si="7"/>
        <v>0.5314940034527339</v>
      </c>
      <c r="F158" s="2">
        <f t="shared" si="8"/>
        <v>1.8814887722226779</v>
      </c>
    </row>
    <row r="159" spans="2:6" x14ac:dyDescent="0.35">
      <c r="B159" s="1">
        <v>41550</v>
      </c>
      <c r="C159">
        <v>3.29</v>
      </c>
      <c r="D159" s="2">
        <f t="shared" si="6"/>
        <v>-4.3578776856227505E-2</v>
      </c>
      <c r="E159" s="3">
        <f t="shared" si="7"/>
        <v>0.54473471070284329</v>
      </c>
      <c r="F159" s="2">
        <f t="shared" si="8"/>
        <v>1.8357559750685819</v>
      </c>
    </row>
    <row r="160" spans="2:6" x14ac:dyDescent="0.35">
      <c r="B160" s="1">
        <v>41557</v>
      </c>
      <c r="C160">
        <v>3.31</v>
      </c>
      <c r="D160" s="2">
        <f t="shared" si="6"/>
        <v>1.1026356928399435E-2</v>
      </c>
      <c r="E160" s="3">
        <f t="shared" si="7"/>
        <v>0.55131784641997128</v>
      </c>
      <c r="F160" s="2">
        <f t="shared" si="8"/>
        <v>1.8138357147217055</v>
      </c>
    </row>
    <row r="161" spans="2:6" x14ac:dyDescent="0.35">
      <c r="B161" s="1">
        <v>41564</v>
      </c>
      <c r="C161">
        <v>3.33</v>
      </c>
      <c r="D161" s="2">
        <f t="shared" si="6"/>
        <v>1.0992994198586264E-2</v>
      </c>
      <c r="E161" s="3">
        <f t="shared" si="7"/>
        <v>0.54964970992931272</v>
      </c>
      <c r="F161" s="2">
        <f t="shared" si="8"/>
        <v>1.8193405398660252</v>
      </c>
    </row>
    <row r="162" spans="2:6" x14ac:dyDescent="0.35">
      <c r="B162" s="1">
        <v>41571</v>
      </c>
      <c r="C162">
        <v>3.24</v>
      </c>
      <c r="D162" s="2">
        <f t="shared" si="6"/>
        <v>-4.9319696191607108E-2</v>
      </c>
      <c r="E162" s="3">
        <f t="shared" si="7"/>
        <v>0.54799662435119101</v>
      </c>
      <c r="F162" s="2">
        <f t="shared" si="8"/>
        <v>1.8248287590894658</v>
      </c>
    </row>
    <row r="163" spans="2:6" x14ac:dyDescent="0.35">
      <c r="B163" s="1">
        <v>41578</v>
      </c>
      <c r="C163">
        <v>3.2</v>
      </c>
      <c r="D163" s="2">
        <f t="shared" si="6"/>
        <v>-2.222222222222224E-2</v>
      </c>
      <c r="E163" s="3">
        <f t="shared" si="7"/>
        <v>0.55555555555555558</v>
      </c>
      <c r="F163" s="2">
        <f t="shared" si="8"/>
        <v>1.8</v>
      </c>
    </row>
    <row r="164" spans="2:6" x14ac:dyDescent="0.35">
      <c r="B164" s="1">
        <v>41585</v>
      </c>
      <c r="C164">
        <v>3.27</v>
      </c>
      <c r="D164" s="2">
        <f t="shared" si="6"/>
        <v>3.9131189606246231E-2</v>
      </c>
      <c r="E164" s="3">
        <f t="shared" si="7"/>
        <v>0.55901699437494745</v>
      </c>
      <c r="F164" s="2">
        <f t="shared" si="8"/>
        <v>1.7888543819998317</v>
      </c>
    </row>
    <row r="165" spans="2:6" x14ac:dyDescent="0.35">
      <c r="B165" s="1">
        <v>41592</v>
      </c>
      <c r="C165">
        <v>3.35</v>
      </c>
      <c r="D165" s="2">
        <f t="shared" si="6"/>
        <v>4.4240101088746521E-2</v>
      </c>
      <c r="E165" s="3">
        <f t="shared" si="7"/>
        <v>0.553001263609331</v>
      </c>
      <c r="F165" s="2">
        <f t="shared" si="8"/>
        <v>1.8083141320025125</v>
      </c>
    </row>
    <row r="166" spans="2:6" x14ac:dyDescent="0.35">
      <c r="B166" s="1">
        <v>41599</v>
      </c>
      <c r="C166">
        <v>3.27</v>
      </c>
      <c r="D166" s="2">
        <f t="shared" si="6"/>
        <v>-4.3708669176652282E-2</v>
      </c>
      <c r="E166" s="3">
        <f t="shared" si="7"/>
        <v>0.54635836470815302</v>
      </c>
      <c r="F166" s="2">
        <f t="shared" si="8"/>
        <v>1.8303005217723127</v>
      </c>
    </row>
    <row r="167" spans="2:6" x14ac:dyDescent="0.35">
      <c r="B167" s="1">
        <v>41605</v>
      </c>
      <c r="C167">
        <v>3.3</v>
      </c>
      <c r="D167" s="2">
        <f t="shared" si="6"/>
        <v>1.6590037908279821E-2</v>
      </c>
      <c r="E167" s="3">
        <f t="shared" si="7"/>
        <v>0.553001263609331</v>
      </c>
      <c r="F167" s="2">
        <f t="shared" si="8"/>
        <v>1.8083141320025125</v>
      </c>
    </row>
    <row r="168" spans="2:6" x14ac:dyDescent="0.35">
      <c r="B168" s="1">
        <v>41613</v>
      </c>
      <c r="C168">
        <v>3.47</v>
      </c>
      <c r="D168" s="2">
        <f t="shared" si="6"/>
        <v>9.3581920035740854E-2</v>
      </c>
      <c r="E168" s="3">
        <f t="shared" si="7"/>
        <v>0.55048188256318031</v>
      </c>
      <c r="F168" s="2">
        <f t="shared" si="8"/>
        <v>1.8165902124584949</v>
      </c>
    </row>
    <row r="169" spans="2:6" x14ac:dyDescent="0.35">
      <c r="B169" s="1">
        <v>41620</v>
      </c>
      <c r="C169">
        <v>3.43</v>
      </c>
      <c r="D169" s="2">
        <f t="shared" si="6"/>
        <v>-2.1473125083800775E-2</v>
      </c>
      <c r="E169" s="3">
        <f t="shared" si="7"/>
        <v>0.53682812709501893</v>
      </c>
      <c r="F169" s="2">
        <f t="shared" si="8"/>
        <v>1.8627936010197159</v>
      </c>
    </row>
    <row r="170" spans="2:6" x14ac:dyDescent="0.35">
      <c r="B170" s="1">
        <v>41627</v>
      </c>
      <c r="C170">
        <v>3.51</v>
      </c>
      <c r="D170" s="2">
        <f t="shared" si="6"/>
        <v>4.3195939772482914E-2</v>
      </c>
      <c r="E170" s="3">
        <f t="shared" si="7"/>
        <v>0.53994924715603887</v>
      </c>
      <c r="F170" s="2">
        <f t="shared" si="8"/>
        <v>1.8520259177452134</v>
      </c>
    </row>
    <row r="171" spans="2:6" x14ac:dyDescent="0.35">
      <c r="B171" s="1">
        <v>41634</v>
      </c>
      <c r="C171">
        <v>3.52</v>
      </c>
      <c r="D171" s="2">
        <f t="shared" si="6"/>
        <v>5.3376051268363613E-3</v>
      </c>
      <c r="E171" s="3">
        <f t="shared" si="7"/>
        <v>0.53376051268362379</v>
      </c>
      <c r="F171" s="2">
        <f t="shared" si="8"/>
        <v>1.8734993995195195</v>
      </c>
    </row>
    <row r="172" spans="2:6" x14ac:dyDescent="0.35">
      <c r="B172" s="1">
        <v>41641</v>
      </c>
      <c r="C172">
        <v>3.55</v>
      </c>
      <c r="D172" s="2">
        <f t="shared" si="6"/>
        <v>1.5990053726670679E-2</v>
      </c>
      <c r="E172" s="3">
        <f t="shared" si="7"/>
        <v>0.53300179088902611</v>
      </c>
      <c r="F172" s="2">
        <f t="shared" si="8"/>
        <v>1.8761663039293719</v>
      </c>
    </row>
    <row r="173" spans="2:6" x14ac:dyDescent="0.35">
      <c r="B173" s="1">
        <v>41648</v>
      </c>
      <c r="C173">
        <v>3.56</v>
      </c>
      <c r="D173" s="2">
        <f t="shared" si="6"/>
        <v>5.307448924342875E-3</v>
      </c>
      <c r="E173" s="3">
        <f t="shared" si="7"/>
        <v>0.53074489243427525</v>
      </c>
      <c r="F173" s="2">
        <f t="shared" si="8"/>
        <v>1.8841443681416772</v>
      </c>
    </row>
    <row r="174" spans="2:6" x14ac:dyDescent="0.35">
      <c r="B174" s="1">
        <v>41655</v>
      </c>
      <c r="C174">
        <v>3.45</v>
      </c>
      <c r="D174" s="2">
        <f t="shared" si="6"/>
        <v>-5.8299883400349736E-2</v>
      </c>
      <c r="E174" s="3">
        <f t="shared" si="7"/>
        <v>0.52999894000318004</v>
      </c>
      <c r="F174" s="2">
        <f t="shared" si="8"/>
        <v>1.8867962264113207</v>
      </c>
    </row>
    <row r="175" spans="2:6" x14ac:dyDescent="0.35">
      <c r="B175" s="1">
        <v>41662</v>
      </c>
      <c r="C175">
        <v>3.44</v>
      </c>
      <c r="D175" s="2">
        <f t="shared" si="6"/>
        <v>-5.3838190205817791E-3</v>
      </c>
      <c r="E175" s="3">
        <f t="shared" si="7"/>
        <v>0.5383819020581655</v>
      </c>
      <c r="F175" s="2">
        <f t="shared" si="8"/>
        <v>1.857417562100671</v>
      </c>
    </row>
    <row r="176" spans="2:6" x14ac:dyDescent="0.35">
      <c r="B176" s="1">
        <v>41669</v>
      </c>
      <c r="C176">
        <v>3.4</v>
      </c>
      <c r="D176" s="2">
        <f t="shared" si="6"/>
        <v>-2.1566554640687702E-2</v>
      </c>
      <c r="E176" s="3">
        <f t="shared" si="7"/>
        <v>0.53916386601719213</v>
      </c>
      <c r="F176" s="2">
        <f t="shared" si="8"/>
        <v>1.8547236990991407</v>
      </c>
    </row>
    <row r="177" spans="2:6" x14ac:dyDescent="0.35">
      <c r="B177" s="1">
        <v>41676</v>
      </c>
      <c r="C177">
        <v>3.33</v>
      </c>
      <c r="D177" s="2">
        <f t="shared" si="6"/>
        <v>-3.7962830118264741E-2</v>
      </c>
      <c r="E177" s="3">
        <f t="shared" si="7"/>
        <v>0.54232614454664041</v>
      </c>
      <c r="F177" s="2">
        <f t="shared" si="8"/>
        <v>1.8439088914585775</v>
      </c>
    </row>
    <row r="178" spans="2:6" x14ac:dyDescent="0.35">
      <c r="B178" s="1">
        <v>41683</v>
      </c>
      <c r="C178">
        <v>3.33</v>
      </c>
      <c r="D178" s="2">
        <f t="shared" si="6"/>
        <v>0</v>
      </c>
      <c r="E178" s="3">
        <f t="shared" si="7"/>
        <v>0.54799662435119101</v>
      </c>
      <c r="F178" s="2">
        <f t="shared" si="8"/>
        <v>1.8248287590894658</v>
      </c>
    </row>
    <row r="179" spans="2:6" x14ac:dyDescent="0.35">
      <c r="B179" s="1">
        <v>41690</v>
      </c>
      <c r="C179">
        <v>3.35</v>
      </c>
      <c r="D179" s="2">
        <f t="shared" si="6"/>
        <v>1.095993248702383E-2</v>
      </c>
      <c r="E179" s="3">
        <f t="shared" si="7"/>
        <v>0.54799662435119101</v>
      </c>
      <c r="F179" s="2">
        <f t="shared" si="8"/>
        <v>1.8248287590894658</v>
      </c>
    </row>
    <row r="180" spans="2:6" x14ac:dyDescent="0.35">
      <c r="B180" s="1">
        <v>41697</v>
      </c>
      <c r="C180">
        <v>3.39</v>
      </c>
      <c r="D180" s="2">
        <f t="shared" si="6"/>
        <v>2.1854334588326141E-2</v>
      </c>
      <c r="E180" s="3">
        <f t="shared" si="7"/>
        <v>0.54635836470815302</v>
      </c>
      <c r="F180" s="2">
        <f t="shared" si="8"/>
        <v>1.8303005217723127</v>
      </c>
    </row>
    <row r="181" spans="2:6" x14ac:dyDescent="0.35">
      <c r="B181" s="1">
        <v>41704</v>
      </c>
      <c r="C181">
        <v>3.32</v>
      </c>
      <c r="D181" s="2">
        <f t="shared" si="6"/>
        <v>-3.8018781261549943E-2</v>
      </c>
      <c r="E181" s="3">
        <f t="shared" si="7"/>
        <v>0.54312544659356843</v>
      </c>
      <c r="F181" s="2">
        <f t="shared" si="8"/>
        <v>1.8411952639521969</v>
      </c>
    </row>
    <row r="182" spans="2:6" x14ac:dyDescent="0.35">
      <c r="B182" s="1">
        <v>41711</v>
      </c>
      <c r="C182">
        <v>3.38</v>
      </c>
      <c r="D182" s="2">
        <f t="shared" si="6"/>
        <v>3.2929277996907133E-2</v>
      </c>
      <c r="E182" s="3">
        <f t="shared" si="7"/>
        <v>0.54882129994845175</v>
      </c>
      <c r="F182" s="2">
        <f t="shared" si="8"/>
        <v>1.8220867158288598</v>
      </c>
    </row>
    <row r="183" spans="2:6" x14ac:dyDescent="0.35">
      <c r="B183" s="1">
        <v>41718</v>
      </c>
      <c r="C183">
        <v>3.32</v>
      </c>
      <c r="D183" s="2">
        <f t="shared" si="6"/>
        <v>-3.26356975932253E-2</v>
      </c>
      <c r="E183" s="3">
        <f t="shared" si="7"/>
        <v>0.54392829322042124</v>
      </c>
      <c r="F183" s="2">
        <f t="shared" si="8"/>
        <v>1.8384776310850235</v>
      </c>
    </row>
    <row r="184" spans="2:6" x14ac:dyDescent="0.35">
      <c r="B184" s="1">
        <v>41725</v>
      </c>
      <c r="C184">
        <v>3.42</v>
      </c>
      <c r="D184" s="2">
        <f t="shared" si="6"/>
        <v>5.4882129994845222E-2</v>
      </c>
      <c r="E184" s="3">
        <f t="shared" si="7"/>
        <v>0.54882129994845175</v>
      </c>
      <c r="F184" s="2">
        <f t="shared" si="8"/>
        <v>1.8220867158288598</v>
      </c>
    </row>
    <row r="185" spans="2:6" x14ac:dyDescent="0.35">
      <c r="B185" s="1">
        <v>41732</v>
      </c>
      <c r="C185">
        <v>3.47</v>
      </c>
      <c r="D185" s="2">
        <f t="shared" si="6"/>
        <v>2.7036903521793901E-2</v>
      </c>
      <c r="E185" s="3">
        <f t="shared" si="7"/>
        <v>0.54073807043587507</v>
      </c>
      <c r="F185" s="2">
        <f t="shared" si="8"/>
        <v>1.8493242008906929</v>
      </c>
    </row>
    <row r="186" spans="2:6" x14ac:dyDescent="0.35">
      <c r="B186" s="1">
        <v>41739</v>
      </c>
      <c r="C186">
        <v>3.38</v>
      </c>
      <c r="D186" s="2">
        <f t="shared" si="6"/>
        <v>-4.8314531438551862E-2</v>
      </c>
      <c r="E186" s="3">
        <f t="shared" si="7"/>
        <v>0.53682812709501893</v>
      </c>
      <c r="F186" s="2">
        <f t="shared" si="8"/>
        <v>1.8627936010197159</v>
      </c>
    </row>
    <row r="187" spans="2:6" x14ac:dyDescent="0.35">
      <c r="B187" s="1">
        <v>41746</v>
      </c>
      <c r="C187">
        <v>3.33</v>
      </c>
      <c r="D187" s="2">
        <f t="shared" si="6"/>
        <v>-2.7196414661020962E-2</v>
      </c>
      <c r="E187" s="3">
        <f t="shared" si="7"/>
        <v>0.54392829322042124</v>
      </c>
      <c r="F187" s="2">
        <f t="shared" si="8"/>
        <v>1.8384776310850235</v>
      </c>
    </row>
    <row r="188" spans="2:6" x14ac:dyDescent="0.35">
      <c r="B188" s="1">
        <v>41753</v>
      </c>
      <c r="C188">
        <v>3.39</v>
      </c>
      <c r="D188" s="2">
        <f t="shared" si="6"/>
        <v>3.2879797461071489E-2</v>
      </c>
      <c r="E188" s="3">
        <f t="shared" si="7"/>
        <v>0.54799662435119101</v>
      </c>
      <c r="F188" s="2">
        <f t="shared" si="8"/>
        <v>1.8248287590894658</v>
      </c>
    </row>
    <row r="189" spans="2:6" x14ac:dyDescent="0.35">
      <c r="B189" s="1">
        <v>41760</v>
      </c>
      <c r="C189">
        <v>3.38</v>
      </c>
      <c r="D189" s="2">
        <f t="shared" si="6"/>
        <v>-5.4312544659358098E-3</v>
      </c>
      <c r="E189" s="3">
        <f t="shared" si="7"/>
        <v>0.54312544659356843</v>
      </c>
      <c r="F189" s="2">
        <f t="shared" si="8"/>
        <v>1.8411952639521969</v>
      </c>
    </row>
    <row r="190" spans="2:6" x14ac:dyDescent="0.35">
      <c r="B190" s="1">
        <v>41767</v>
      </c>
      <c r="C190">
        <v>3.32</v>
      </c>
      <c r="D190" s="2">
        <f t="shared" si="6"/>
        <v>-3.26356975932253E-2</v>
      </c>
      <c r="E190" s="3">
        <f t="shared" si="7"/>
        <v>0.54392829322042124</v>
      </c>
      <c r="F190" s="2">
        <f t="shared" si="8"/>
        <v>1.8384776310850235</v>
      </c>
    </row>
    <row r="191" spans="2:6" x14ac:dyDescent="0.35">
      <c r="B191" s="1">
        <v>41774</v>
      </c>
      <c r="C191">
        <v>3.29</v>
      </c>
      <c r="D191" s="2">
        <f t="shared" si="6"/>
        <v>-1.6464638998453445E-2</v>
      </c>
      <c r="E191" s="3">
        <f t="shared" si="7"/>
        <v>0.54882129994845175</v>
      </c>
      <c r="F191" s="2">
        <f t="shared" si="8"/>
        <v>1.8220867158288598</v>
      </c>
    </row>
    <row r="192" spans="2:6" x14ac:dyDescent="0.35">
      <c r="B192" s="1">
        <v>41781</v>
      </c>
      <c r="C192">
        <v>3.25</v>
      </c>
      <c r="D192" s="2">
        <f t="shared" si="6"/>
        <v>-2.205271385679887E-2</v>
      </c>
      <c r="E192" s="3">
        <f t="shared" si="7"/>
        <v>0.55131784641997128</v>
      </c>
      <c r="F192" s="2">
        <f t="shared" si="8"/>
        <v>1.8138357147217055</v>
      </c>
    </row>
    <row r="193" spans="2:6" x14ac:dyDescent="0.35">
      <c r="B193" s="1">
        <v>41788</v>
      </c>
      <c r="C193">
        <v>3.21</v>
      </c>
      <c r="D193" s="2">
        <f t="shared" si="6"/>
        <v>-2.2188007849009185E-2</v>
      </c>
      <c r="E193" s="3">
        <f t="shared" si="7"/>
        <v>0.55470019622522915</v>
      </c>
      <c r="F193" s="2">
        <f t="shared" si="8"/>
        <v>1.8027756377319946</v>
      </c>
    </row>
    <row r="194" spans="2:6" x14ac:dyDescent="0.35">
      <c r="B194" s="1">
        <v>41795</v>
      </c>
      <c r="C194">
        <v>3.23</v>
      </c>
      <c r="D194" s="2">
        <f t="shared" si="6"/>
        <v>1.1162911443718962E-2</v>
      </c>
      <c r="E194" s="3">
        <f t="shared" si="7"/>
        <v>0.55814557218594751</v>
      </c>
      <c r="F194" s="2">
        <f t="shared" si="8"/>
        <v>1.7916472867168918</v>
      </c>
    </row>
    <row r="195" spans="2:6" x14ac:dyDescent="0.35">
      <c r="B195" s="1">
        <v>41802</v>
      </c>
      <c r="C195">
        <v>3.31</v>
      </c>
      <c r="D195" s="2">
        <f t="shared" si="6"/>
        <v>4.4513190725972616E-2</v>
      </c>
      <c r="E195" s="3">
        <f t="shared" si="7"/>
        <v>0.55641488407465722</v>
      </c>
      <c r="F195" s="2">
        <f t="shared" si="8"/>
        <v>1.7972200755611429</v>
      </c>
    </row>
    <row r="196" spans="2:6" x14ac:dyDescent="0.35">
      <c r="B196" s="1">
        <v>41809</v>
      </c>
      <c r="C196">
        <v>3.3</v>
      </c>
      <c r="D196" s="2">
        <f t="shared" si="6"/>
        <v>-5.4964970992932545E-3</v>
      </c>
      <c r="E196" s="3">
        <f t="shared" si="7"/>
        <v>0.54964970992931272</v>
      </c>
      <c r="F196" s="2">
        <f t="shared" si="8"/>
        <v>1.8193405398660252</v>
      </c>
    </row>
    <row r="197" spans="2:6" x14ac:dyDescent="0.35">
      <c r="B197" s="1">
        <v>41816</v>
      </c>
      <c r="C197">
        <v>3.22</v>
      </c>
      <c r="D197" s="2">
        <f t="shared" si="6"/>
        <v>-4.4038550605054218E-2</v>
      </c>
      <c r="E197" s="3">
        <f t="shared" si="7"/>
        <v>0.55048188256318031</v>
      </c>
      <c r="F197" s="2">
        <f t="shared" si="8"/>
        <v>1.8165902124584949</v>
      </c>
    </row>
    <row r="198" spans="2:6" x14ac:dyDescent="0.35">
      <c r="B198" s="1">
        <v>41823</v>
      </c>
      <c r="C198">
        <v>3.22</v>
      </c>
      <c r="D198" s="2">
        <f t="shared" si="6"/>
        <v>0</v>
      </c>
      <c r="E198" s="3">
        <f t="shared" si="7"/>
        <v>0.55727821257535282</v>
      </c>
      <c r="F198" s="2">
        <f t="shared" si="8"/>
        <v>1.794435844492636</v>
      </c>
    </row>
    <row r="199" spans="2:6" x14ac:dyDescent="0.35">
      <c r="B199" s="1">
        <v>41830</v>
      </c>
      <c r="C199">
        <v>3.24</v>
      </c>
      <c r="D199" s="2">
        <f t="shared" si="6"/>
        <v>1.1145564251507067E-2</v>
      </c>
      <c r="E199" s="3">
        <f t="shared" si="7"/>
        <v>0.55727821257535282</v>
      </c>
      <c r="F199" s="2">
        <f t="shared" si="8"/>
        <v>1.794435844492636</v>
      </c>
    </row>
    <row r="200" spans="2:6" x14ac:dyDescent="0.35">
      <c r="B200" s="1">
        <v>41837</v>
      </c>
      <c r="C200">
        <v>3.23</v>
      </c>
      <c r="D200" s="2">
        <f t="shared" si="6"/>
        <v>-5.5555555555556841E-3</v>
      </c>
      <c r="E200" s="3">
        <f t="shared" si="7"/>
        <v>0.55555555555555558</v>
      </c>
      <c r="F200" s="2">
        <f t="shared" si="8"/>
        <v>1.8</v>
      </c>
    </row>
    <row r="201" spans="2:6" x14ac:dyDescent="0.35">
      <c r="B201" s="1">
        <v>41844</v>
      </c>
      <c r="C201">
        <v>3.26</v>
      </c>
      <c r="D201" s="2">
        <f t="shared" si="6"/>
        <v>1.6692446522239609E-2</v>
      </c>
      <c r="E201" s="3">
        <f t="shared" si="7"/>
        <v>0.55641488407465722</v>
      </c>
      <c r="F201" s="2">
        <f t="shared" si="8"/>
        <v>1.7972200755611429</v>
      </c>
    </row>
    <row r="202" spans="2:6" x14ac:dyDescent="0.35">
      <c r="B202" s="1">
        <v>41851</v>
      </c>
      <c r="C202">
        <v>3.23</v>
      </c>
      <c r="D202" s="2">
        <f t="shared" si="6"/>
        <v>-1.661546326865123E-2</v>
      </c>
      <c r="E202" s="3">
        <f t="shared" si="7"/>
        <v>0.55384877562171131</v>
      </c>
      <c r="F202" s="2">
        <f t="shared" si="8"/>
        <v>1.8055470085267789</v>
      </c>
    </row>
    <row r="203" spans="2:6" x14ac:dyDescent="0.35">
      <c r="B203" s="1">
        <v>41858</v>
      </c>
      <c r="C203">
        <v>3.27</v>
      </c>
      <c r="D203" s="2">
        <f t="shared" si="6"/>
        <v>2.2256595362986308E-2</v>
      </c>
      <c r="E203" s="3">
        <f t="shared" si="7"/>
        <v>0.55641488407465722</v>
      </c>
      <c r="F203" s="2">
        <f t="shared" si="8"/>
        <v>1.7972200755611429</v>
      </c>
    </row>
    <row r="204" spans="2:6" x14ac:dyDescent="0.35">
      <c r="B204" s="1">
        <v>41865</v>
      </c>
      <c r="C204">
        <v>3.24</v>
      </c>
      <c r="D204" s="2">
        <f t="shared" si="6"/>
        <v>-1.6590037908279821E-2</v>
      </c>
      <c r="E204" s="3">
        <f t="shared" si="7"/>
        <v>0.553001263609331</v>
      </c>
      <c r="F204" s="2">
        <f t="shared" si="8"/>
        <v>1.8083141320025125</v>
      </c>
    </row>
    <row r="205" spans="2:6" x14ac:dyDescent="0.35">
      <c r="B205" s="1">
        <v>41872</v>
      </c>
      <c r="C205">
        <v>3.23</v>
      </c>
      <c r="D205" s="2">
        <f t="shared" si="6"/>
        <v>-5.5555555555556841E-3</v>
      </c>
      <c r="E205" s="3">
        <f t="shared" si="7"/>
        <v>0.55555555555555558</v>
      </c>
      <c r="F205" s="2">
        <f t="shared" si="8"/>
        <v>1.8</v>
      </c>
    </row>
    <row r="206" spans="2:6" x14ac:dyDescent="0.35">
      <c r="B206" s="1">
        <v>41879</v>
      </c>
      <c r="C206">
        <v>3.25</v>
      </c>
      <c r="D206" s="2">
        <f t="shared" si="6"/>
        <v>1.1128297681493154E-2</v>
      </c>
      <c r="E206" s="3">
        <f t="shared" si="7"/>
        <v>0.55641488407465722</v>
      </c>
      <c r="F206" s="2">
        <f t="shared" si="8"/>
        <v>1.7972200755611429</v>
      </c>
    </row>
    <row r="207" spans="2:6" x14ac:dyDescent="0.35">
      <c r="B207" s="1">
        <v>41886</v>
      </c>
      <c r="C207">
        <v>3.24</v>
      </c>
      <c r="D207" s="2">
        <f t="shared" si="6"/>
        <v>-5.5470019622521731E-3</v>
      </c>
      <c r="E207" s="3">
        <f t="shared" si="7"/>
        <v>0.55470019622522915</v>
      </c>
      <c r="F207" s="2">
        <f t="shared" si="8"/>
        <v>1.8027756377319946</v>
      </c>
    </row>
    <row r="208" spans="2:6" x14ac:dyDescent="0.35">
      <c r="B208" s="1">
        <v>41893</v>
      </c>
      <c r="C208">
        <v>3.26</v>
      </c>
      <c r="D208" s="2">
        <f t="shared" si="6"/>
        <v>1.1111111111110874E-2</v>
      </c>
      <c r="E208" s="3">
        <f t="shared" si="7"/>
        <v>0.55555555555555558</v>
      </c>
      <c r="F208" s="2">
        <f t="shared" si="8"/>
        <v>1.8</v>
      </c>
    </row>
    <row r="209" spans="2:6" x14ac:dyDescent="0.35">
      <c r="B209" s="1">
        <v>41900</v>
      </c>
      <c r="C209">
        <v>3.37</v>
      </c>
      <c r="D209" s="2">
        <f t="shared" si="6"/>
        <v>6.092336531838842E-2</v>
      </c>
      <c r="E209" s="3">
        <f t="shared" si="7"/>
        <v>0.55384877562171131</v>
      </c>
      <c r="F209" s="2">
        <f t="shared" si="8"/>
        <v>1.8055470085267789</v>
      </c>
    </row>
    <row r="210" spans="2:6" x14ac:dyDescent="0.35">
      <c r="B210" s="1">
        <v>41907</v>
      </c>
      <c r="C210">
        <v>3.36</v>
      </c>
      <c r="D210" s="2">
        <f t="shared" ref="D210:D273" si="9">(C210-C209)/SQRT(C209)</f>
        <v>-5.4473471070285587E-3</v>
      </c>
      <c r="E210" s="3">
        <f t="shared" ref="E210:E273" si="10">1/SQRT(C209)</f>
        <v>0.54473471070284329</v>
      </c>
      <c r="F210" s="2">
        <f t="shared" ref="F210:F273" si="11">SQRT(C209)</f>
        <v>1.8357559750685819</v>
      </c>
    </row>
    <row r="211" spans="2:6" x14ac:dyDescent="0.35">
      <c r="B211" s="1">
        <v>41914</v>
      </c>
      <c r="C211">
        <v>3.36</v>
      </c>
      <c r="D211" s="2">
        <f t="shared" si="9"/>
        <v>0</v>
      </c>
      <c r="E211" s="3">
        <f t="shared" si="10"/>
        <v>0.54554472558998102</v>
      </c>
      <c r="F211" s="2">
        <f t="shared" si="11"/>
        <v>1.833030277982336</v>
      </c>
    </row>
    <row r="212" spans="2:6" x14ac:dyDescent="0.35">
      <c r="B212" s="1">
        <v>41921</v>
      </c>
      <c r="C212">
        <v>3.3</v>
      </c>
      <c r="D212" s="2">
        <f t="shared" si="9"/>
        <v>-3.2732683535398883E-2</v>
      </c>
      <c r="E212" s="3">
        <f t="shared" si="10"/>
        <v>0.54554472558998102</v>
      </c>
      <c r="F212" s="2">
        <f t="shared" si="11"/>
        <v>1.833030277982336</v>
      </c>
    </row>
    <row r="213" spans="2:6" x14ac:dyDescent="0.35">
      <c r="B213" s="1">
        <v>41928</v>
      </c>
      <c r="C213">
        <v>3.18</v>
      </c>
      <c r="D213" s="2">
        <f t="shared" si="9"/>
        <v>-6.6057825907581455E-2</v>
      </c>
      <c r="E213" s="3">
        <f t="shared" si="10"/>
        <v>0.55048188256318031</v>
      </c>
      <c r="F213" s="2">
        <f t="shared" si="11"/>
        <v>1.8165902124584949</v>
      </c>
    </row>
    <row r="214" spans="2:6" x14ac:dyDescent="0.35">
      <c r="B214" s="1">
        <v>41935</v>
      </c>
      <c r="C214">
        <v>3.08</v>
      </c>
      <c r="D214" s="2">
        <f t="shared" si="9"/>
        <v>-5.6077215409204476E-2</v>
      </c>
      <c r="E214" s="3">
        <f t="shared" si="10"/>
        <v>0.56077215409204428</v>
      </c>
      <c r="F214" s="2">
        <f t="shared" si="11"/>
        <v>1.7832554500127009</v>
      </c>
    </row>
    <row r="215" spans="2:6" x14ac:dyDescent="0.35">
      <c r="B215" s="1">
        <v>41942</v>
      </c>
      <c r="C215">
        <v>3.13</v>
      </c>
      <c r="D215" s="2">
        <f t="shared" si="9"/>
        <v>2.8490144114909386E-2</v>
      </c>
      <c r="E215" s="3">
        <f t="shared" si="10"/>
        <v>0.56980288229818976</v>
      </c>
      <c r="F215" s="2">
        <f t="shared" si="11"/>
        <v>1.7549928774784245</v>
      </c>
    </row>
    <row r="216" spans="2:6" x14ac:dyDescent="0.35">
      <c r="B216" s="1">
        <v>41949</v>
      </c>
      <c r="C216">
        <v>3.21</v>
      </c>
      <c r="D216" s="2">
        <f t="shared" si="9"/>
        <v>4.5218673515537759E-2</v>
      </c>
      <c r="E216" s="3">
        <f t="shared" si="10"/>
        <v>0.56523341894422152</v>
      </c>
      <c r="F216" s="2">
        <f t="shared" si="11"/>
        <v>1.7691806012954132</v>
      </c>
    </row>
    <row r="217" spans="2:6" x14ac:dyDescent="0.35">
      <c r="B217" s="1">
        <v>41956</v>
      </c>
      <c r="C217">
        <v>3.2</v>
      </c>
      <c r="D217" s="2">
        <f t="shared" si="9"/>
        <v>-5.5814557218593569E-3</v>
      </c>
      <c r="E217" s="3">
        <f t="shared" si="10"/>
        <v>0.55814557218594751</v>
      </c>
      <c r="F217" s="2">
        <f t="shared" si="11"/>
        <v>1.7916472867168918</v>
      </c>
    </row>
    <row r="218" spans="2:6" x14ac:dyDescent="0.35">
      <c r="B218" s="1">
        <v>41963</v>
      </c>
      <c r="C218">
        <v>3.17</v>
      </c>
      <c r="D218" s="2">
        <f t="shared" si="9"/>
        <v>-1.6770509831248562E-2</v>
      </c>
      <c r="E218" s="3">
        <f t="shared" si="10"/>
        <v>0.55901699437494745</v>
      </c>
      <c r="F218" s="2">
        <f t="shared" si="11"/>
        <v>1.7888543819998317</v>
      </c>
    </row>
    <row r="219" spans="2:6" x14ac:dyDescent="0.35">
      <c r="B219" s="1">
        <v>41969</v>
      </c>
      <c r="C219">
        <v>3.17</v>
      </c>
      <c r="D219" s="2">
        <f t="shared" si="9"/>
        <v>0</v>
      </c>
      <c r="E219" s="3">
        <f t="shared" si="10"/>
        <v>0.56165595630173049</v>
      </c>
      <c r="F219" s="2">
        <f t="shared" si="11"/>
        <v>1.7804493814764855</v>
      </c>
    </row>
    <row r="220" spans="2:6" x14ac:dyDescent="0.35">
      <c r="B220" s="1">
        <v>41977</v>
      </c>
      <c r="C220">
        <v>3.1</v>
      </c>
      <c r="D220" s="2">
        <f t="shared" si="9"/>
        <v>-3.9315916941121042E-2</v>
      </c>
      <c r="E220" s="3">
        <f t="shared" si="10"/>
        <v>0.56165595630173049</v>
      </c>
      <c r="F220" s="2">
        <f t="shared" si="11"/>
        <v>1.7804493814764855</v>
      </c>
    </row>
    <row r="221" spans="2:6" x14ac:dyDescent="0.35">
      <c r="B221" s="1">
        <v>41984</v>
      </c>
      <c r="C221">
        <v>3.2</v>
      </c>
      <c r="D221" s="2">
        <f t="shared" si="9"/>
        <v>5.6796183424706534E-2</v>
      </c>
      <c r="E221" s="3">
        <f t="shared" si="10"/>
        <v>0.56796183424706481</v>
      </c>
      <c r="F221" s="2">
        <f t="shared" si="11"/>
        <v>1.7606816861659009</v>
      </c>
    </row>
    <row r="222" spans="2:6" x14ac:dyDescent="0.35">
      <c r="B222" s="1">
        <v>41991</v>
      </c>
      <c r="C222">
        <v>3.09</v>
      </c>
      <c r="D222" s="2">
        <f t="shared" si="9"/>
        <v>-6.1491869381244395E-2</v>
      </c>
      <c r="E222" s="3">
        <f t="shared" si="10"/>
        <v>0.55901699437494745</v>
      </c>
      <c r="F222" s="2">
        <f t="shared" si="11"/>
        <v>1.7888543819998317</v>
      </c>
    </row>
    <row r="223" spans="2:6" x14ac:dyDescent="0.35">
      <c r="B223" s="1">
        <v>41997</v>
      </c>
      <c r="C223">
        <v>3.1</v>
      </c>
      <c r="D223" s="2">
        <f t="shared" si="9"/>
        <v>5.6888012398858745E-3</v>
      </c>
      <c r="E223" s="3">
        <f t="shared" si="10"/>
        <v>0.56888012398857435</v>
      </c>
      <c r="F223" s="2">
        <f t="shared" si="11"/>
        <v>1.7578395831246945</v>
      </c>
    </row>
    <row r="224" spans="2:6" x14ac:dyDescent="0.35">
      <c r="B224" s="1">
        <v>42004</v>
      </c>
      <c r="C224">
        <v>3.15</v>
      </c>
      <c r="D224" s="2">
        <f t="shared" si="9"/>
        <v>2.8398091712353139E-2</v>
      </c>
      <c r="E224" s="3">
        <f t="shared" si="10"/>
        <v>0.56796183424706481</v>
      </c>
      <c r="F224" s="2">
        <f t="shared" si="11"/>
        <v>1.7606816861659009</v>
      </c>
    </row>
    <row r="225" spans="2:6" x14ac:dyDescent="0.35">
      <c r="B225" s="1">
        <v>42012</v>
      </c>
      <c r="C225">
        <v>3.05</v>
      </c>
      <c r="D225" s="2">
        <f t="shared" si="9"/>
        <v>-5.634361698190115E-2</v>
      </c>
      <c r="E225" s="3">
        <f t="shared" si="10"/>
        <v>0.56343616981901101</v>
      </c>
      <c r="F225" s="2">
        <f t="shared" si="11"/>
        <v>1.7748239349298849</v>
      </c>
    </row>
    <row r="226" spans="2:6" x14ac:dyDescent="0.35">
      <c r="B226" s="1">
        <v>42019</v>
      </c>
      <c r="C226">
        <v>2.98</v>
      </c>
      <c r="D226" s="2">
        <f t="shared" si="9"/>
        <v>-4.0081883401970685E-2</v>
      </c>
      <c r="E226" s="3">
        <f t="shared" si="10"/>
        <v>0.5725983343138682</v>
      </c>
      <c r="F226" s="2">
        <f t="shared" si="11"/>
        <v>1.7464249196572981</v>
      </c>
    </row>
    <row r="227" spans="2:6" x14ac:dyDescent="0.35">
      <c r="B227" s="1">
        <v>42026</v>
      </c>
      <c r="C227">
        <v>2.93</v>
      </c>
      <c r="D227" s="2">
        <f t="shared" si="9"/>
        <v>-2.8964222318174509E-2</v>
      </c>
      <c r="E227" s="3">
        <f t="shared" si="10"/>
        <v>0.5792844463634923</v>
      </c>
      <c r="F227" s="2">
        <f t="shared" si="11"/>
        <v>1.7262676501632068</v>
      </c>
    </row>
    <row r="228" spans="2:6" x14ac:dyDescent="0.35">
      <c r="B228" s="1">
        <v>42033</v>
      </c>
      <c r="C228">
        <v>2.98</v>
      </c>
      <c r="D228" s="2">
        <f t="shared" si="9"/>
        <v>2.9210311891849194E-2</v>
      </c>
      <c r="E228" s="3">
        <f t="shared" si="10"/>
        <v>0.584206237836986</v>
      </c>
      <c r="F228" s="2">
        <f t="shared" si="11"/>
        <v>1.7117242768623691</v>
      </c>
    </row>
    <row r="229" spans="2:6" x14ac:dyDescent="0.35">
      <c r="B229" s="1">
        <v>42040</v>
      </c>
      <c r="C229">
        <v>2.92</v>
      </c>
      <c r="D229" s="2">
        <f t="shared" si="9"/>
        <v>-3.4757066781809565E-2</v>
      </c>
      <c r="E229" s="3">
        <f t="shared" si="10"/>
        <v>0.5792844463634923</v>
      </c>
      <c r="F229" s="2">
        <f t="shared" si="11"/>
        <v>1.7262676501632068</v>
      </c>
    </row>
    <row r="230" spans="2:6" x14ac:dyDescent="0.35">
      <c r="B230" s="1">
        <v>42047</v>
      </c>
      <c r="C230">
        <v>2.99</v>
      </c>
      <c r="D230" s="2">
        <f t="shared" si="9"/>
        <v>4.0964401518645867E-2</v>
      </c>
      <c r="E230" s="3">
        <f t="shared" si="10"/>
        <v>0.58520573598065284</v>
      </c>
      <c r="F230" s="2">
        <f t="shared" si="11"/>
        <v>1.7088007490635062</v>
      </c>
    </row>
    <row r="231" spans="2:6" x14ac:dyDescent="0.35">
      <c r="B231" s="1">
        <v>42054</v>
      </c>
      <c r="C231">
        <v>3.05</v>
      </c>
      <c r="D231" s="2">
        <f t="shared" si="9"/>
        <v>3.469889591797419E-2</v>
      </c>
      <c r="E231" s="3">
        <f t="shared" si="10"/>
        <v>0.57831493196624018</v>
      </c>
      <c r="F231" s="2">
        <f t="shared" si="11"/>
        <v>1.7291616465790582</v>
      </c>
    </row>
    <row r="232" spans="2:6" x14ac:dyDescent="0.35">
      <c r="B232" s="1">
        <v>42061</v>
      </c>
      <c r="C232">
        <v>3.07</v>
      </c>
      <c r="D232" s="2">
        <f t="shared" si="9"/>
        <v>1.1451966686277374E-2</v>
      </c>
      <c r="E232" s="3">
        <f t="shared" si="10"/>
        <v>0.5725983343138682</v>
      </c>
      <c r="F232" s="2">
        <f t="shared" si="11"/>
        <v>1.7464249196572981</v>
      </c>
    </row>
    <row r="233" spans="2:6" x14ac:dyDescent="0.35">
      <c r="B233" s="1">
        <v>42068</v>
      </c>
      <c r="C233">
        <v>3.03</v>
      </c>
      <c r="D233" s="2">
        <f t="shared" si="9"/>
        <v>-2.2829205821414005E-2</v>
      </c>
      <c r="E233" s="3">
        <f t="shared" si="10"/>
        <v>0.57073014553534962</v>
      </c>
      <c r="F233" s="2">
        <f t="shared" si="11"/>
        <v>1.7521415467935231</v>
      </c>
    </row>
    <row r="234" spans="2:6" x14ac:dyDescent="0.35">
      <c r="B234" s="1">
        <v>42075</v>
      </c>
      <c r="C234">
        <v>3.1</v>
      </c>
      <c r="D234" s="2">
        <f t="shared" si="9"/>
        <v>4.0213949273499992E-2</v>
      </c>
      <c r="E234" s="3">
        <f t="shared" si="10"/>
        <v>0.57448498962142613</v>
      </c>
      <c r="F234" s="2">
        <f t="shared" si="11"/>
        <v>1.740689518552921</v>
      </c>
    </row>
    <row r="235" spans="2:6" x14ac:dyDescent="0.35">
      <c r="B235" s="1">
        <v>42082</v>
      </c>
      <c r="C235">
        <v>3.06</v>
      </c>
      <c r="D235" s="2">
        <f t="shared" si="9"/>
        <v>-2.2718473369882614E-2</v>
      </c>
      <c r="E235" s="3">
        <f t="shared" si="10"/>
        <v>0.56796183424706481</v>
      </c>
      <c r="F235" s="2">
        <f t="shared" si="11"/>
        <v>1.7606816861659009</v>
      </c>
    </row>
    <row r="236" spans="2:6" x14ac:dyDescent="0.35">
      <c r="B236" s="1">
        <v>42089</v>
      </c>
      <c r="C236">
        <v>2.97</v>
      </c>
      <c r="D236" s="2">
        <f t="shared" si="9"/>
        <v>-5.1449575542752569E-2</v>
      </c>
      <c r="E236" s="3">
        <f t="shared" si="10"/>
        <v>0.57166195047502943</v>
      </c>
      <c r="F236" s="2">
        <f t="shared" si="11"/>
        <v>1.7492855684535902</v>
      </c>
    </row>
    <row r="237" spans="2:6" x14ac:dyDescent="0.35">
      <c r="B237" s="1">
        <v>42096</v>
      </c>
      <c r="C237">
        <v>2.98</v>
      </c>
      <c r="D237" s="2">
        <f t="shared" si="9"/>
        <v>5.8025885318564712E-3</v>
      </c>
      <c r="E237" s="3">
        <f t="shared" si="10"/>
        <v>0.5802588531856594</v>
      </c>
      <c r="F237" s="2">
        <f t="shared" si="11"/>
        <v>1.7233687939614086</v>
      </c>
    </row>
    <row r="238" spans="2:6" x14ac:dyDescent="0.35">
      <c r="B238" s="1">
        <v>42103</v>
      </c>
      <c r="C238">
        <v>2.93</v>
      </c>
      <c r="D238" s="2">
        <f t="shared" si="9"/>
        <v>-2.8964222318174509E-2</v>
      </c>
      <c r="E238" s="3">
        <f t="shared" si="10"/>
        <v>0.5792844463634923</v>
      </c>
      <c r="F238" s="2">
        <f t="shared" si="11"/>
        <v>1.7262676501632068</v>
      </c>
    </row>
    <row r="239" spans="2:6" x14ac:dyDescent="0.35">
      <c r="B239" s="1">
        <v>42110</v>
      </c>
      <c r="C239">
        <v>2.94</v>
      </c>
      <c r="D239" s="2">
        <f t="shared" si="9"/>
        <v>5.8420623783697351E-3</v>
      </c>
      <c r="E239" s="3">
        <f t="shared" si="10"/>
        <v>0.584206237836986</v>
      </c>
      <c r="F239" s="2">
        <f t="shared" si="11"/>
        <v>1.7117242768623691</v>
      </c>
    </row>
    <row r="240" spans="2:6" x14ac:dyDescent="0.35">
      <c r="B240" s="1">
        <v>42117</v>
      </c>
      <c r="C240">
        <v>2.92</v>
      </c>
      <c r="D240" s="2">
        <f t="shared" si="9"/>
        <v>-1.1664236870396097E-2</v>
      </c>
      <c r="E240" s="3">
        <f t="shared" si="10"/>
        <v>0.58321184351980426</v>
      </c>
      <c r="F240" s="2">
        <f t="shared" si="11"/>
        <v>1.7146428199482247</v>
      </c>
    </row>
    <row r="241" spans="2:6" x14ac:dyDescent="0.35">
      <c r="B241" s="1">
        <v>42124</v>
      </c>
      <c r="C241">
        <v>2.94</v>
      </c>
      <c r="D241" s="2">
        <f t="shared" si="9"/>
        <v>1.1704114719613067E-2</v>
      </c>
      <c r="E241" s="3">
        <f t="shared" si="10"/>
        <v>0.58520573598065284</v>
      </c>
      <c r="F241" s="2">
        <f t="shared" si="11"/>
        <v>1.7088007490635062</v>
      </c>
    </row>
    <row r="242" spans="2:6" x14ac:dyDescent="0.35">
      <c r="B242" s="1">
        <v>42131</v>
      </c>
      <c r="C242">
        <v>3.02</v>
      </c>
      <c r="D242" s="2">
        <f t="shared" si="9"/>
        <v>4.6656947481584388E-2</v>
      </c>
      <c r="E242" s="3">
        <f t="shared" si="10"/>
        <v>0.58321184351980426</v>
      </c>
      <c r="F242" s="2">
        <f t="shared" si="11"/>
        <v>1.7146428199482247</v>
      </c>
    </row>
    <row r="243" spans="2:6" x14ac:dyDescent="0.35">
      <c r="B243" s="1">
        <v>42138</v>
      </c>
      <c r="C243">
        <v>3.07</v>
      </c>
      <c r="D243" s="2">
        <f t="shared" si="9"/>
        <v>2.8771766882421695E-2</v>
      </c>
      <c r="E243" s="3">
        <f t="shared" si="10"/>
        <v>0.57543533764843602</v>
      </c>
      <c r="F243" s="2">
        <f t="shared" si="11"/>
        <v>1.7378147196982767</v>
      </c>
    </row>
    <row r="244" spans="2:6" x14ac:dyDescent="0.35">
      <c r="B244" s="1">
        <v>42145</v>
      </c>
      <c r="C244">
        <v>3.05</v>
      </c>
      <c r="D244" s="2">
        <f t="shared" si="9"/>
        <v>-1.1414602910707002E-2</v>
      </c>
      <c r="E244" s="3">
        <f t="shared" si="10"/>
        <v>0.57073014553534962</v>
      </c>
      <c r="F244" s="2">
        <f t="shared" si="11"/>
        <v>1.7521415467935231</v>
      </c>
    </row>
    <row r="245" spans="2:6" x14ac:dyDescent="0.35">
      <c r="B245" s="1">
        <v>42152</v>
      </c>
      <c r="C245">
        <v>3.11</v>
      </c>
      <c r="D245" s="2">
        <f t="shared" si="9"/>
        <v>3.4355900058832121E-2</v>
      </c>
      <c r="E245" s="3">
        <f t="shared" si="10"/>
        <v>0.5725983343138682</v>
      </c>
      <c r="F245" s="2">
        <f t="shared" si="11"/>
        <v>1.7464249196572981</v>
      </c>
    </row>
    <row r="246" spans="2:6" x14ac:dyDescent="0.35">
      <c r="B246" s="1">
        <v>42159</v>
      </c>
      <c r="C246">
        <v>3.08</v>
      </c>
      <c r="D246" s="2">
        <f t="shared" si="9"/>
        <v>-1.7011439313712171E-2</v>
      </c>
      <c r="E246" s="3">
        <f t="shared" si="10"/>
        <v>0.56704797712374266</v>
      </c>
      <c r="F246" s="2">
        <f t="shared" si="11"/>
        <v>1.7635192088548397</v>
      </c>
    </row>
    <row r="247" spans="2:6" x14ac:dyDescent="0.35">
      <c r="B247" s="1">
        <v>42166</v>
      </c>
      <c r="C247">
        <v>3.25</v>
      </c>
      <c r="D247" s="2">
        <f t="shared" si="9"/>
        <v>9.6866489990692209E-2</v>
      </c>
      <c r="E247" s="3">
        <f t="shared" si="10"/>
        <v>0.56980288229818976</v>
      </c>
      <c r="F247" s="2">
        <f t="shared" si="11"/>
        <v>1.7549928774784245</v>
      </c>
    </row>
    <row r="248" spans="2:6" x14ac:dyDescent="0.35">
      <c r="B248" s="1">
        <v>42173</v>
      </c>
      <c r="C248">
        <v>3.23</v>
      </c>
      <c r="D248" s="2">
        <f t="shared" si="9"/>
        <v>-1.1094003924504593E-2</v>
      </c>
      <c r="E248" s="3">
        <f t="shared" si="10"/>
        <v>0.55470019622522915</v>
      </c>
      <c r="F248" s="2">
        <f t="shared" si="11"/>
        <v>1.8027756377319946</v>
      </c>
    </row>
    <row r="249" spans="2:6" x14ac:dyDescent="0.35">
      <c r="B249" s="1">
        <v>42180</v>
      </c>
      <c r="C249">
        <v>3.21</v>
      </c>
      <c r="D249" s="2">
        <f t="shared" si="9"/>
        <v>-1.1128297681493154E-2</v>
      </c>
      <c r="E249" s="3">
        <f t="shared" si="10"/>
        <v>0.55641488407465722</v>
      </c>
      <c r="F249" s="2">
        <f t="shared" si="11"/>
        <v>1.7972200755611429</v>
      </c>
    </row>
    <row r="250" spans="2:6" x14ac:dyDescent="0.35">
      <c r="B250" s="1">
        <v>42187</v>
      </c>
      <c r="C250">
        <v>3.24</v>
      </c>
      <c r="D250" s="2">
        <f t="shared" si="9"/>
        <v>1.6744367165578564E-2</v>
      </c>
      <c r="E250" s="3">
        <f t="shared" si="10"/>
        <v>0.55814557218594751</v>
      </c>
      <c r="F250" s="2">
        <f t="shared" si="11"/>
        <v>1.7916472867168918</v>
      </c>
    </row>
    <row r="251" spans="2:6" x14ac:dyDescent="0.35">
      <c r="B251" s="1">
        <v>42194</v>
      </c>
      <c r="C251">
        <v>3.2</v>
      </c>
      <c r="D251" s="2">
        <f t="shared" si="9"/>
        <v>-2.222222222222224E-2</v>
      </c>
      <c r="E251" s="3">
        <f t="shared" si="10"/>
        <v>0.55555555555555558</v>
      </c>
      <c r="F251" s="2">
        <f t="shared" si="11"/>
        <v>1.8</v>
      </c>
    </row>
    <row r="252" spans="2:6" x14ac:dyDescent="0.35">
      <c r="B252" s="1">
        <v>42201</v>
      </c>
      <c r="C252">
        <v>3.25</v>
      </c>
      <c r="D252" s="2">
        <f t="shared" si="9"/>
        <v>2.7950849718747273E-2</v>
      </c>
      <c r="E252" s="3">
        <f t="shared" si="10"/>
        <v>0.55901699437494745</v>
      </c>
      <c r="F252" s="2">
        <f t="shared" si="11"/>
        <v>1.7888543819998317</v>
      </c>
    </row>
    <row r="253" spans="2:6" x14ac:dyDescent="0.35">
      <c r="B253" s="1">
        <v>42208</v>
      </c>
      <c r="C253">
        <v>3.21</v>
      </c>
      <c r="D253" s="2">
        <f t="shared" si="9"/>
        <v>-2.2188007849009185E-2</v>
      </c>
      <c r="E253" s="3">
        <f t="shared" si="10"/>
        <v>0.55470019622522915</v>
      </c>
      <c r="F253" s="2">
        <f t="shared" si="11"/>
        <v>1.8027756377319946</v>
      </c>
    </row>
    <row r="254" spans="2:6" x14ac:dyDescent="0.35">
      <c r="B254" s="1">
        <v>42215</v>
      </c>
      <c r="C254">
        <v>3.17</v>
      </c>
      <c r="D254" s="2">
        <f t="shared" si="9"/>
        <v>-2.2325822887437924E-2</v>
      </c>
      <c r="E254" s="3">
        <f t="shared" si="10"/>
        <v>0.55814557218594751</v>
      </c>
      <c r="F254" s="2">
        <f t="shared" si="11"/>
        <v>1.7916472867168918</v>
      </c>
    </row>
    <row r="255" spans="2:6" x14ac:dyDescent="0.35">
      <c r="B255" s="1">
        <v>42222</v>
      </c>
      <c r="C255">
        <v>3.13</v>
      </c>
      <c r="D255" s="2">
        <f t="shared" si="9"/>
        <v>-2.246623825206924E-2</v>
      </c>
      <c r="E255" s="3">
        <f t="shared" si="10"/>
        <v>0.56165595630173049</v>
      </c>
      <c r="F255" s="2">
        <f t="shared" si="11"/>
        <v>1.7804493814764855</v>
      </c>
    </row>
    <row r="256" spans="2:6" x14ac:dyDescent="0.35">
      <c r="B256" s="1">
        <v>42229</v>
      </c>
      <c r="C256">
        <v>3.17</v>
      </c>
      <c r="D256" s="2">
        <f t="shared" si="9"/>
        <v>2.260933675776888E-2</v>
      </c>
      <c r="E256" s="3">
        <f t="shared" si="10"/>
        <v>0.56523341894422152</v>
      </c>
      <c r="F256" s="2">
        <f t="shared" si="11"/>
        <v>1.7691806012954132</v>
      </c>
    </row>
    <row r="257" spans="2:6" x14ac:dyDescent="0.35">
      <c r="B257" s="1">
        <v>42236</v>
      </c>
      <c r="C257">
        <v>3.15</v>
      </c>
      <c r="D257" s="2">
        <f t="shared" si="9"/>
        <v>-1.123311912603462E-2</v>
      </c>
      <c r="E257" s="3">
        <f t="shared" si="10"/>
        <v>0.56165595630173049</v>
      </c>
      <c r="F257" s="2">
        <f t="shared" si="11"/>
        <v>1.7804493814764855</v>
      </c>
    </row>
    <row r="258" spans="2:6" x14ac:dyDescent="0.35">
      <c r="B258" s="1">
        <v>42243</v>
      </c>
      <c r="C258">
        <v>3.06</v>
      </c>
      <c r="D258" s="2">
        <f t="shared" si="9"/>
        <v>-5.0709255283710911E-2</v>
      </c>
      <c r="E258" s="3">
        <f t="shared" si="10"/>
        <v>0.56343616981901101</v>
      </c>
      <c r="F258" s="2">
        <f t="shared" si="11"/>
        <v>1.7748239349298849</v>
      </c>
    </row>
    <row r="259" spans="2:6" x14ac:dyDescent="0.35">
      <c r="B259" s="1">
        <v>42250</v>
      </c>
      <c r="C259">
        <v>3.09</v>
      </c>
      <c r="D259" s="2">
        <f t="shared" si="9"/>
        <v>1.7149858514250771E-2</v>
      </c>
      <c r="E259" s="3">
        <f t="shared" si="10"/>
        <v>0.57166195047502943</v>
      </c>
      <c r="F259" s="2">
        <f t="shared" si="11"/>
        <v>1.7492855684535902</v>
      </c>
    </row>
    <row r="260" spans="2:6" x14ac:dyDescent="0.35">
      <c r="B260" s="1">
        <v>42257</v>
      </c>
      <c r="C260">
        <v>3.1</v>
      </c>
      <c r="D260" s="2">
        <f t="shared" si="9"/>
        <v>5.6888012398858745E-3</v>
      </c>
      <c r="E260" s="3">
        <f t="shared" si="10"/>
        <v>0.56888012398857435</v>
      </c>
      <c r="F260" s="2">
        <f t="shared" si="11"/>
        <v>1.7578395831246945</v>
      </c>
    </row>
    <row r="261" spans="2:6" x14ac:dyDescent="0.35">
      <c r="B261" s="1">
        <v>42264</v>
      </c>
      <c r="C261">
        <v>3.11</v>
      </c>
      <c r="D261" s="2">
        <f t="shared" si="9"/>
        <v>5.6796183424705268E-3</v>
      </c>
      <c r="E261" s="3">
        <f t="shared" si="10"/>
        <v>0.56796183424706481</v>
      </c>
      <c r="F261" s="2">
        <f t="shared" si="11"/>
        <v>1.7606816861659009</v>
      </c>
    </row>
    <row r="262" spans="2:6" x14ac:dyDescent="0.35">
      <c r="B262" s="1">
        <v>42271</v>
      </c>
      <c r="C262">
        <v>3.08</v>
      </c>
      <c r="D262" s="2">
        <f t="shared" si="9"/>
        <v>-1.7011439313712171E-2</v>
      </c>
      <c r="E262" s="3">
        <f t="shared" si="10"/>
        <v>0.56704797712374266</v>
      </c>
      <c r="F262" s="2">
        <f t="shared" si="11"/>
        <v>1.7635192088548397</v>
      </c>
    </row>
    <row r="263" spans="2:6" x14ac:dyDescent="0.35">
      <c r="B263" s="1">
        <v>42278</v>
      </c>
      <c r="C263">
        <v>3.07</v>
      </c>
      <c r="D263" s="2">
        <f t="shared" si="9"/>
        <v>-5.6980288229820288E-3</v>
      </c>
      <c r="E263" s="3">
        <f t="shared" si="10"/>
        <v>0.56980288229818976</v>
      </c>
      <c r="F263" s="2">
        <f t="shared" si="11"/>
        <v>1.7549928774784245</v>
      </c>
    </row>
    <row r="264" spans="2:6" x14ac:dyDescent="0.35">
      <c r="B264" s="1">
        <v>42285</v>
      </c>
      <c r="C264">
        <v>2.99</v>
      </c>
      <c r="D264" s="2">
        <f t="shared" si="9"/>
        <v>-4.5658411642827759E-2</v>
      </c>
      <c r="E264" s="3">
        <f t="shared" si="10"/>
        <v>0.57073014553534962</v>
      </c>
      <c r="F264" s="2">
        <f t="shared" si="11"/>
        <v>1.7521415467935231</v>
      </c>
    </row>
    <row r="265" spans="2:6" x14ac:dyDescent="0.35">
      <c r="B265" s="1">
        <v>42292</v>
      </c>
      <c r="C265">
        <v>3.03</v>
      </c>
      <c r="D265" s="2">
        <f t="shared" si="9"/>
        <v>2.3132597278649372E-2</v>
      </c>
      <c r="E265" s="3">
        <f t="shared" si="10"/>
        <v>0.57831493196624018</v>
      </c>
      <c r="F265" s="2">
        <f t="shared" si="11"/>
        <v>1.7291616465790582</v>
      </c>
    </row>
    <row r="266" spans="2:6" x14ac:dyDescent="0.35">
      <c r="B266" s="1">
        <v>42299</v>
      </c>
      <c r="C266">
        <v>2.98</v>
      </c>
      <c r="D266" s="2">
        <f t="shared" si="9"/>
        <v>-2.8724249481071204E-2</v>
      </c>
      <c r="E266" s="3">
        <f t="shared" si="10"/>
        <v>0.57448498962142613</v>
      </c>
      <c r="F266" s="2">
        <f t="shared" si="11"/>
        <v>1.740689518552921</v>
      </c>
    </row>
    <row r="267" spans="2:6" x14ac:dyDescent="0.35">
      <c r="B267" s="1">
        <v>42306</v>
      </c>
      <c r="C267">
        <v>2.98</v>
      </c>
      <c r="D267" s="2">
        <f t="shared" si="9"/>
        <v>0</v>
      </c>
      <c r="E267" s="3">
        <f t="shared" si="10"/>
        <v>0.5792844463634923</v>
      </c>
      <c r="F267" s="2">
        <f t="shared" si="11"/>
        <v>1.7262676501632068</v>
      </c>
    </row>
    <row r="268" spans="2:6" x14ac:dyDescent="0.35">
      <c r="B268" s="1">
        <v>42313</v>
      </c>
      <c r="C268">
        <v>3.09</v>
      </c>
      <c r="D268" s="2">
        <f t="shared" si="9"/>
        <v>6.3721289099984077E-2</v>
      </c>
      <c r="E268" s="3">
        <f t="shared" si="10"/>
        <v>0.5792844463634923</v>
      </c>
      <c r="F268" s="2">
        <f t="shared" si="11"/>
        <v>1.7262676501632068</v>
      </c>
    </row>
    <row r="269" spans="2:6" x14ac:dyDescent="0.35">
      <c r="B269" s="1">
        <v>42320</v>
      </c>
      <c r="C269">
        <v>3.2</v>
      </c>
      <c r="D269" s="2">
        <f t="shared" si="9"/>
        <v>6.2576813638743359E-2</v>
      </c>
      <c r="E269" s="3">
        <f t="shared" si="10"/>
        <v>0.56888012398857435</v>
      </c>
      <c r="F269" s="2">
        <f t="shared" si="11"/>
        <v>1.7578395831246945</v>
      </c>
    </row>
    <row r="270" spans="2:6" x14ac:dyDescent="0.35">
      <c r="B270" s="1">
        <v>42327</v>
      </c>
      <c r="C270">
        <v>3.18</v>
      </c>
      <c r="D270" s="2">
        <f t="shared" si="9"/>
        <v>-1.1180339887498959E-2</v>
      </c>
      <c r="E270" s="3">
        <f t="shared" si="10"/>
        <v>0.55901699437494745</v>
      </c>
      <c r="F270" s="2">
        <f t="shared" si="11"/>
        <v>1.7888543819998317</v>
      </c>
    </row>
    <row r="271" spans="2:6" x14ac:dyDescent="0.35">
      <c r="B271" s="1">
        <v>42333</v>
      </c>
      <c r="C271">
        <v>3.18</v>
      </c>
      <c r="D271" s="2">
        <f t="shared" si="9"/>
        <v>0</v>
      </c>
      <c r="E271" s="3">
        <f t="shared" si="10"/>
        <v>0.56077215409204428</v>
      </c>
      <c r="F271" s="2">
        <f t="shared" si="11"/>
        <v>1.7832554500127009</v>
      </c>
    </row>
    <row r="272" spans="2:6" x14ac:dyDescent="0.35">
      <c r="B272" s="1">
        <v>42341</v>
      </c>
      <c r="C272">
        <v>3.16</v>
      </c>
      <c r="D272" s="2">
        <f t="shared" si="9"/>
        <v>-1.1215443081840895E-2</v>
      </c>
      <c r="E272" s="3">
        <f t="shared" si="10"/>
        <v>0.56077215409204428</v>
      </c>
      <c r="F272" s="2">
        <f t="shared" si="11"/>
        <v>1.7832554500127009</v>
      </c>
    </row>
    <row r="273" spans="2:6" x14ac:dyDescent="0.35">
      <c r="B273" s="1">
        <v>42348</v>
      </c>
      <c r="C273">
        <v>3.19</v>
      </c>
      <c r="D273" s="2">
        <f t="shared" si="9"/>
        <v>1.6876318513890248E-2</v>
      </c>
      <c r="E273" s="3">
        <f t="shared" si="10"/>
        <v>0.56254395046301198</v>
      </c>
      <c r="F273" s="2">
        <f t="shared" si="11"/>
        <v>1.7776388834631178</v>
      </c>
    </row>
    <row r="274" spans="2:6" x14ac:dyDescent="0.35">
      <c r="B274" s="1">
        <v>42355</v>
      </c>
      <c r="C274">
        <v>3.22</v>
      </c>
      <c r="D274" s="2">
        <f t="shared" ref="D274:D337" si="12">(C274-C273)/SQRT(C273)</f>
        <v>1.6796775328675767E-2</v>
      </c>
      <c r="E274" s="3">
        <f t="shared" ref="E274:E337" si="13">1/SQRT(C273)</f>
        <v>0.55989251095585435</v>
      </c>
      <c r="F274" s="2">
        <f t="shared" ref="F274:F337" si="14">SQRT(C273)</f>
        <v>1.7860571099491751</v>
      </c>
    </row>
    <row r="275" spans="2:6" x14ac:dyDescent="0.35">
      <c r="B275" s="1">
        <v>42362</v>
      </c>
      <c r="C275">
        <v>3.22</v>
      </c>
      <c r="D275" s="2">
        <f t="shared" si="12"/>
        <v>0</v>
      </c>
      <c r="E275" s="3">
        <f t="shared" si="13"/>
        <v>0.55727821257535282</v>
      </c>
      <c r="F275" s="2">
        <f t="shared" si="14"/>
        <v>1.794435844492636</v>
      </c>
    </row>
    <row r="276" spans="2:6" x14ac:dyDescent="0.35">
      <c r="B276" s="1">
        <v>42369</v>
      </c>
      <c r="C276">
        <v>3.24</v>
      </c>
      <c r="D276" s="2">
        <f t="shared" si="12"/>
        <v>1.1145564251507067E-2</v>
      </c>
      <c r="E276" s="3">
        <f t="shared" si="13"/>
        <v>0.55727821257535282</v>
      </c>
      <c r="F276" s="2">
        <f t="shared" si="14"/>
        <v>1.794435844492636</v>
      </c>
    </row>
    <row r="277" spans="2:6" x14ac:dyDescent="0.35">
      <c r="B277" s="1">
        <v>42376</v>
      </c>
      <c r="C277">
        <v>3.26</v>
      </c>
      <c r="D277" s="2">
        <f t="shared" si="12"/>
        <v>1.1111111111110874E-2</v>
      </c>
      <c r="E277" s="3">
        <f t="shared" si="13"/>
        <v>0.55555555555555558</v>
      </c>
      <c r="F277" s="2">
        <f t="shared" si="14"/>
        <v>1.8</v>
      </c>
    </row>
    <row r="278" spans="2:6" x14ac:dyDescent="0.35">
      <c r="B278" s="1">
        <v>42383</v>
      </c>
      <c r="C278">
        <v>3.19</v>
      </c>
      <c r="D278" s="2">
        <f t="shared" si="12"/>
        <v>-3.8769414293519704E-2</v>
      </c>
      <c r="E278" s="3">
        <f t="shared" si="13"/>
        <v>0.55384877562171131</v>
      </c>
      <c r="F278" s="2">
        <f t="shared" si="14"/>
        <v>1.8055470085267789</v>
      </c>
    </row>
    <row r="279" spans="2:6" x14ac:dyDescent="0.35">
      <c r="B279" s="1">
        <v>42390</v>
      </c>
      <c r="C279">
        <v>3.1</v>
      </c>
      <c r="D279" s="2">
        <f t="shared" si="12"/>
        <v>-5.0390325986026809E-2</v>
      </c>
      <c r="E279" s="3">
        <f t="shared" si="13"/>
        <v>0.55989251095585435</v>
      </c>
      <c r="F279" s="2">
        <f t="shared" si="14"/>
        <v>1.7860571099491751</v>
      </c>
    </row>
    <row r="280" spans="2:6" x14ac:dyDescent="0.35">
      <c r="B280" s="1">
        <v>42397</v>
      </c>
      <c r="C280">
        <v>3.07</v>
      </c>
      <c r="D280" s="2">
        <f t="shared" si="12"/>
        <v>-1.7038855027412085E-2</v>
      </c>
      <c r="E280" s="3">
        <f t="shared" si="13"/>
        <v>0.56796183424706481</v>
      </c>
      <c r="F280" s="2">
        <f t="shared" si="14"/>
        <v>1.7606816861659009</v>
      </c>
    </row>
    <row r="281" spans="2:6" x14ac:dyDescent="0.35">
      <c r="B281" s="1">
        <v>42404</v>
      </c>
      <c r="C281">
        <v>3.01</v>
      </c>
      <c r="D281" s="2">
        <f t="shared" si="12"/>
        <v>-3.424380873212101E-2</v>
      </c>
      <c r="E281" s="3">
        <f t="shared" si="13"/>
        <v>0.57073014553534962</v>
      </c>
      <c r="F281" s="2">
        <f t="shared" si="14"/>
        <v>1.7521415467935231</v>
      </c>
    </row>
    <row r="282" spans="2:6" x14ac:dyDescent="0.35">
      <c r="B282" s="1">
        <v>42411</v>
      </c>
      <c r="C282">
        <v>2.95</v>
      </c>
      <c r="D282" s="2">
        <f t="shared" si="12"/>
        <v>-3.4583425062253877E-2</v>
      </c>
      <c r="E282" s="3">
        <f t="shared" si="13"/>
        <v>0.57639041770423505</v>
      </c>
      <c r="F282" s="2">
        <f t="shared" si="14"/>
        <v>1.7349351572897471</v>
      </c>
    </row>
    <row r="283" spans="2:6" x14ac:dyDescent="0.35">
      <c r="B283" s="1">
        <v>42418</v>
      </c>
      <c r="C283">
        <v>2.95</v>
      </c>
      <c r="D283" s="2">
        <f t="shared" si="12"/>
        <v>0</v>
      </c>
      <c r="E283" s="3">
        <f t="shared" si="13"/>
        <v>0.58222250973958201</v>
      </c>
      <c r="F283" s="2">
        <f t="shared" si="14"/>
        <v>1.7175564037317668</v>
      </c>
    </row>
    <row r="284" spans="2:6" x14ac:dyDescent="0.35">
      <c r="B284" s="1">
        <v>42425</v>
      </c>
      <c r="C284">
        <v>2.93</v>
      </c>
      <c r="D284" s="2">
        <f t="shared" si="12"/>
        <v>-1.164445019479165E-2</v>
      </c>
      <c r="E284" s="3">
        <f t="shared" si="13"/>
        <v>0.58222250973958201</v>
      </c>
      <c r="F284" s="2">
        <f t="shared" si="14"/>
        <v>1.7175564037317668</v>
      </c>
    </row>
    <row r="285" spans="2:6" x14ac:dyDescent="0.35">
      <c r="B285" s="1">
        <v>42432</v>
      </c>
      <c r="C285">
        <v>2.94</v>
      </c>
      <c r="D285" s="2">
        <f t="shared" si="12"/>
        <v>5.8420623783697351E-3</v>
      </c>
      <c r="E285" s="3">
        <f t="shared" si="13"/>
        <v>0.584206237836986</v>
      </c>
      <c r="F285" s="2">
        <f t="shared" si="14"/>
        <v>1.7117242768623691</v>
      </c>
    </row>
    <row r="286" spans="2:6" x14ac:dyDescent="0.35">
      <c r="B286" s="1">
        <v>42439</v>
      </c>
      <c r="C286">
        <v>2.96</v>
      </c>
      <c r="D286" s="2">
        <f t="shared" si="12"/>
        <v>1.1664236870396097E-2</v>
      </c>
      <c r="E286" s="3">
        <f t="shared" si="13"/>
        <v>0.58321184351980426</v>
      </c>
      <c r="F286" s="2">
        <f t="shared" si="14"/>
        <v>1.7146428199482247</v>
      </c>
    </row>
    <row r="287" spans="2:6" x14ac:dyDescent="0.35">
      <c r="B287" s="1">
        <v>42446</v>
      </c>
      <c r="C287">
        <v>2.99</v>
      </c>
      <c r="D287" s="2">
        <f t="shared" si="12"/>
        <v>1.7437145811573036E-2</v>
      </c>
      <c r="E287" s="3">
        <f t="shared" si="13"/>
        <v>0.58123819371909646</v>
      </c>
      <c r="F287" s="2">
        <f t="shared" si="14"/>
        <v>1.7204650534085253</v>
      </c>
    </row>
    <row r="288" spans="2:6" x14ac:dyDescent="0.35">
      <c r="B288" s="1">
        <v>42453</v>
      </c>
      <c r="C288">
        <v>2.96</v>
      </c>
      <c r="D288" s="2">
        <f t="shared" si="12"/>
        <v>-1.7349447958987352E-2</v>
      </c>
      <c r="E288" s="3">
        <f t="shared" si="13"/>
        <v>0.57831493196624018</v>
      </c>
      <c r="F288" s="2">
        <f t="shared" si="14"/>
        <v>1.7291616465790582</v>
      </c>
    </row>
    <row r="289" spans="2:6" x14ac:dyDescent="0.35">
      <c r="B289" s="1">
        <v>42460</v>
      </c>
      <c r="C289">
        <v>2.98</v>
      </c>
      <c r="D289" s="2">
        <f t="shared" si="12"/>
        <v>1.1624763874381938E-2</v>
      </c>
      <c r="E289" s="3">
        <f t="shared" si="13"/>
        <v>0.58123819371909646</v>
      </c>
      <c r="F289" s="2">
        <f t="shared" si="14"/>
        <v>1.7204650534085253</v>
      </c>
    </row>
    <row r="290" spans="2:6" x14ac:dyDescent="0.35">
      <c r="B290" s="1">
        <v>42467</v>
      </c>
      <c r="C290">
        <v>2.88</v>
      </c>
      <c r="D290" s="2">
        <f t="shared" si="12"/>
        <v>-5.7928444636349274E-2</v>
      </c>
      <c r="E290" s="3">
        <f t="shared" si="13"/>
        <v>0.5792844463634923</v>
      </c>
      <c r="F290" s="2">
        <f t="shared" si="14"/>
        <v>1.7262676501632068</v>
      </c>
    </row>
    <row r="291" spans="2:6" x14ac:dyDescent="0.35">
      <c r="B291" s="1">
        <v>42474</v>
      </c>
      <c r="C291">
        <v>2.86</v>
      </c>
      <c r="D291" s="2">
        <f t="shared" si="12"/>
        <v>-1.1785113019775802E-2</v>
      </c>
      <c r="E291" s="3">
        <f t="shared" si="13"/>
        <v>0.58925565098878963</v>
      </c>
      <c r="F291" s="2">
        <f t="shared" si="14"/>
        <v>1.697056274847714</v>
      </c>
    </row>
    <row r="292" spans="2:6" x14ac:dyDescent="0.35">
      <c r="B292" s="1">
        <v>42481</v>
      </c>
      <c r="C292">
        <v>2.85</v>
      </c>
      <c r="D292" s="2">
        <f t="shared" si="12"/>
        <v>-5.9131239598907001E-3</v>
      </c>
      <c r="E292" s="3">
        <f t="shared" si="13"/>
        <v>0.59131239598908258</v>
      </c>
      <c r="F292" s="2">
        <f t="shared" si="14"/>
        <v>1.6911534525287764</v>
      </c>
    </row>
    <row r="293" spans="2:6" x14ac:dyDescent="0.35">
      <c r="B293" s="1">
        <v>42488</v>
      </c>
      <c r="C293">
        <v>2.89</v>
      </c>
      <c r="D293" s="2">
        <f t="shared" si="12"/>
        <v>2.3693955110363714E-2</v>
      </c>
      <c r="E293" s="3">
        <f t="shared" si="13"/>
        <v>0.59234887775909228</v>
      </c>
      <c r="F293" s="2">
        <f t="shared" si="14"/>
        <v>1.6881943016134133</v>
      </c>
    </row>
    <row r="294" spans="2:6" x14ac:dyDescent="0.35">
      <c r="B294" s="1">
        <v>42495</v>
      </c>
      <c r="C294">
        <v>2.86</v>
      </c>
      <c r="D294" s="2">
        <f t="shared" si="12"/>
        <v>-1.7647058823529557E-2</v>
      </c>
      <c r="E294" s="3">
        <f t="shared" si="13"/>
        <v>0.58823529411764708</v>
      </c>
      <c r="F294" s="2">
        <f t="shared" si="14"/>
        <v>1.7</v>
      </c>
    </row>
    <row r="295" spans="2:6" x14ac:dyDescent="0.35">
      <c r="B295" s="1">
        <v>42502</v>
      </c>
      <c r="C295">
        <v>2.81</v>
      </c>
      <c r="D295" s="2">
        <f t="shared" si="12"/>
        <v>-2.9565619799454025E-2</v>
      </c>
      <c r="E295" s="3">
        <f t="shared" si="13"/>
        <v>0.59131239598908258</v>
      </c>
      <c r="F295" s="2">
        <f t="shared" si="14"/>
        <v>1.6911534525287764</v>
      </c>
    </row>
    <row r="296" spans="2:6" x14ac:dyDescent="0.35">
      <c r="B296" s="1">
        <v>42509</v>
      </c>
      <c r="C296">
        <v>2.81</v>
      </c>
      <c r="D296" s="2">
        <f t="shared" si="12"/>
        <v>0</v>
      </c>
      <c r="E296" s="3">
        <f t="shared" si="13"/>
        <v>0.5965499862718936</v>
      </c>
      <c r="F296" s="2">
        <f t="shared" si="14"/>
        <v>1.6763054614240209</v>
      </c>
    </row>
    <row r="297" spans="2:6" x14ac:dyDescent="0.35">
      <c r="B297" s="1">
        <v>42516</v>
      </c>
      <c r="C297">
        <v>2.89</v>
      </c>
      <c r="D297" s="2">
        <f t="shared" si="12"/>
        <v>4.7723998901751531E-2</v>
      </c>
      <c r="E297" s="3">
        <f t="shared" si="13"/>
        <v>0.5965499862718936</v>
      </c>
      <c r="F297" s="2">
        <f t="shared" si="14"/>
        <v>1.6763054614240209</v>
      </c>
    </row>
    <row r="298" spans="2:6" x14ac:dyDescent="0.35">
      <c r="B298" s="1">
        <v>42523</v>
      </c>
      <c r="C298">
        <v>2.92</v>
      </c>
      <c r="D298" s="2">
        <f t="shared" si="12"/>
        <v>1.7647058823529297E-2</v>
      </c>
      <c r="E298" s="3">
        <f t="shared" si="13"/>
        <v>0.58823529411764708</v>
      </c>
      <c r="F298" s="2">
        <f t="shared" si="14"/>
        <v>1.7</v>
      </c>
    </row>
    <row r="299" spans="2:6" x14ac:dyDescent="0.35">
      <c r="B299" s="1">
        <v>42530</v>
      </c>
      <c r="C299">
        <v>2.87</v>
      </c>
      <c r="D299" s="2">
        <f t="shared" si="12"/>
        <v>-2.9260286799032538E-2</v>
      </c>
      <c r="E299" s="3">
        <f t="shared" si="13"/>
        <v>0.58520573598065284</v>
      </c>
      <c r="F299" s="2">
        <f t="shared" si="14"/>
        <v>1.7088007490635062</v>
      </c>
    </row>
    <row r="300" spans="2:6" x14ac:dyDescent="0.35">
      <c r="B300" s="1">
        <v>42537</v>
      </c>
      <c r="C300">
        <v>2.81</v>
      </c>
      <c r="D300" s="2">
        <f t="shared" si="12"/>
        <v>-3.5416880166057346E-2</v>
      </c>
      <c r="E300" s="3">
        <f t="shared" si="13"/>
        <v>0.59028133610095535</v>
      </c>
      <c r="F300" s="2">
        <f t="shared" si="14"/>
        <v>1.6941074346097416</v>
      </c>
    </row>
    <row r="301" spans="2:6" x14ac:dyDescent="0.35">
      <c r="B301" s="1">
        <v>42544</v>
      </c>
      <c r="C301">
        <v>2.83</v>
      </c>
      <c r="D301" s="2">
        <f t="shared" si="12"/>
        <v>1.1930999725437883E-2</v>
      </c>
      <c r="E301" s="3">
        <f t="shared" si="13"/>
        <v>0.5965499862718936</v>
      </c>
      <c r="F301" s="2">
        <f t="shared" si="14"/>
        <v>1.6763054614240209</v>
      </c>
    </row>
    <row r="302" spans="2:6" x14ac:dyDescent="0.35">
      <c r="B302" s="1">
        <v>42551</v>
      </c>
      <c r="C302">
        <v>2.78</v>
      </c>
      <c r="D302" s="2">
        <f t="shared" si="12"/>
        <v>-2.9721914913888359E-2</v>
      </c>
      <c r="E302" s="3">
        <f t="shared" si="13"/>
        <v>0.59443829827776407</v>
      </c>
      <c r="F302" s="2">
        <f t="shared" si="14"/>
        <v>1.6822603841260722</v>
      </c>
    </row>
    <row r="303" spans="2:6" x14ac:dyDescent="0.35">
      <c r="B303" s="1">
        <v>42558</v>
      </c>
      <c r="C303">
        <v>2.74</v>
      </c>
      <c r="D303" s="2">
        <f t="shared" si="12"/>
        <v>-2.3990405756162445E-2</v>
      </c>
      <c r="E303" s="3">
        <f t="shared" si="13"/>
        <v>0.59976014390406718</v>
      </c>
      <c r="F303" s="2">
        <f t="shared" si="14"/>
        <v>1.6673332000533065</v>
      </c>
    </row>
    <row r="304" spans="2:6" x14ac:dyDescent="0.35">
      <c r="B304" s="1">
        <v>42565</v>
      </c>
      <c r="C304">
        <v>2.72</v>
      </c>
      <c r="D304" s="2">
        <f t="shared" si="12"/>
        <v>-1.208244186660355E-2</v>
      </c>
      <c r="E304" s="3">
        <f t="shared" si="13"/>
        <v>0.60412209333017697</v>
      </c>
      <c r="F304" s="2">
        <f t="shared" si="14"/>
        <v>1.6552945357246849</v>
      </c>
    </row>
    <row r="305" spans="2:6" x14ac:dyDescent="0.35">
      <c r="B305" s="1">
        <v>42572</v>
      </c>
      <c r="C305">
        <v>2.75</v>
      </c>
      <c r="D305" s="2">
        <f t="shared" si="12"/>
        <v>1.8190171877724853E-2</v>
      </c>
      <c r="E305" s="3">
        <f t="shared" si="13"/>
        <v>0.60633906259083237</v>
      </c>
      <c r="F305" s="2">
        <f t="shared" si="14"/>
        <v>1.6492422502470643</v>
      </c>
    </row>
    <row r="306" spans="2:6" x14ac:dyDescent="0.35">
      <c r="B306" s="1">
        <v>42579</v>
      </c>
      <c r="C306">
        <v>2.78</v>
      </c>
      <c r="D306" s="2">
        <f t="shared" si="12"/>
        <v>1.80906806746657E-2</v>
      </c>
      <c r="E306" s="3">
        <f t="shared" si="13"/>
        <v>0.60302268915552726</v>
      </c>
      <c r="F306" s="2">
        <f t="shared" si="14"/>
        <v>1.6583123951776999</v>
      </c>
    </row>
    <row r="307" spans="2:6" x14ac:dyDescent="0.35">
      <c r="B307" s="1">
        <v>42586</v>
      </c>
      <c r="C307">
        <v>2.74</v>
      </c>
      <c r="D307" s="2">
        <f t="shared" si="12"/>
        <v>-2.3990405756162445E-2</v>
      </c>
      <c r="E307" s="3">
        <f t="shared" si="13"/>
        <v>0.59976014390406718</v>
      </c>
      <c r="F307" s="2">
        <f t="shared" si="14"/>
        <v>1.6673332000533065</v>
      </c>
    </row>
    <row r="308" spans="2:6" x14ac:dyDescent="0.35">
      <c r="B308" s="1">
        <v>42593</v>
      </c>
      <c r="C308">
        <v>2.76</v>
      </c>
      <c r="D308" s="2">
        <f t="shared" si="12"/>
        <v>1.2082441866603282E-2</v>
      </c>
      <c r="E308" s="3">
        <f t="shared" si="13"/>
        <v>0.60412209333017697</v>
      </c>
      <c r="F308" s="2">
        <f t="shared" si="14"/>
        <v>1.6552945357246849</v>
      </c>
    </row>
    <row r="309" spans="2:6" x14ac:dyDescent="0.35">
      <c r="B309" s="1">
        <v>42600</v>
      </c>
      <c r="C309">
        <v>2.74</v>
      </c>
      <c r="D309" s="2">
        <f t="shared" si="12"/>
        <v>-1.2038585308576663E-2</v>
      </c>
      <c r="E309" s="3">
        <f t="shared" si="13"/>
        <v>0.60192926542884606</v>
      </c>
      <c r="F309" s="2">
        <f t="shared" si="14"/>
        <v>1.6613247725836149</v>
      </c>
    </row>
    <row r="310" spans="2:6" x14ac:dyDescent="0.35">
      <c r="B310" s="1">
        <v>42607</v>
      </c>
      <c r="C310">
        <v>2.74</v>
      </c>
      <c r="D310" s="2">
        <f t="shared" si="12"/>
        <v>0</v>
      </c>
      <c r="E310" s="3">
        <f t="shared" si="13"/>
        <v>0.60412209333017697</v>
      </c>
      <c r="F310" s="2">
        <f t="shared" si="14"/>
        <v>1.6552945357246849</v>
      </c>
    </row>
    <row r="311" spans="2:6" x14ac:dyDescent="0.35">
      <c r="B311" s="1">
        <v>42614</v>
      </c>
      <c r="C311">
        <v>2.77</v>
      </c>
      <c r="D311" s="2">
        <f t="shared" si="12"/>
        <v>1.8123662799905189E-2</v>
      </c>
      <c r="E311" s="3">
        <f t="shared" si="13"/>
        <v>0.60412209333017697</v>
      </c>
      <c r="F311" s="2">
        <f t="shared" si="14"/>
        <v>1.6552945357246849</v>
      </c>
    </row>
    <row r="312" spans="2:6" x14ac:dyDescent="0.35">
      <c r="B312" s="1">
        <v>42621</v>
      </c>
      <c r="C312">
        <v>2.76</v>
      </c>
      <c r="D312" s="2">
        <f t="shared" si="12"/>
        <v>-6.0084176812612352E-3</v>
      </c>
      <c r="E312" s="3">
        <f t="shared" si="13"/>
        <v>0.60084176812610968</v>
      </c>
      <c r="F312" s="2">
        <f t="shared" si="14"/>
        <v>1.6643316977093239</v>
      </c>
    </row>
    <row r="313" spans="2:6" x14ac:dyDescent="0.35">
      <c r="B313" s="1">
        <v>42628</v>
      </c>
      <c r="C313">
        <v>2.77</v>
      </c>
      <c r="D313" s="2">
        <f t="shared" si="12"/>
        <v>6.0192926542885997E-3</v>
      </c>
      <c r="E313" s="3">
        <f t="shared" si="13"/>
        <v>0.60192926542884606</v>
      </c>
      <c r="F313" s="2">
        <f t="shared" si="14"/>
        <v>1.6613247725836149</v>
      </c>
    </row>
    <row r="314" spans="2:6" x14ac:dyDescent="0.35">
      <c r="B314" s="1">
        <v>42635</v>
      </c>
      <c r="C314">
        <v>2.76</v>
      </c>
      <c r="D314" s="2">
        <f t="shared" si="12"/>
        <v>-6.0084176812612352E-3</v>
      </c>
      <c r="E314" s="3">
        <f t="shared" si="13"/>
        <v>0.60084176812610968</v>
      </c>
      <c r="F314" s="2">
        <f t="shared" si="14"/>
        <v>1.6643316977093239</v>
      </c>
    </row>
    <row r="315" spans="2:6" x14ac:dyDescent="0.35">
      <c r="B315" s="1">
        <v>42642</v>
      </c>
      <c r="C315">
        <v>2.72</v>
      </c>
      <c r="D315" s="2">
        <f t="shared" si="12"/>
        <v>-2.4077170617153594E-2</v>
      </c>
      <c r="E315" s="3">
        <f t="shared" si="13"/>
        <v>0.60192926542884606</v>
      </c>
      <c r="F315" s="2">
        <f t="shared" si="14"/>
        <v>1.6613247725836149</v>
      </c>
    </row>
    <row r="316" spans="2:6" x14ac:dyDescent="0.35">
      <c r="B316" s="1">
        <v>42649</v>
      </c>
      <c r="C316">
        <v>2.72</v>
      </c>
      <c r="D316" s="2">
        <f t="shared" si="12"/>
        <v>0</v>
      </c>
      <c r="E316" s="3">
        <f t="shared" si="13"/>
        <v>0.60633906259083237</v>
      </c>
      <c r="F316" s="2">
        <f t="shared" si="14"/>
        <v>1.6492422502470643</v>
      </c>
    </row>
    <row r="317" spans="2:6" x14ac:dyDescent="0.35">
      <c r="B317" s="1">
        <v>42656</v>
      </c>
      <c r="C317">
        <v>2.76</v>
      </c>
      <c r="D317" s="2">
        <f t="shared" si="12"/>
        <v>2.4253562503633048E-2</v>
      </c>
      <c r="E317" s="3">
        <f t="shared" si="13"/>
        <v>0.60633906259083237</v>
      </c>
      <c r="F317" s="2">
        <f t="shared" si="14"/>
        <v>1.6492422502470643</v>
      </c>
    </row>
    <row r="318" spans="2:6" x14ac:dyDescent="0.35">
      <c r="B318" s="1">
        <v>42663</v>
      </c>
      <c r="C318">
        <v>2.79</v>
      </c>
      <c r="D318" s="2">
        <f t="shared" si="12"/>
        <v>1.805787796286553E-2</v>
      </c>
      <c r="E318" s="3">
        <f t="shared" si="13"/>
        <v>0.60192926542884606</v>
      </c>
      <c r="F318" s="2">
        <f t="shared" si="14"/>
        <v>1.6613247725836149</v>
      </c>
    </row>
    <row r="319" spans="2:6" x14ac:dyDescent="0.35">
      <c r="B319" s="1">
        <v>42670</v>
      </c>
      <c r="C319">
        <v>2.78</v>
      </c>
      <c r="D319" s="2">
        <f t="shared" si="12"/>
        <v>-5.9868434008926354E-3</v>
      </c>
      <c r="E319" s="3">
        <f t="shared" si="13"/>
        <v>0.59868434008924964</v>
      </c>
      <c r="F319" s="2">
        <f t="shared" si="14"/>
        <v>1.6703293088490065</v>
      </c>
    </row>
    <row r="320" spans="2:6" x14ac:dyDescent="0.35">
      <c r="B320" s="1">
        <v>42677</v>
      </c>
      <c r="C320">
        <v>2.84</v>
      </c>
      <c r="D320" s="2">
        <f t="shared" si="12"/>
        <v>3.5985608634244062E-2</v>
      </c>
      <c r="E320" s="3">
        <f t="shared" si="13"/>
        <v>0.59976014390406718</v>
      </c>
      <c r="F320" s="2">
        <f t="shared" si="14"/>
        <v>1.6673332000533065</v>
      </c>
    </row>
    <row r="321" spans="2:6" x14ac:dyDescent="0.35">
      <c r="B321" s="1">
        <v>42684</v>
      </c>
      <c r="C321">
        <v>2.88</v>
      </c>
      <c r="D321" s="2">
        <f t="shared" si="12"/>
        <v>2.3735633163877088E-2</v>
      </c>
      <c r="E321" s="3">
        <f t="shared" si="13"/>
        <v>0.59339082909692675</v>
      </c>
      <c r="F321" s="2">
        <f t="shared" si="14"/>
        <v>1.6852299546352716</v>
      </c>
    </row>
    <row r="322" spans="2:6" x14ac:dyDescent="0.35">
      <c r="B322" s="1">
        <v>42691</v>
      </c>
      <c r="C322">
        <v>3.14</v>
      </c>
      <c r="D322" s="2">
        <f t="shared" si="12"/>
        <v>0.15320646925708545</v>
      </c>
      <c r="E322" s="3">
        <f t="shared" si="13"/>
        <v>0.58925565098878963</v>
      </c>
      <c r="F322" s="2">
        <f t="shared" si="14"/>
        <v>1.697056274847714</v>
      </c>
    </row>
    <row r="323" spans="2:6" x14ac:dyDescent="0.35">
      <c r="B323" s="1">
        <v>42697</v>
      </c>
      <c r="C323">
        <v>3.25</v>
      </c>
      <c r="D323" s="2">
        <f t="shared" si="12"/>
        <v>6.2076591278140969E-2</v>
      </c>
      <c r="E323" s="3">
        <f t="shared" si="13"/>
        <v>0.56433264798310034</v>
      </c>
      <c r="F323" s="2">
        <f t="shared" si="14"/>
        <v>1.772004514666935</v>
      </c>
    </row>
    <row r="324" spans="2:6" x14ac:dyDescent="0.35">
      <c r="B324" s="1">
        <v>42705</v>
      </c>
      <c r="C324">
        <v>3.34</v>
      </c>
      <c r="D324" s="2">
        <f t="shared" si="12"/>
        <v>4.9923017660270547E-2</v>
      </c>
      <c r="E324" s="3">
        <f t="shared" si="13"/>
        <v>0.55470019622522915</v>
      </c>
      <c r="F324" s="2">
        <f t="shared" si="14"/>
        <v>1.8027756377319946</v>
      </c>
    </row>
    <row r="325" spans="2:6" x14ac:dyDescent="0.35">
      <c r="B325" s="1">
        <v>42712</v>
      </c>
      <c r="C325">
        <v>3.36</v>
      </c>
      <c r="D325" s="2">
        <f t="shared" si="12"/>
        <v>1.0943513103291665E-2</v>
      </c>
      <c r="E325" s="3">
        <f t="shared" si="13"/>
        <v>0.54717565516458277</v>
      </c>
      <c r="F325" s="2">
        <f t="shared" si="14"/>
        <v>1.8275666882497066</v>
      </c>
    </row>
    <row r="326" spans="2:6" x14ac:dyDescent="0.35">
      <c r="B326" s="1">
        <v>42719</v>
      </c>
      <c r="C326">
        <v>3.37</v>
      </c>
      <c r="D326" s="2">
        <f t="shared" si="12"/>
        <v>5.4554472558999353E-3</v>
      </c>
      <c r="E326" s="3">
        <f t="shared" si="13"/>
        <v>0.54554472558998102</v>
      </c>
      <c r="F326" s="2">
        <f t="shared" si="14"/>
        <v>1.833030277982336</v>
      </c>
    </row>
    <row r="327" spans="2:6" x14ac:dyDescent="0.35">
      <c r="B327" s="1">
        <v>42726</v>
      </c>
      <c r="C327">
        <v>3.52</v>
      </c>
      <c r="D327" s="2">
        <f t="shared" si="12"/>
        <v>8.1710206605426453E-2</v>
      </c>
      <c r="E327" s="3">
        <f t="shared" si="13"/>
        <v>0.54473471070284329</v>
      </c>
      <c r="F327" s="2">
        <f t="shared" si="14"/>
        <v>1.8357559750685819</v>
      </c>
    </row>
    <row r="328" spans="2:6" x14ac:dyDescent="0.35">
      <c r="B328" s="1">
        <v>42733</v>
      </c>
      <c r="C328">
        <v>3.55</v>
      </c>
      <c r="D328" s="2">
        <f t="shared" si="12"/>
        <v>1.5990053726670679E-2</v>
      </c>
      <c r="E328" s="3">
        <f t="shared" si="13"/>
        <v>0.53300179088902611</v>
      </c>
      <c r="F328" s="2">
        <f t="shared" si="14"/>
        <v>1.8761663039293719</v>
      </c>
    </row>
    <row r="329" spans="2:6" x14ac:dyDescent="0.35">
      <c r="B329" s="1">
        <v>42740</v>
      </c>
      <c r="C329">
        <v>3.44</v>
      </c>
      <c r="D329" s="2">
        <f t="shared" si="12"/>
        <v>-5.8381938167770216E-2</v>
      </c>
      <c r="E329" s="3">
        <f t="shared" si="13"/>
        <v>0.53074489243427525</v>
      </c>
      <c r="F329" s="2">
        <f t="shared" si="14"/>
        <v>1.8841443681416772</v>
      </c>
    </row>
    <row r="330" spans="2:6" x14ac:dyDescent="0.35">
      <c r="B330" s="1">
        <v>42747</v>
      </c>
      <c r="C330">
        <v>3.37</v>
      </c>
      <c r="D330" s="2">
        <f t="shared" si="12"/>
        <v>-3.7741470621203359E-2</v>
      </c>
      <c r="E330" s="3">
        <f t="shared" si="13"/>
        <v>0.53916386601719213</v>
      </c>
      <c r="F330" s="2">
        <f t="shared" si="14"/>
        <v>1.8547236990991407</v>
      </c>
    </row>
    <row r="331" spans="2:6" x14ac:dyDescent="0.35">
      <c r="B331" s="1">
        <v>42754</v>
      </c>
      <c r="C331">
        <v>3.34</v>
      </c>
      <c r="D331" s="2">
        <f t="shared" si="12"/>
        <v>-1.6342041321085434E-2</v>
      </c>
      <c r="E331" s="3">
        <f t="shared" si="13"/>
        <v>0.54473471070284329</v>
      </c>
      <c r="F331" s="2">
        <f t="shared" si="14"/>
        <v>1.8357559750685819</v>
      </c>
    </row>
    <row r="332" spans="2:6" x14ac:dyDescent="0.35">
      <c r="B332" s="1">
        <v>42761</v>
      </c>
      <c r="C332">
        <v>3.4</v>
      </c>
      <c r="D332" s="2">
        <f t="shared" si="12"/>
        <v>3.2830539309874993E-2</v>
      </c>
      <c r="E332" s="3">
        <f t="shared" si="13"/>
        <v>0.54717565516458277</v>
      </c>
      <c r="F332" s="2">
        <f t="shared" si="14"/>
        <v>1.8275666882497066</v>
      </c>
    </row>
    <row r="333" spans="2:6" x14ac:dyDescent="0.35">
      <c r="B333" s="1">
        <v>42768</v>
      </c>
      <c r="C333">
        <v>3.41</v>
      </c>
      <c r="D333" s="2">
        <f t="shared" si="12"/>
        <v>5.4232614454665295E-3</v>
      </c>
      <c r="E333" s="3">
        <f t="shared" si="13"/>
        <v>0.54232614454664041</v>
      </c>
      <c r="F333" s="2">
        <f t="shared" si="14"/>
        <v>1.8439088914585775</v>
      </c>
    </row>
    <row r="334" spans="2:6" x14ac:dyDescent="0.35">
      <c r="B334" s="1">
        <v>42775</v>
      </c>
      <c r="C334">
        <v>3.39</v>
      </c>
      <c r="D334" s="2">
        <f t="shared" si="12"/>
        <v>-1.0830607221477656E-2</v>
      </c>
      <c r="E334" s="3">
        <f t="shared" si="13"/>
        <v>0.5415303610738823</v>
      </c>
      <c r="F334" s="2">
        <f t="shared" si="14"/>
        <v>1.8466185312619388</v>
      </c>
    </row>
    <row r="335" spans="2:6" x14ac:dyDescent="0.35">
      <c r="B335" s="1">
        <v>42782</v>
      </c>
      <c r="C335">
        <v>3.35</v>
      </c>
      <c r="D335" s="2">
        <f t="shared" si="12"/>
        <v>-2.1725017863742757E-2</v>
      </c>
      <c r="E335" s="3">
        <f t="shared" si="13"/>
        <v>0.54312544659356843</v>
      </c>
      <c r="F335" s="2">
        <f t="shared" si="14"/>
        <v>1.8411952639521969</v>
      </c>
    </row>
    <row r="336" spans="2:6" x14ac:dyDescent="0.35">
      <c r="B336" s="1">
        <v>42789</v>
      </c>
      <c r="C336">
        <v>3.37</v>
      </c>
      <c r="D336" s="2">
        <f t="shared" si="12"/>
        <v>1.092716729416307E-2</v>
      </c>
      <c r="E336" s="3">
        <f t="shared" si="13"/>
        <v>0.54635836470815302</v>
      </c>
      <c r="F336" s="2">
        <f t="shared" si="14"/>
        <v>1.8303005217723127</v>
      </c>
    </row>
    <row r="337" spans="2:6" x14ac:dyDescent="0.35">
      <c r="B337" s="1">
        <v>42796</v>
      </c>
      <c r="C337">
        <v>3.32</v>
      </c>
      <c r="D337" s="2">
        <f t="shared" si="12"/>
        <v>-2.723673553514231E-2</v>
      </c>
      <c r="E337" s="3">
        <f t="shared" si="13"/>
        <v>0.54473471070284329</v>
      </c>
      <c r="F337" s="2">
        <f t="shared" si="14"/>
        <v>1.8357559750685819</v>
      </c>
    </row>
    <row r="338" spans="2:6" x14ac:dyDescent="0.35">
      <c r="B338" s="1">
        <v>42803</v>
      </c>
      <c r="C338">
        <v>3.42</v>
      </c>
      <c r="D338" s="2">
        <f t="shared" ref="D338:D401" si="15">(C338-C337)/SQRT(C337)</f>
        <v>5.4882129994845222E-2</v>
      </c>
      <c r="E338" s="3">
        <f t="shared" ref="E338:E401" si="16">1/SQRT(C337)</f>
        <v>0.54882129994845175</v>
      </c>
      <c r="F338" s="2">
        <f t="shared" ref="F338:F401" si="17">SQRT(C337)</f>
        <v>1.8220867158288598</v>
      </c>
    </row>
    <row r="339" spans="2:6" x14ac:dyDescent="0.35">
      <c r="B339" s="1">
        <v>42810</v>
      </c>
      <c r="C339">
        <v>3.5</v>
      </c>
      <c r="D339" s="2">
        <f t="shared" si="15"/>
        <v>4.3259045634870048E-2</v>
      </c>
      <c r="E339" s="3">
        <f t="shared" si="16"/>
        <v>0.54073807043587507</v>
      </c>
      <c r="F339" s="2">
        <f t="shared" si="17"/>
        <v>1.8493242008906929</v>
      </c>
    </row>
    <row r="340" spans="2:6" x14ac:dyDescent="0.35">
      <c r="B340" s="1">
        <v>42817</v>
      </c>
      <c r="C340">
        <v>3.44</v>
      </c>
      <c r="D340" s="2">
        <f t="shared" si="15"/>
        <v>-3.2071349029490957E-2</v>
      </c>
      <c r="E340" s="3">
        <f t="shared" si="16"/>
        <v>0.53452248382484879</v>
      </c>
      <c r="F340" s="2">
        <f t="shared" si="17"/>
        <v>1.8708286933869707</v>
      </c>
    </row>
    <row r="341" spans="2:6" x14ac:dyDescent="0.35">
      <c r="B341" s="1">
        <v>42824</v>
      </c>
      <c r="C341">
        <v>3.39</v>
      </c>
      <c r="D341" s="2">
        <f t="shared" si="15"/>
        <v>-2.6958193300859509E-2</v>
      </c>
      <c r="E341" s="3">
        <f t="shared" si="16"/>
        <v>0.53916386601719213</v>
      </c>
      <c r="F341" s="2">
        <f t="shared" si="17"/>
        <v>1.8547236990991407</v>
      </c>
    </row>
    <row r="342" spans="2:6" x14ac:dyDescent="0.35">
      <c r="B342" s="1">
        <v>42831</v>
      </c>
      <c r="C342">
        <v>3.36</v>
      </c>
      <c r="D342" s="2">
        <f t="shared" si="15"/>
        <v>-1.6293763397807186E-2</v>
      </c>
      <c r="E342" s="3">
        <f t="shared" si="16"/>
        <v>0.54312544659356843</v>
      </c>
      <c r="F342" s="2">
        <f t="shared" si="17"/>
        <v>1.8411952639521969</v>
      </c>
    </row>
    <row r="343" spans="2:6" x14ac:dyDescent="0.35">
      <c r="B343" s="1">
        <v>42838</v>
      </c>
      <c r="C343">
        <v>3.34</v>
      </c>
      <c r="D343" s="2">
        <f t="shared" si="15"/>
        <v>-1.091089451179963E-2</v>
      </c>
      <c r="E343" s="3">
        <f t="shared" si="16"/>
        <v>0.54554472558998102</v>
      </c>
      <c r="F343" s="2">
        <f t="shared" si="17"/>
        <v>1.833030277982336</v>
      </c>
    </row>
    <row r="344" spans="2:6" x14ac:dyDescent="0.35">
      <c r="B344" s="1">
        <v>42845</v>
      </c>
      <c r="C344">
        <v>3.23</v>
      </c>
      <c r="D344" s="2">
        <f t="shared" si="15"/>
        <v>-6.018932206810404E-2</v>
      </c>
      <c r="E344" s="3">
        <f t="shared" si="16"/>
        <v>0.54717565516458277</v>
      </c>
      <c r="F344" s="2">
        <f t="shared" si="17"/>
        <v>1.8275666882497066</v>
      </c>
    </row>
    <row r="345" spans="2:6" x14ac:dyDescent="0.35">
      <c r="B345" s="1">
        <v>42852</v>
      </c>
      <c r="C345">
        <v>3.27</v>
      </c>
      <c r="D345" s="2">
        <f t="shared" si="15"/>
        <v>2.2256595362986308E-2</v>
      </c>
      <c r="E345" s="3">
        <f t="shared" si="16"/>
        <v>0.55641488407465722</v>
      </c>
      <c r="F345" s="2">
        <f t="shared" si="17"/>
        <v>1.7972200755611429</v>
      </c>
    </row>
    <row r="346" spans="2:6" x14ac:dyDescent="0.35">
      <c r="B346" s="1">
        <v>42859</v>
      </c>
      <c r="C346">
        <v>3.27</v>
      </c>
      <c r="D346" s="2">
        <f t="shared" si="15"/>
        <v>0</v>
      </c>
      <c r="E346" s="3">
        <f t="shared" si="16"/>
        <v>0.553001263609331</v>
      </c>
      <c r="F346" s="2">
        <f t="shared" si="17"/>
        <v>1.8083141320025125</v>
      </c>
    </row>
    <row r="347" spans="2:6" x14ac:dyDescent="0.35">
      <c r="B347" s="1">
        <v>42866</v>
      </c>
      <c r="C347">
        <v>3.29</v>
      </c>
      <c r="D347" s="2">
        <f t="shared" si="15"/>
        <v>1.106002527218663E-2</v>
      </c>
      <c r="E347" s="3">
        <f t="shared" si="16"/>
        <v>0.553001263609331</v>
      </c>
      <c r="F347" s="2">
        <f t="shared" si="17"/>
        <v>1.8083141320025125</v>
      </c>
    </row>
    <row r="348" spans="2:6" x14ac:dyDescent="0.35">
      <c r="B348" s="1">
        <v>42873</v>
      </c>
      <c r="C348">
        <v>3.27</v>
      </c>
      <c r="D348" s="2">
        <f t="shared" si="15"/>
        <v>-1.1026356928399435E-2</v>
      </c>
      <c r="E348" s="3">
        <f t="shared" si="16"/>
        <v>0.55131784641997128</v>
      </c>
      <c r="F348" s="2">
        <f t="shared" si="17"/>
        <v>1.8138357147217055</v>
      </c>
    </row>
    <row r="349" spans="2:6" x14ac:dyDescent="0.35">
      <c r="B349" s="1">
        <v>42880</v>
      </c>
      <c r="C349">
        <v>3.19</v>
      </c>
      <c r="D349" s="2">
        <f t="shared" si="15"/>
        <v>-4.4240101088746521E-2</v>
      </c>
      <c r="E349" s="3">
        <f t="shared" si="16"/>
        <v>0.553001263609331</v>
      </c>
      <c r="F349" s="2">
        <f t="shared" si="17"/>
        <v>1.8083141320025125</v>
      </c>
    </row>
    <row r="350" spans="2:6" x14ac:dyDescent="0.35">
      <c r="B350" s="1">
        <v>42887</v>
      </c>
      <c r="C350">
        <v>3.19</v>
      </c>
      <c r="D350" s="2">
        <f t="shared" si="15"/>
        <v>0</v>
      </c>
      <c r="E350" s="3">
        <f t="shared" si="16"/>
        <v>0.55989251095585435</v>
      </c>
      <c r="F350" s="2">
        <f t="shared" si="17"/>
        <v>1.7860571099491751</v>
      </c>
    </row>
    <row r="351" spans="2:6" x14ac:dyDescent="0.35">
      <c r="B351" s="1">
        <v>42894</v>
      </c>
      <c r="C351">
        <v>3.16</v>
      </c>
      <c r="D351" s="2">
        <f t="shared" si="15"/>
        <v>-1.6796775328675521E-2</v>
      </c>
      <c r="E351" s="3">
        <f t="shared" si="16"/>
        <v>0.55989251095585435</v>
      </c>
      <c r="F351" s="2">
        <f t="shared" si="17"/>
        <v>1.7860571099491751</v>
      </c>
    </row>
    <row r="352" spans="2:6" x14ac:dyDescent="0.35">
      <c r="B352" s="1">
        <v>42901</v>
      </c>
      <c r="C352">
        <v>3.18</v>
      </c>
      <c r="D352" s="2">
        <f t="shared" si="15"/>
        <v>1.1250879009260249E-2</v>
      </c>
      <c r="E352" s="3">
        <f t="shared" si="16"/>
        <v>0.56254395046301198</v>
      </c>
      <c r="F352" s="2">
        <f t="shared" si="17"/>
        <v>1.7776388834631178</v>
      </c>
    </row>
    <row r="353" spans="2:6" x14ac:dyDescent="0.35">
      <c r="B353" s="1">
        <v>42908</v>
      </c>
      <c r="C353">
        <v>3.17</v>
      </c>
      <c r="D353" s="2">
        <f t="shared" si="15"/>
        <v>-5.6077215409205718E-3</v>
      </c>
      <c r="E353" s="3">
        <f t="shared" si="16"/>
        <v>0.56077215409204428</v>
      </c>
      <c r="F353" s="2">
        <f t="shared" si="17"/>
        <v>1.7832554500127009</v>
      </c>
    </row>
    <row r="354" spans="2:6" x14ac:dyDescent="0.35">
      <c r="B354" s="1">
        <v>42915</v>
      </c>
      <c r="C354">
        <v>3.17</v>
      </c>
      <c r="D354" s="2">
        <f t="shared" si="15"/>
        <v>0</v>
      </c>
      <c r="E354" s="3">
        <f t="shared" si="16"/>
        <v>0.56165595630173049</v>
      </c>
      <c r="F354" s="2">
        <f t="shared" si="17"/>
        <v>1.7804493814764855</v>
      </c>
    </row>
    <row r="355" spans="2:6" x14ac:dyDescent="0.35">
      <c r="B355" s="1">
        <v>42922</v>
      </c>
      <c r="C355">
        <v>3.22</v>
      </c>
      <c r="D355" s="2">
        <f t="shared" si="15"/>
        <v>2.8082797815086675E-2</v>
      </c>
      <c r="E355" s="3">
        <f t="shared" si="16"/>
        <v>0.56165595630173049</v>
      </c>
      <c r="F355" s="2">
        <f t="shared" si="17"/>
        <v>1.7804493814764855</v>
      </c>
    </row>
    <row r="356" spans="2:6" x14ac:dyDescent="0.35">
      <c r="B356" s="1">
        <v>42929</v>
      </c>
      <c r="C356">
        <v>3.29</v>
      </c>
      <c r="D356" s="2">
        <f t="shared" si="15"/>
        <v>3.9009474880274606E-2</v>
      </c>
      <c r="E356" s="3">
        <f t="shared" si="16"/>
        <v>0.55727821257535282</v>
      </c>
      <c r="F356" s="2">
        <f t="shared" si="17"/>
        <v>1.794435844492636</v>
      </c>
    </row>
    <row r="357" spans="2:6" x14ac:dyDescent="0.35">
      <c r="B357" s="1">
        <v>42936</v>
      </c>
      <c r="C357">
        <v>3.23</v>
      </c>
      <c r="D357" s="2">
        <f t="shared" si="15"/>
        <v>-3.3079070785198304E-2</v>
      </c>
      <c r="E357" s="3">
        <f t="shared" si="16"/>
        <v>0.55131784641997128</v>
      </c>
      <c r="F357" s="2">
        <f t="shared" si="17"/>
        <v>1.8138357147217055</v>
      </c>
    </row>
    <row r="358" spans="2:6" x14ac:dyDescent="0.35">
      <c r="B358" s="1">
        <v>42943</v>
      </c>
      <c r="C358">
        <v>3.2</v>
      </c>
      <c r="D358" s="2">
        <f t="shared" si="15"/>
        <v>-1.6692446522239609E-2</v>
      </c>
      <c r="E358" s="3">
        <f t="shared" si="16"/>
        <v>0.55641488407465722</v>
      </c>
      <c r="F358" s="2">
        <f t="shared" si="17"/>
        <v>1.7972200755611429</v>
      </c>
    </row>
    <row r="359" spans="2:6" x14ac:dyDescent="0.35">
      <c r="B359" s="1">
        <v>42950</v>
      </c>
      <c r="C359">
        <v>3.18</v>
      </c>
      <c r="D359" s="2">
        <f t="shared" si="15"/>
        <v>-1.1180339887498959E-2</v>
      </c>
      <c r="E359" s="3">
        <f t="shared" si="16"/>
        <v>0.55901699437494745</v>
      </c>
      <c r="F359" s="2">
        <f t="shared" si="17"/>
        <v>1.7888543819998317</v>
      </c>
    </row>
    <row r="360" spans="2:6" x14ac:dyDescent="0.35">
      <c r="B360" s="1">
        <v>42957</v>
      </c>
      <c r="C360">
        <v>3.18</v>
      </c>
      <c r="D360" s="2">
        <f t="shared" si="15"/>
        <v>0</v>
      </c>
      <c r="E360" s="3">
        <f t="shared" si="16"/>
        <v>0.56077215409204428</v>
      </c>
      <c r="F360" s="2">
        <f t="shared" si="17"/>
        <v>1.7832554500127009</v>
      </c>
    </row>
    <row r="361" spans="2:6" x14ac:dyDescent="0.35">
      <c r="B361" s="1">
        <v>42964</v>
      </c>
      <c r="C361">
        <v>3.16</v>
      </c>
      <c r="D361" s="2">
        <f t="shared" si="15"/>
        <v>-1.1215443081840895E-2</v>
      </c>
      <c r="E361" s="3">
        <f t="shared" si="16"/>
        <v>0.56077215409204428</v>
      </c>
      <c r="F361" s="2">
        <f t="shared" si="17"/>
        <v>1.7832554500127009</v>
      </c>
    </row>
    <row r="362" spans="2:6" x14ac:dyDescent="0.35">
      <c r="B362" s="1">
        <v>42971</v>
      </c>
      <c r="C362">
        <v>3.16</v>
      </c>
      <c r="D362" s="2">
        <f t="shared" si="15"/>
        <v>0</v>
      </c>
      <c r="E362" s="3">
        <f t="shared" si="16"/>
        <v>0.56254395046301198</v>
      </c>
      <c r="F362" s="2">
        <f t="shared" si="17"/>
        <v>1.7776388834631178</v>
      </c>
    </row>
    <row r="363" spans="2:6" x14ac:dyDescent="0.35">
      <c r="B363" s="1">
        <v>42978</v>
      </c>
      <c r="C363">
        <v>3.12</v>
      </c>
      <c r="D363" s="2">
        <f t="shared" si="15"/>
        <v>-2.2501758018520498E-2</v>
      </c>
      <c r="E363" s="3">
        <f t="shared" si="16"/>
        <v>0.56254395046301198</v>
      </c>
      <c r="F363" s="2">
        <f t="shared" si="17"/>
        <v>1.7776388834631178</v>
      </c>
    </row>
    <row r="364" spans="2:6" x14ac:dyDescent="0.35">
      <c r="B364" s="1">
        <v>42985</v>
      </c>
      <c r="C364">
        <v>3.08</v>
      </c>
      <c r="D364" s="2">
        <f t="shared" si="15"/>
        <v>-2.2645540682891936E-2</v>
      </c>
      <c r="E364" s="3">
        <f t="shared" si="16"/>
        <v>0.5661385170722979</v>
      </c>
      <c r="F364" s="2">
        <f t="shared" si="17"/>
        <v>1.7663521732655694</v>
      </c>
    </row>
    <row r="365" spans="2:6" x14ac:dyDescent="0.35">
      <c r="B365" s="1">
        <v>42992</v>
      </c>
      <c r="C365">
        <v>3.08</v>
      </c>
      <c r="D365" s="2">
        <f t="shared" si="15"/>
        <v>0</v>
      </c>
      <c r="E365" s="3">
        <f t="shared" si="16"/>
        <v>0.56980288229818976</v>
      </c>
      <c r="F365" s="2">
        <f t="shared" si="17"/>
        <v>1.7549928774784245</v>
      </c>
    </row>
    <row r="366" spans="2:6" x14ac:dyDescent="0.35">
      <c r="B366" s="1">
        <v>42999</v>
      </c>
      <c r="C366">
        <v>3.13</v>
      </c>
      <c r="D366" s="2">
        <f t="shared" si="15"/>
        <v>2.8490144114909386E-2</v>
      </c>
      <c r="E366" s="3">
        <f t="shared" si="16"/>
        <v>0.56980288229818976</v>
      </c>
      <c r="F366" s="2">
        <f t="shared" si="17"/>
        <v>1.7549928774784245</v>
      </c>
    </row>
    <row r="367" spans="2:6" x14ac:dyDescent="0.35">
      <c r="B367" s="1">
        <v>43006</v>
      </c>
      <c r="C367">
        <v>3.13</v>
      </c>
      <c r="D367" s="2">
        <f t="shared" si="15"/>
        <v>0</v>
      </c>
      <c r="E367" s="3">
        <f t="shared" si="16"/>
        <v>0.56523341894422152</v>
      </c>
      <c r="F367" s="2">
        <f t="shared" si="17"/>
        <v>1.7691806012954132</v>
      </c>
    </row>
    <row r="368" spans="2:6" x14ac:dyDescent="0.35">
      <c r="B368" s="1">
        <v>43013</v>
      </c>
      <c r="C368">
        <v>3.15</v>
      </c>
      <c r="D368" s="2">
        <f t="shared" si="15"/>
        <v>1.130466837888444E-2</v>
      </c>
      <c r="E368" s="3">
        <f t="shared" si="16"/>
        <v>0.56523341894422152</v>
      </c>
      <c r="F368" s="2">
        <f t="shared" si="17"/>
        <v>1.7691806012954132</v>
      </c>
    </row>
    <row r="369" spans="2:6" x14ac:dyDescent="0.35">
      <c r="B369" s="1">
        <v>43020</v>
      </c>
      <c r="C369">
        <v>3.21</v>
      </c>
      <c r="D369" s="2">
        <f t="shared" si="15"/>
        <v>3.3806170189140693E-2</v>
      </c>
      <c r="E369" s="3">
        <f t="shared" si="16"/>
        <v>0.56343616981901101</v>
      </c>
      <c r="F369" s="2">
        <f t="shared" si="17"/>
        <v>1.7748239349298849</v>
      </c>
    </row>
    <row r="370" spans="2:6" x14ac:dyDescent="0.35">
      <c r="B370" s="1">
        <v>43027</v>
      </c>
      <c r="C370">
        <v>3.19</v>
      </c>
      <c r="D370" s="2">
        <f t="shared" si="15"/>
        <v>-1.1162911443718962E-2</v>
      </c>
      <c r="E370" s="3">
        <f t="shared" si="16"/>
        <v>0.55814557218594751</v>
      </c>
      <c r="F370" s="2">
        <f t="shared" si="17"/>
        <v>1.7916472867168918</v>
      </c>
    </row>
    <row r="371" spans="2:6" x14ac:dyDescent="0.35">
      <c r="B371" s="1">
        <v>43034</v>
      </c>
      <c r="C371">
        <v>3.25</v>
      </c>
      <c r="D371" s="2">
        <f t="shared" si="15"/>
        <v>3.3593550657351291E-2</v>
      </c>
      <c r="E371" s="3">
        <f t="shared" si="16"/>
        <v>0.55989251095585435</v>
      </c>
      <c r="F371" s="2">
        <f t="shared" si="17"/>
        <v>1.7860571099491751</v>
      </c>
    </row>
    <row r="372" spans="2:6" x14ac:dyDescent="0.35">
      <c r="B372" s="1">
        <v>43041</v>
      </c>
      <c r="C372">
        <v>3.27</v>
      </c>
      <c r="D372" s="2">
        <f t="shared" si="15"/>
        <v>1.1094003924504593E-2</v>
      </c>
      <c r="E372" s="3">
        <f t="shared" si="16"/>
        <v>0.55470019622522915</v>
      </c>
      <c r="F372" s="2">
        <f t="shared" si="17"/>
        <v>1.8027756377319946</v>
      </c>
    </row>
    <row r="373" spans="2:6" x14ac:dyDescent="0.35">
      <c r="B373" s="1">
        <v>43048</v>
      </c>
      <c r="C373">
        <v>3.24</v>
      </c>
      <c r="D373" s="2">
        <f t="shared" si="15"/>
        <v>-1.6590037908279821E-2</v>
      </c>
      <c r="E373" s="3">
        <f t="shared" si="16"/>
        <v>0.553001263609331</v>
      </c>
      <c r="F373" s="2">
        <f t="shared" si="17"/>
        <v>1.8083141320025125</v>
      </c>
    </row>
    <row r="374" spans="2:6" x14ac:dyDescent="0.35">
      <c r="B374" s="1">
        <v>43055</v>
      </c>
      <c r="C374">
        <v>3.31</v>
      </c>
      <c r="D374" s="2">
        <f t="shared" si="15"/>
        <v>3.8888888888888799E-2</v>
      </c>
      <c r="E374" s="3">
        <f t="shared" si="16"/>
        <v>0.55555555555555558</v>
      </c>
      <c r="F374" s="2">
        <f t="shared" si="17"/>
        <v>1.8</v>
      </c>
    </row>
    <row r="375" spans="2:6" x14ac:dyDescent="0.35">
      <c r="B375" s="1">
        <v>43061</v>
      </c>
      <c r="C375">
        <v>3.32</v>
      </c>
      <c r="D375" s="2">
        <f t="shared" si="15"/>
        <v>5.4964970992930099E-3</v>
      </c>
      <c r="E375" s="3">
        <f t="shared" si="16"/>
        <v>0.54964970992931272</v>
      </c>
      <c r="F375" s="2">
        <f t="shared" si="17"/>
        <v>1.8193405398660252</v>
      </c>
    </row>
    <row r="376" spans="2:6" x14ac:dyDescent="0.35">
      <c r="B376" s="1">
        <v>43069</v>
      </c>
      <c r="C376">
        <v>3.3</v>
      </c>
      <c r="D376" s="2">
        <f t="shared" si="15"/>
        <v>-1.0976425998969044E-2</v>
      </c>
      <c r="E376" s="3">
        <f t="shared" si="16"/>
        <v>0.54882129994845175</v>
      </c>
      <c r="F376" s="2">
        <f t="shared" si="17"/>
        <v>1.8220867158288598</v>
      </c>
    </row>
    <row r="377" spans="2:6" x14ac:dyDescent="0.35">
      <c r="B377" s="1">
        <v>43076</v>
      </c>
      <c r="C377">
        <v>3.36</v>
      </c>
      <c r="D377" s="2">
        <f t="shared" si="15"/>
        <v>3.3028912953790845E-2</v>
      </c>
      <c r="E377" s="3">
        <f t="shared" si="16"/>
        <v>0.55048188256318031</v>
      </c>
      <c r="F377" s="2">
        <f t="shared" si="17"/>
        <v>1.8165902124584949</v>
      </c>
    </row>
    <row r="378" spans="2:6" x14ac:dyDescent="0.35">
      <c r="B378" s="1">
        <v>43083</v>
      </c>
      <c r="C378">
        <v>3.36</v>
      </c>
      <c r="D378" s="2">
        <f t="shared" si="15"/>
        <v>0</v>
      </c>
      <c r="E378" s="3">
        <f t="shared" si="16"/>
        <v>0.54554472558998102</v>
      </c>
      <c r="F378" s="2">
        <f t="shared" si="17"/>
        <v>1.833030277982336</v>
      </c>
    </row>
    <row r="379" spans="2:6" x14ac:dyDescent="0.35">
      <c r="B379" s="1">
        <v>43090</v>
      </c>
      <c r="C379">
        <v>3.38</v>
      </c>
      <c r="D379" s="2">
        <f t="shared" si="15"/>
        <v>1.091089451179963E-2</v>
      </c>
      <c r="E379" s="3">
        <f t="shared" si="16"/>
        <v>0.54554472558998102</v>
      </c>
      <c r="F379" s="2">
        <f t="shared" si="17"/>
        <v>1.833030277982336</v>
      </c>
    </row>
    <row r="380" spans="2:6" x14ac:dyDescent="0.35">
      <c r="B380" s="1">
        <v>43097</v>
      </c>
      <c r="C380">
        <v>3.44</v>
      </c>
      <c r="D380" s="2">
        <f t="shared" si="15"/>
        <v>3.26356975932253E-2</v>
      </c>
      <c r="E380" s="3">
        <f t="shared" si="16"/>
        <v>0.54392829322042124</v>
      </c>
      <c r="F380" s="2">
        <f t="shared" si="17"/>
        <v>1.8384776310850235</v>
      </c>
    </row>
    <row r="381" spans="2:6" x14ac:dyDescent="0.35">
      <c r="B381" s="1">
        <v>43104</v>
      </c>
      <c r="C381">
        <v>3.38</v>
      </c>
      <c r="D381" s="2">
        <f t="shared" si="15"/>
        <v>-3.2349831961031555E-2</v>
      </c>
      <c r="E381" s="3">
        <f t="shared" si="16"/>
        <v>0.53916386601719213</v>
      </c>
      <c r="F381" s="2">
        <f t="shared" si="17"/>
        <v>1.8547236990991407</v>
      </c>
    </row>
    <row r="382" spans="2:6" x14ac:dyDescent="0.35">
      <c r="B382" s="1">
        <v>43111</v>
      </c>
      <c r="C382">
        <v>3.44</v>
      </c>
      <c r="D382" s="2">
        <f t="shared" si="15"/>
        <v>3.26356975932253E-2</v>
      </c>
      <c r="E382" s="3">
        <f t="shared" si="16"/>
        <v>0.54392829322042124</v>
      </c>
      <c r="F382" s="2">
        <f t="shared" si="17"/>
        <v>1.8384776310850235</v>
      </c>
    </row>
    <row r="383" spans="2:6" x14ac:dyDescent="0.35">
      <c r="B383" s="1">
        <v>43118</v>
      </c>
      <c r="C383">
        <v>3.49</v>
      </c>
      <c r="D383" s="2">
        <f t="shared" si="15"/>
        <v>2.6958193300859749E-2</v>
      </c>
      <c r="E383" s="3">
        <f t="shared" si="16"/>
        <v>0.53916386601719213</v>
      </c>
      <c r="F383" s="2">
        <f t="shared" si="17"/>
        <v>1.8547236990991407</v>
      </c>
    </row>
    <row r="384" spans="2:6" x14ac:dyDescent="0.35">
      <c r="B384" s="1">
        <v>43125</v>
      </c>
      <c r="C384">
        <v>3.62</v>
      </c>
      <c r="D384" s="2">
        <f t="shared" si="15"/>
        <v>6.9587404584384532E-2</v>
      </c>
      <c r="E384" s="3">
        <f t="shared" si="16"/>
        <v>0.53528772757218923</v>
      </c>
      <c r="F384" s="2">
        <f t="shared" si="17"/>
        <v>1.8681541692269406</v>
      </c>
    </row>
    <row r="385" spans="2:6" x14ac:dyDescent="0.35">
      <c r="B385" s="1">
        <v>43132</v>
      </c>
      <c r="C385">
        <v>3.68</v>
      </c>
      <c r="D385" s="2">
        <f t="shared" si="15"/>
        <v>3.1535299873658232E-2</v>
      </c>
      <c r="E385" s="3">
        <f t="shared" si="16"/>
        <v>0.52558833122763671</v>
      </c>
      <c r="F385" s="2">
        <f t="shared" si="17"/>
        <v>1.9026297590440449</v>
      </c>
    </row>
    <row r="386" spans="2:6" x14ac:dyDescent="0.35">
      <c r="B386" s="1">
        <v>43139</v>
      </c>
      <c r="C386">
        <v>3.77</v>
      </c>
      <c r="D386" s="2">
        <f t="shared" si="15"/>
        <v>4.6915743162841743E-2</v>
      </c>
      <c r="E386" s="3">
        <f t="shared" si="16"/>
        <v>0.5212860351426869</v>
      </c>
      <c r="F386" s="2">
        <f t="shared" si="17"/>
        <v>1.9183326093250879</v>
      </c>
    </row>
    <row r="387" spans="2:6" x14ac:dyDescent="0.35">
      <c r="B387" s="1">
        <v>43146</v>
      </c>
      <c r="C387">
        <v>3.84</v>
      </c>
      <c r="D387" s="2">
        <f t="shared" si="15"/>
        <v>3.6051834183722251E-2</v>
      </c>
      <c r="E387" s="3">
        <f t="shared" si="16"/>
        <v>0.51502620262460475</v>
      </c>
      <c r="F387" s="2">
        <f t="shared" si="17"/>
        <v>1.9416487838947598</v>
      </c>
    </row>
    <row r="388" spans="2:6" x14ac:dyDescent="0.35">
      <c r="B388" s="1">
        <v>43153</v>
      </c>
      <c r="C388">
        <v>3.85</v>
      </c>
      <c r="D388" s="2">
        <f t="shared" si="15"/>
        <v>5.103103630798406E-3</v>
      </c>
      <c r="E388" s="3">
        <f t="shared" si="16"/>
        <v>0.5103103630798288</v>
      </c>
      <c r="F388" s="2">
        <f t="shared" si="17"/>
        <v>1.9595917942265424</v>
      </c>
    </row>
    <row r="389" spans="2:6" x14ac:dyDescent="0.35">
      <c r="B389" s="1">
        <v>43160</v>
      </c>
      <c r="C389">
        <v>3.9</v>
      </c>
      <c r="D389" s="2">
        <f t="shared" si="15"/>
        <v>2.5482359571881184E-2</v>
      </c>
      <c r="E389" s="3">
        <f t="shared" si="16"/>
        <v>0.50964719143762549</v>
      </c>
      <c r="F389" s="2">
        <f t="shared" si="17"/>
        <v>1.9621416870348585</v>
      </c>
    </row>
    <row r="390" spans="2:6" x14ac:dyDescent="0.35">
      <c r="B390" s="1">
        <v>43167</v>
      </c>
      <c r="C390">
        <v>3.94</v>
      </c>
      <c r="D390" s="2">
        <f t="shared" si="15"/>
        <v>2.0254787341673349E-2</v>
      </c>
      <c r="E390" s="3">
        <f t="shared" si="16"/>
        <v>0.50636968354183332</v>
      </c>
      <c r="F390" s="2">
        <f t="shared" si="17"/>
        <v>1.9748417658131499</v>
      </c>
    </row>
    <row r="391" spans="2:6" x14ac:dyDescent="0.35">
      <c r="B391" s="1">
        <v>43174</v>
      </c>
      <c r="C391">
        <v>3.9</v>
      </c>
      <c r="D391" s="2">
        <f t="shared" si="15"/>
        <v>-2.0151708874395151E-2</v>
      </c>
      <c r="E391" s="3">
        <f t="shared" si="16"/>
        <v>0.50379272185987833</v>
      </c>
      <c r="F391" s="2">
        <f t="shared" si="17"/>
        <v>1.9849433241279208</v>
      </c>
    </row>
    <row r="392" spans="2:6" x14ac:dyDescent="0.35">
      <c r="B392" s="1">
        <v>43181</v>
      </c>
      <c r="C392">
        <v>3.91</v>
      </c>
      <c r="D392" s="2">
        <f t="shared" si="15"/>
        <v>5.06369683541845E-3</v>
      </c>
      <c r="E392" s="3">
        <f t="shared" si="16"/>
        <v>0.50636968354183332</v>
      </c>
      <c r="F392" s="2">
        <f t="shared" si="17"/>
        <v>1.9748417658131499</v>
      </c>
    </row>
    <row r="393" spans="2:6" x14ac:dyDescent="0.35">
      <c r="B393" s="1">
        <v>43188</v>
      </c>
      <c r="C393">
        <v>3.9</v>
      </c>
      <c r="D393" s="2">
        <f t="shared" si="15"/>
        <v>-5.0572173742418529E-3</v>
      </c>
      <c r="E393" s="3">
        <f t="shared" si="16"/>
        <v>0.50572173742417359</v>
      </c>
      <c r="F393" s="2">
        <f t="shared" si="17"/>
        <v>1.977371993328519</v>
      </c>
    </row>
    <row r="394" spans="2:6" x14ac:dyDescent="0.35">
      <c r="B394" s="1">
        <v>43195</v>
      </c>
      <c r="C394">
        <v>3.87</v>
      </c>
      <c r="D394" s="2">
        <f t="shared" si="15"/>
        <v>-1.51910905062549E-2</v>
      </c>
      <c r="E394" s="3">
        <f t="shared" si="16"/>
        <v>0.50636968354183332</v>
      </c>
      <c r="F394" s="2">
        <f t="shared" si="17"/>
        <v>1.9748417658131499</v>
      </c>
    </row>
    <row r="395" spans="2:6" x14ac:dyDescent="0.35">
      <c r="B395" s="1">
        <v>43202</v>
      </c>
      <c r="C395">
        <v>3.87</v>
      </c>
      <c r="D395" s="2">
        <f t="shared" si="15"/>
        <v>0</v>
      </c>
      <c r="E395" s="3">
        <f t="shared" si="16"/>
        <v>0.50832856777534885</v>
      </c>
      <c r="F395" s="2">
        <f t="shared" si="17"/>
        <v>1.9672315572906003</v>
      </c>
    </row>
    <row r="396" spans="2:6" x14ac:dyDescent="0.35">
      <c r="B396" s="1">
        <v>43209</v>
      </c>
      <c r="C396">
        <v>3.94</v>
      </c>
      <c r="D396" s="2">
        <f t="shared" si="15"/>
        <v>3.5582999744274341E-2</v>
      </c>
      <c r="E396" s="3">
        <f t="shared" si="16"/>
        <v>0.50832856777534885</v>
      </c>
      <c r="F396" s="2">
        <f t="shared" si="17"/>
        <v>1.9672315572906003</v>
      </c>
    </row>
    <row r="397" spans="2:6" x14ac:dyDescent="0.35">
      <c r="B397" s="1">
        <v>43216</v>
      </c>
      <c r="C397">
        <v>4.0199999999999996</v>
      </c>
      <c r="D397" s="2">
        <f t="shared" si="15"/>
        <v>4.030341774879008E-2</v>
      </c>
      <c r="E397" s="3">
        <f t="shared" si="16"/>
        <v>0.50379272185987833</v>
      </c>
      <c r="F397" s="2">
        <f t="shared" si="17"/>
        <v>1.9849433241279208</v>
      </c>
    </row>
    <row r="398" spans="2:6" x14ac:dyDescent="0.35">
      <c r="B398" s="1">
        <v>43223</v>
      </c>
      <c r="C398">
        <v>4.03</v>
      </c>
      <c r="D398" s="2">
        <f t="shared" si="15"/>
        <v>4.9875466805385012E-3</v>
      </c>
      <c r="E398" s="3">
        <f t="shared" si="16"/>
        <v>0.49875466805381646</v>
      </c>
      <c r="F398" s="2">
        <f t="shared" si="17"/>
        <v>2.0049937655763421</v>
      </c>
    </row>
    <row r="399" spans="2:6" x14ac:dyDescent="0.35">
      <c r="B399" s="1">
        <v>43230</v>
      </c>
      <c r="C399">
        <v>4.01</v>
      </c>
      <c r="D399" s="2">
        <f t="shared" si="15"/>
        <v>-9.9627096277345867E-3</v>
      </c>
      <c r="E399" s="3">
        <f t="shared" si="16"/>
        <v>0.49813548138671782</v>
      </c>
      <c r="F399" s="2">
        <f t="shared" si="17"/>
        <v>2.0074859899884734</v>
      </c>
    </row>
    <row r="400" spans="2:6" x14ac:dyDescent="0.35">
      <c r="B400" s="1">
        <v>43237</v>
      </c>
      <c r="C400">
        <v>4.08</v>
      </c>
      <c r="D400" s="2">
        <f t="shared" si="15"/>
        <v>3.4956331860724707E-2</v>
      </c>
      <c r="E400" s="3">
        <f t="shared" si="16"/>
        <v>0.49937616943892232</v>
      </c>
      <c r="F400" s="2">
        <f t="shared" si="17"/>
        <v>2.0024984394500787</v>
      </c>
    </row>
    <row r="401" spans="2:6" x14ac:dyDescent="0.35">
      <c r="B401" s="1">
        <v>43244</v>
      </c>
      <c r="C401">
        <v>4.1500000000000004</v>
      </c>
      <c r="D401" s="2">
        <f t="shared" si="15"/>
        <v>3.4655164004183739E-2</v>
      </c>
      <c r="E401" s="3">
        <f t="shared" si="16"/>
        <v>0.49507377148833714</v>
      </c>
      <c r="F401" s="2">
        <f t="shared" si="17"/>
        <v>2.0199009876724157</v>
      </c>
    </row>
    <row r="402" spans="2:6" x14ac:dyDescent="0.35">
      <c r="B402" s="1">
        <v>43251</v>
      </c>
      <c r="C402">
        <v>4.0599999999999996</v>
      </c>
      <c r="D402" s="2">
        <f t="shared" ref="D402:D465" si="18">(C402-C401)/SQRT(C401)</f>
        <v>-4.4179262430643802E-2</v>
      </c>
      <c r="E402" s="3">
        <f t="shared" ref="E402:E465" si="19">1/SQRT(C401)</f>
        <v>0.49088069367381598</v>
      </c>
      <c r="F402" s="2">
        <f t="shared" ref="F402:F465" si="20">SQRT(C401)</f>
        <v>2.0371548787463363</v>
      </c>
    </row>
    <row r="403" spans="2:6" x14ac:dyDescent="0.35">
      <c r="B403" s="1">
        <v>43258</v>
      </c>
      <c r="C403">
        <v>4.01</v>
      </c>
      <c r="D403" s="2">
        <f t="shared" si="18"/>
        <v>-2.4814583349273167E-2</v>
      </c>
      <c r="E403" s="3">
        <f t="shared" si="19"/>
        <v>0.49629166698546512</v>
      </c>
      <c r="F403" s="2">
        <f t="shared" si="20"/>
        <v>2.0149441679609885</v>
      </c>
    </row>
    <row r="404" spans="2:6" x14ac:dyDescent="0.35">
      <c r="B404" s="1">
        <v>43265</v>
      </c>
      <c r="C404">
        <v>4.07</v>
      </c>
      <c r="D404" s="2">
        <f t="shared" si="18"/>
        <v>2.9962570166335589E-2</v>
      </c>
      <c r="E404" s="3">
        <f t="shared" si="19"/>
        <v>0.49937616943892232</v>
      </c>
      <c r="F404" s="2">
        <f t="shared" si="20"/>
        <v>2.0024984394500787</v>
      </c>
    </row>
    <row r="405" spans="2:6" x14ac:dyDescent="0.35">
      <c r="B405" s="1">
        <v>43272</v>
      </c>
      <c r="C405">
        <v>4.04</v>
      </c>
      <c r="D405" s="2">
        <f t="shared" si="18"/>
        <v>-1.4870447912898415E-2</v>
      </c>
      <c r="E405" s="3">
        <f t="shared" si="19"/>
        <v>0.49568159709660969</v>
      </c>
      <c r="F405" s="2">
        <f t="shared" si="20"/>
        <v>2.0174241001832014</v>
      </c>
    </row>
    <row r="406" spans="2:6" x14ac:dyDescent="0.35">
      <c r="B406" s="1">
        <v>43279</v>
      </c>
      <c r="C406">
        <v>4.04</v>
      </c>
      <c r="D406" s="2">
        <f t="shared" si="18"/>
        <v>0</v>
      </c>
      <c r="E406" s="3">
        <f t="shared" si="19"/>
        <v>0.49751859510499463</v>
      </c>
      <c r="F406" s="2">
        <f t="shared" si="20"/>
        <v>2.0099751242241779</v>
      </c>
    </row>
    <row r="407" spans="2:6" x14ac:dyDescent="0.35">
      <c r="B407" s="1">
        <v>43286</v>
      </c>
      <c r="C407">
        <v>3.99</v>
      </c>
      <c r="D407" s="2">
        <f t="shared" si="18"/>
        <v>-2.4875929755249642E-2</v>
      </c>
      <c r="E407" s="3">
        <f t="shared" si="19"/>
        <v>0.49751859510499463</v>
      </c>
      <c r="F407" s="2">
        <f t="shared" si="20"/>
        <v>2.0099751242241779</v>
      </c>
    </row>
    <row r="408" spans="2:6" x14ac:dyDescent="0.35">
      <c r="B408" s="1">
        <v>43293</v>
      </c>
      <c r="C408">
        <v>4.0199999999999996</v>
      </c>
      <c r="D408" s="2">
        <f t="shared" si="18"/>
        <v>1.5018785229652446E-2</v>
      </c>
      <c r="E408" s="3">
        <f t="shared" si="19"/>
        <v>0.50062617432175882</v>
      </c>
      <c r="F408" s="2">
        <f t="shared" si="20"/>
        <v>1.9974984355438179</v>
      </c>
    </row>
    <row r="409" spans="2:6" x14ac:dyDescent="0.35">
      <c r="B409" s="1">
        <v>43300</v>
      </c>
      <c r="C409">
        <v>4</v>
      </c>
      <c r="D409" s="2">
        <f t="shared" si="18"/>
        <v>-9.975093361076116E-3</v>
      </c>
      <c r="E409" s="3">
        <f t="shared" si="19"/>
        <v>0.49875466805381646</v>
      </c>
      <c r="F409" s="2">
        <f t="shared" si="20"/>
        <v>2.0049937655763421</v>
      </c>
    </row>
    <row r="410" spans="2:6" x14ac:dyDescent="0.35">
      <c r="B410" s="1">
        <v>43307</v>
      </c>
      <c r="C410">
        <v>4.0199999999999996</v>
      </c>
      <c r="D410" s="2">
        <f t="shared" si="18"/>
        <v>9.9999999999997868E-3</v>
      </c>
      <c r="E410" s="3">
        <f t="shared" si="19"/>
        <v>0.5</v>
      </c>
      <c r="F410" s="2">
        <f t="shared" si="20"/>
        <v>2</v>
      </c>
    </row>
    <row r="411" spans="2:6" x14ac:dyDescent="0.35">
      <c r="B411" s="1">
        <v>43314</v>
      </c>
      <c r="C411">
        <v>4.08</v>
      </c>
      <c r="D411" s="2">
        <f t="shared" si="18"/>
        <v>2.9925280083229235E-2</v>
      </c>
      <c r="E411" s="3">
        <f t="shared" si="19"/>
        <v>0.49875466805381646</v>
      </c>
      <c r="F411" s="2">
        <f t="shared" si="20"/>
        <v>2.0049937655763421</v>
      </c>
    </row>
    <row r="412" spans="2:6" x14ac:dyDescent="0.35">
      <c r="B412" s="1">
        <v>43321</v>
      </c>
      <c r="C412">
        <v>4.05</v>
      </c>
      <c r="D412" s="2">
        <f t="shared" si="18"/>
        <v>-1.4852213144650237E-2</v>
      </c>
      <c r="E412" s="3">
        <f t="shared" si="19"/>
        <v>0.49507377148833714</v>
      </c>
      <c r="F412" s="2">
        <f t="shared" si="20"/>
        <v>2.0199009876724157</v>
      </c>
    </row>
    <row r="413" spans="2:6" x14ac:dyDescent="0.35">
      <c r="B413" s="1">
        <v>43328</v>
      </c>
      <c r="C413">
        <v>4.01</v>
      </c>
      <c r="D413" s="2">
        <f t="shared" si="18"/>
        <v>-1.9876159799998148E-2</v>
      </c>
      <c r="E413" s="3">
        <f t="shared" si="19"/>
        <v>0.4969039949999533</v>
      </c>
      <c r="F413" s="2">
        <f t="shared" si="20"/>
        <v>2.0124611797498106</v>
      </c>
    </row>
    <row r="414" spans="2:6" x14ac:dyDescent="0.35">
      <c r="B414" s="1">
        <v>43335</v>
      </c>
      <c r="C414">
        <v>3.98</v>
      </c>
      <c r="D414" s="2">
        <f t="shared" si="18"/>
        <v>-1.4981285083167572E-2</v>
      </c>
      <c r="E414" s="3">
        <f t="shared" si="19"/>
        <v>0.49937616943892232</v>
      </c>
      <c r="F414" s="2">
        <f t="shared" si="20"/>
        <v>2.0024984394500787</v>
      </c>
    </row>
    <row r="415" spans="2:6" x14ac:dyDescent="0.35">
      <c r="B415" s="1">
        <v>43342</v>
      </c>
      <c r="C415">
        <v>3.97</v>
      </c>
      <c r="D415" s="2">
        <f t="shared" si="18"/>
        <v>-5.0125470711707481E-3</v>
      </c>
      <c r="E415" s="3">
        <f t="shared" si="19"/>
        <v>0.50125470711708553</v>
      </c>
      <c r="F415" s="2">
        <f t="shared" si="20"/>
        <v>1.9949937343260002</v>
      </c>
    </row>
    <row r="416" spans="2:6" x14ac:dyDescent="0.35">
      <c r="B416" s="1">
        <v>43349</v>
      </c>
      <c r="C416">
        <v>3.99</v>
      </c>
      <c r="D416" s="2">
        <f t="shared" si="18"/>
        <v>1.0037712264569921E-2</v>
      </c>
      <c r="E416" s="3">
        <f t="shared" si="19"/>
        <v>0.50188561322849556</v>
      </c>
      <c r="F416" s="2">
        <f t="shared" si="20"/>
        <v>1.9924858845171276</v>
      </c>
    </row>
    <row r="417" spans="2:6" x14ac:dyDescent="0.35">
      <c r="B417" s="1">
        <v>43356</v>
      </c>
      <c r="C417">
        <v>4.0599999999999996</v>
      </c>
      <c r="D417" s="2">
        <f t="shared" si="18"/>
        <v>3.5043832202522822E-2</v>
      </c>
      <c r="E417" s="3">
        <f t="shared" si="19"/>
        <v>0.50062617432175882</v>
      </c>
      <c r="F417" s="2">
        <f t="shared" si="20"/>
        <v>1.9974984355438179</v>
      </c>
    </row>
    <row r="418" spans="2:6" x14ac:dyDescent="0.35">
      <c r="B418" s="1">
        <v>43363</v>
      </c>
      <c r="C418">
        <v>4.1100000000000003</v>
      </c>
      <c r="D418" s="2">
        <f t="shared" si="18"/>
        <v>2.4814583349273608E-2</v>
      </c>
      <c r="E418" s="3">
        <f t="shared" si="19"/>
        <v>0.49629166698546512</v>
      </c>
      <c r="F418" s="2">
        <f t="shared" si="20"/>
        <v>2.0149441679609885</v>
      </c>
    </row>
    <row r="419" spans="2:6" x14ac:dyDescent="0.35">
      <c r="B419" s="1">
        <v>43370</v>
      </c>
      <c r="C419">
        <v>4.16</v>
      </c>
      <c r="D419" s="2">
        <f t="shared" si="18"/>
        <v>2.4663181183349415E-2</v>
      </c>
      <c r="E419" s="3">
        <f t="shared" si="19"/>
        <v>0.49326362366699006</v>
      </c>
      <c r="F419" s="2">
        <f t="shared" si="20"/>
        <v>2.0273134932713295</v>
      </c>
    </row>
    <row r="420" spans="2:6" x14ac:dyDescent="0.35">
      <c r="B420" s="1">
        <v>43377</v>
      </c>
      <c r="C420">
        <v>4.1500000000000004</v>
      </c>
      <c r="D420" s="2">
        <f t="shared" si="18"/>
        <v>-4.9029033784544962E-3</v>
      </c>
      <c r="E420" s="3">
        <f t="shared" si="19"/>
        <v>0.49029033784546006</v>
      </c>
      <c r="F420" s="2">
        <f t="shared" si="20"/>
        <v>2.0396078054371141</v>
      </c>
    </row>
    <row r="421" spans="2:6" x14ac:dyDescent="0.35">
      <c r="B421" s="1">
        <v>43384</v>
      </c>
      <c r="C421">
        <v>4.29</v>
      </c>
      <c r="D421" s="2">
        <f t="shared" si="18"/>
        <v>6.8723297114334073E-2</v>
      </c>
      <c r="E421" s="3">
        <f t="shared" si="19"/>
        <v>0.49088069367381598</v>
      </c>
      <c r="F421" s="2">
        <f t="shared" si="20"/>
        <v>2.0371548787463363</v>
      </c>
    </row>
    <row r="422" spans="2:6" x14ac:dyDescent="0.35">
      <c r="B422" s="1">
        <v>43391</v>
      </c>
      <c r="C422">
        <v>4.26</v>
      </c>
      <c r="D422" s="2">
        <f t="shared" si="18"/>
        <v>-1.4484136487558148E-2</v>
      </c>
      <c r="E422" s="3">
        <f t="shared" si="19"/>
        <v>0.48280454958526758</v>
      </c>
      <c r="F422" s="2">
        <f t="shared" si="20"/>
        <v>2.0712315177207978</v>
      </c>
    </row>
    <row r="423" spans="2:6" x14ac:dyDescent="0.35">
      <c r="B423" s="1">
        <v>43398</v>
      </c>
      <c r="C423">
        <v>4.29</v>
      </c>
      <c r="D423" s="2">
        <f t="shared" si="18"/>
        <v>1.4535047493345396E-2</v>
      </c>
      <c r="E423" s="3">
        <f t="shared" si="19"/>
        <v>0.4845015831115092</v>
      </c>
      <c r="F423" s="2">
        <f t="shared" si="20"/>
        <v>2.0639767440550294</v>
      </c>
    </row>
    <row r="424" spans="2:6" x14ac:dyDescent="0.35">
      <c r="B424" s="1">
        <v>43405</v>
      </c>
      <c r="C424">
        <v>4.2300000000000004</v>
      </c>
      <c r="D424" s="2">
        <f t="shared" si="18"/>
        <v>-2.8968272975115866E-2</v>
      </c>
      <c r="E424" s="3">
        <f t="shared" si="19"/>
        <v>0.48280454958526758</v>
      </c>
      <c r="F424" s="2">
        <f t="shared" si="20"/>
        <v>2.0712315177207978</v>
      </c>
    </row>
    <row r="425" spans="2:6" x14ac:dyDescent="0.35">
      <c r="B425" s="1">
        <v>43412</v>
      </c>
      <c r="C425">
        <v>4.33</v>
      </c>
      <c r="D425" s="2">
        <f t="shared" si="18"/>
        <v>4.8621663832631341E-2</v>
      </c>
      <c r="E425" s="3">
        <f t="shared" si="19"/>
        <v>0.48621663832631512</v>
      </c>
      <c r="F425" s="2">
        <f t="shared" si="20"/>
        <v>2.0566963801203135</v>
      </c>
    </row>
    <row r="426" spans="2:6" x14ac:dyDescent="0.35">
      <c r="B426" s="1">
        <v>43419</v>
      </c>
      <c r="C426">
        <v>4.3600000000000003</v>
      </c>
      <c r="D426" s="2">
        <f t="shared" si="18"/>
        <v>1.4417079939966503E-2</v>
      </c>
      <c r="E426" s="3">
        <f t="shared" si="19"/>
        <v>0.4805693313322128</v>
      </c>
      <c r="F426" s="2">
        <f t="shared" si="20"/>
        <v>2.080865204668481</v>
      </c>
    </row>
    <row r="427" spans="2:6" x14ac:dyDescent="0.35">
      <c r="B427" s="1">
        <v>43425</v>
      </c>
      <c r="C427">
        <v>4.24</v>
      </c>
      <c r="D427" s="2">
        <f t="shared" si="18"/>
        <v>-5.7469577113269131E-2</v>
      </c>
      <c r="E427" s="3">
        <f t="shared" si="19"/>
        <v>0.47891314261057566</v>
      </c>
      <c r="F427" s="2">
        <f t="shared" si="20"/>
        <v>2.0880613017821101</v>
      </c>
    </row>
    <row r="428" spans="2:6" x14ac:dyDescent="0.35">
      <c r="B428" s="1">
        <v>43433</v>
      </c>
      <c r="C428">
        <v>4.25</v>
      </c>
      <c r="D428" s="2">
        <f t="shared" si="18"/>
        <v>4.8564293117862173E-3</v>
      </c>
      <c r="E428" s="3">
        <f t="shared" si="19"/>
        <v>0.48564293117863211</v>
      </c>
      <c r="F428" s="2">
        <f t="shared" si="20"/>
        <v>2.0591260281974</v>
      </c>
    </row>
    <row r="429" spans="2:6" x14ac:dyDescent="0.35">
      <c r="B429" s="1">
        <v>43440</v>
      </c>
      <c r="C429">
        <v>4.21</v>
      </c>
      <c r="D429" s="2">
        <f t="shared" si="18"/>
        <v>-1.9402850002906653E-2</v>
      </c>
      <c r="E429" s="3">
        <f t="shared" si="19"/>
        <v>0.48507125007266594</v>
      </c>
      <c r="F429" s="2">
        <f t="shared" si="20"/>
        <v>2.0615528128088303</v>
      </c>
    </row>
    <row r="430" spans="2:6" x14ac:dyDescent="0.35">
      <c r="B430" s="1">
        <v>43447</v>
      </c>
      <c r="C430">
        <v>4.07</v>
      </c>
      <c r="D430" s="2">
        <f t="shared" si="18"/>
        <v>-6.8231825036000948E-2</v>
      </c>
      <c r="E430" s="3">
        <f t="shared" si="19"/>
        <v>0.4873701788285793</v>
      </c>
      <c r="F430" s="2">
        <f t="shared" si="20"/>
        <v>2.0518284528683193</v>
      </c>
    </row>
    <row r="431" spans="2:6" x14ac:dyDescent="0.35">
      <c r="B431" s="1">
        <v>43454</v>
      </c>
      <c r="C431">
        <v>4.07</v>
      </c>
      <c r="D431" s="2">
        <f t="shared" si="18"/>
        <v>0</v>
      </c>
      <c r="E431" s="3">
        <f t="shared" si="19"/>
        <v>0.49568159709660969</v>
      </c>
      <c r="F431" s="2">
        <f t="shared" si="20"/>
        <v>2.0174241001832014</v>
      </c>
    </row>
    <row r="432" spans="2:6" x14ac:dyDescent="0.35">
      <c r="B432" s="1">
        <v>43461</v>
      </c>
      <c r="C432">
        <v>4.01</v>
      </c>
      <c r="D432" s="2">
        <f t="shared" si="18"/>
        <v>-2.974089582579683E-2</v>
      </c>
      <c r="E432" s="3">
        <f t="shared" si="19"/>
        <v>0.49568159709660969</v>
      </c>
      <c r="F432" s="2">
        <f t="shared" si="20"/>
        <v>2.0174241001832014</v>
      </c>
    </row>
    <row r="433" spans="2:6" x14ac:dyDescent="0.35">
      <c r="B433" s="1">
        <v>43468</v>
      </c>
      <c r="C433">
        <v>3.99</v>
      </c>
      <c r="D433" s="2">
        <f t="shared" si="18"/>
        <v>-9.9875233887782335E-3</v>
      </c>
      <c r="E433" s="3">
        <f t="shared" si="19"/>
        <v>0.49937616943892232</v>
      </c>
      <c r="F433" s="2">
        <f t="shared" si="20"/>
        <v>2.0024984394500787</v>
      </c>
    </row>
    <row r="434" spans="2:6" x14ac:dyDescent="0.35">
      <c r="B434" s="1">
        <v>43475</v>
      </c>
      <c r="C434">
        <v>3.89</v>
      </c>
      <c r="D434" s="2">
        <f t="shared" si="18"/>
        <v>-5.0062617432175931E-2</v>
      </c>
      <c r="E434" s="3">
        <f t="shared" si="19"/>
        <v>0.50062617432175882</v>
      </c>
      <c r="F434" s="2">
        <f t="shared" si="20"/>
        <v>1.9974984355438179</v>
      </c>
    </row>
    <row r="435" spans="2:6" x14ac:dyDescent="0.35">
      <c r="B435" s="1">
        <v>43482</v>
      </c>
      <c r="C435">
        <v>3.88</v>
      </c>
      <c r="D435" s="2">
        <f t="shared" si="18"/>
        <v>-5.0702012656340554E-3</v>
      </c>
      <c r="E435" s="3">
        <f t="shared" si="19"/>
        <v>0.50702012656339379</v>
      </c>
      <c r="F435" s="2">
        <f t="shared" si="20"/>
        <v>1.972308292331602</v>
      </c>
    </row>
    <row r="436" spans="2:6" x14ac:dyDescent="0.35">
      <c r="B436" s="1">
        <v>43489</v>
      </c>
      <c r="C436">
        <v>3.88</v>
      </c>
      <c r="D436" s="2">
        <f t="shared" si="18"/>
        <v>0</v>
      </c>
      <c r="E436" s="3">
        <f t="shared" si="19"/>
        <v>0.50767308256680954</v>
      </c>
      <c r="F436" s="2">
        <f t="shared" si="20"/>
        <v>1.969771560359221</v>
      </c>
    </row>
    <row r="437" spans="2:6" x14ac:dyDescent="0.35">
      <c r="B437" s="1">
        <v>43496</v>
      </c>
      <c r="C437">
        <v>3.89</v>
      </c>
      <c r="D437" s="2">
        <f t="shared" si="18"/>
        <v>5.0767308256682124E-3</v>
      </c>
      <c r="E437" s="3">
        <f t="shared" si="19"/>
        <v>0.50767308256680954</v>
      </c>
      <c r="F437" s="2">
        <f t="shared" si="20"/>
        <v>1.969771560359221</v>
      </c>
    </row>
    <row r="438" spans="2:6" x14ac:dyDescent="0.35">
      <c r="B438" s="1">
        <v>43503</v>
      </c>
      <c r="C438">
        <v>3.84</v>
      </c>
      <c r="D438" s="2">
        <f t="shared" si="18"/>
        <v>-2.5351006328169827E-2</v>
      </c>
      <c r="E438" s="3">
        <f t="shared" si="19"/>
        <v>0.50702012656339379</v>
      </c>
      <c r="F438" s="2">
        <f t="shared" si="20"/>
        <v>1.972308292331602</v>
      </c>
    </row>
    <row r="439" spans="2:6" x14ac:dyDescent="0.35">
      <c r="B439" s="1">
        <v>43510</v>
      </c>
      <c r="C439">
        <v>3.81</v>
      </c>
      <c r="D439" s="2">
        <f t="shared" si="18"/>
        <v>-1.5309310892394764E-2</v>
      </c>
      <c r="E439" s="3">
        <f t="shared" si="19"/>
        <v>0.5103103630798288</v>
      </c>
      <c r="F439" s="2">
        <f t="shared" si="20"/>
        <v>1.9595917942265424</v>
      </c>
    </row>
    <row r="440" spans="2:6" x14ac:dyDescent="0.35">
      <c r="B440" s="1">
        <v>43517</v>
      </c>
      <c r="C440">
        <v>3.78</v>
      </c>
      <c r="D440" s="2">
        <f t="shared" si="18"/>
        <v>-1.5369465587356928E-2</v>
      </c>
      <c r="E440" s="3">
        <f t="shared" si="19"/>
        <v>0.51231551957856003</v>
      </c>
      <c r="F440" s="2">
        <f t="shared" si="20"/>
        <v>1.9519221295943134</v>
      </c>
    </row>
    <row r="441" spans="2:6" x14ac:dyDescent="0.35">
      <c r="B441" s="1">
        <v>43524</v>
      </c>
      <c r="C441">
        <v>3.77</v>
      </c>
      <c r="D441" s="2">
        <f t="shared" si="18"/>
        <v>-5.1434449987362877E-3</v>
      </c>
      <c r="E441" s="3">
        <f t="shared" si="19"/>
        <v>0.51434449987363973</v>
      </c>
      <c r="F441" s="2">
        <f t="shared" si="20"/>
        <v>1.944222209522358</v>
      </c>
    </row>
    <row r="442" spans="2:6" x14ac:dyDescent="0.35">
      <c r="B442" s="1">
        <v>43531</v>
      </c>
      <c r="C442">
        <v>3.83</v>
      </c>
      <c r="D442" s="2">
        <f t="shared" si="18"/>
        <v>3.0901572157476312E-2</v>
      </c>
      <c r="E442" s="3">
        <f t="shared" si="19"/>
        <v>0.51502620262460475</v>
      </c>
      <c r="F442" s="2">
        <f t="shared" si="20"/>
        <v>1.9416487838947598</v>
      </c>
    </row>
    <row r="443" spans="2:6" x14ac:dyDescent="0.35">
      <c r="B443" s="1">
        <v>43538</v>
      </c>
      <c r="C443">
        <v>3.76</v>
      </c>
      <c r="D443" s="2">
        <f t="shared" si="18"/>
        <v>-3.5768329121531862E-2</v>
      </c>
      <c r="E443" s="3">
        <f t="shared" si="19"/>
        <v>0.51097613030759603</v>
      </c>
      <c r="F443" s="2">
        <f t="shared" si="20"/>
        <v>1.9570385790780926</v>
      </c>
    </row>
    <row r="444" spans="2:6" x14ac:dyDescent="0.35">
      <c r="B444" s="1">
        <v>43545</v>
      </c>
      <c r="C444">
        <v>3.71</v>
      </c>
      <c r="D444" s="2">
        <f t="shared" si="18"/>
        <v>-2.5785531156469744E-2</v>
      </c>
      <c r="E444" s="3">
        <f t="shared" si="19"/>
        <v>0.51571062312939675</v>
      </c>
      <c r="F444" s="2">
        <f t="shared" si="20"/>
        <v>1.9390719429665315</v>
      </c>
    </row>
    <row r="445" spans="2:6" x14ac:dyDescent="0.35">
      <c r="B445" s="1">
        <v>43552</v>
      </c>
      <c r="C445">
        <v>3.57</v>
      </c>
      <c r="D445" s="2">
        <f t="shared" si="18"/>
        <v>-7.2684378431163169E-2</v>
      </c>
      <c r="E445" s="3">
        <f t="shared" si="19"/>
        <v>0.51917413165116499</v>
      </c>
      <c r="F445" s="2">
        <f t="shared" si="20"/>
        <v>1.9261360284258222</v>
      </c>
    </row>
    <row r="446" spans="2:6" x14ac:dyDescent="0.35">
      <c r="B446" s="1">
        <v>43559</v>
      </c>
      <c r="C446">
        <v>3.56</v>
      </c>
      <c r="D446" s="2">
        <f t="shared" si="18"/>
        <v>-5.2925612402495185E-3</v>
      </c>
      <c r="E446" s="3">
        <f t="shared" si="19"/>
        <v>0.52925612402496314</v>
      </c>
      <c r="F446" s="2">
        <f t="shared" si="20"/>
        <v>1.8894443627691184</v>
      </c>
    </row>
    <row r="447" spans="2:6" x14ac:dyDescent="0.35">
      <c r="B447" s="1">
        <v>43566</v>
      </c>
      <c r="C447">
        <v>3.6</v>
      </c>
      <c r="D447" s="2">
        <f t="shared" si="18"/>
        <v>2.1199957600127217E-2</v>
      </c>
      <c r="E447" s="3">
        <f t="shared" si="19"/>
        <v>0.52999894000318004</v>
      </c>
      <c r="F447" s="2">
        <f t="shared" si="20"/>
        <v>1.8867962264113207</v>
      </c>
    </row>
    <row r="448" spans="2:6" x14ac:dyDescent="0.35">
      <c r="B448" s="1">
        <v>43573</v>
      </c>
      <c r="C448">
        <v>3.62</v>
      </c>
      <c r="D448" s="2">
        <f t="shared" si="18"/>
        <v>1.0540925533894607E-2</v>
      </c>
      <c r="E448" s="3">
        <f t="shared" si="19"/>
        <v>0.52704627669472992</v>
      </c>
      <c r="F448" s="2">
        <f t="shared" si="20"/>
        <v>1.8973665961010275</v>
      </c>
    </row>
    <row r="449" spans="2:6" x14ac:dyDescent="0.35">
      <c r="B449" s="1">
        <v>43580</v>
      </c>
      <c r="C449">
        <v>3.64</v>
      </c>
      <c r="D449" s="2">
        <f t="shared" si="18"/>
        <v>1.0511766624552743E-2</v>
      </c>
      <c r="E449" s="3">
        <f t="shared" si="19"/>
        <v>0.52558833122763671</v>
      </c>
      <c r="F449" s="2">
        <f t="shared" si="20"/>
        <v>1.9026297590440449</v>
      </c>
    </row>
    <row r="450" spans="2:6" x14ac:dyDescent="0.35">
      <c r="B450" s="1">
        <v>43587</v>
      </c>
      <c r="C450">
        <v>3.6</v>
      </c>
      <c r="D450" s="2">
        <f t="shared" si="18"/>
        <v>-2.0965696734438384E-2</v>
      </c>
      <c r="E450" s="3">
        <f t="shared" si="19"/>
        <v>0.52414241836095909</v>
      </c>
      <c r="F450" s="2">
        <f t="shared" si="20"/>
        <v>1.9078784028338913</v>
      </c>
    </row>
    <row r="451" spans="2:6" x14ac:dyDescent="0.35">
      <c r="B451" s="1">
        <v>43594</v>
      </c>
      <c r="C451">
        <v>3.57</v>
      </c>
      <c r="D451" s="2">
        <f t="shared" si="18"/>
        <v>-1.5811388300842028E-2</v>
      </c>
      <c r="E451" s="3">
        <f t="shared" si="19"/>
        <v>0.52704627669472992</v>
      </c>
      <c r="F451" s="2">
        <f t="shared" si="20"/>
        <v>1.8973665961010275</v>
      </c>
    </row>
    <row r="452" spans="2:6" x14ac:dyDescent="0.35">
      <c r="B452" s="1">
        <v>43601</v>
      </c>
      <c r="C452">
        <v>3.53</v>
      </c>
      <c r="D452" s="2">
        <f t="shared" si="18"/>
        <v>-2.1170244960998546E-2</v>
      </c>
      <c r="E452" s="3">
        <f t="shared" si="19"/>
        <v>0.52925612402496314</v>
      </c>
      <c r="F452" s="2">
        <f t="shared" si="20"/>
        <v>1.8894443627691184</v>
      </c>
    </row>
    <row r="453" spans="2:6" x14ac:dyDescent="0.35">
      <c r="B453" s="1">
        <v>43608</v>
      </c>
      <c r="C453">
        <v>3.51</v>
      </c>
      <c r="D453" s="2">
        <f t="shared" si="18"/>
        <v>-1.0644925908247E-2</v>
      </c>
      <c r="E453" s="3">
        <f t="shared" si="19"/>
        <v>0.53224629541234947</v>
      </c>
      <c r="F453" s="2">
        <f t="shared" si="20"/>
        <v>1.8788294228055935</v>
      </c>
    </row>
    <row r="454" spans="2:6" x14ac:dyDescent="0.35">
      <c r="B454" s="1">
        <v>43615</v>
      </c>
      <c r="C454">
        <v>3.46</v>
      </c>
      <c r="D454" s="2">
        <f t="shared" si="18"/>
        <v>-2.6688025634181094E-2</v>
      </c>
      <c r="E454" s="3">
        <f t="shared" si="19"/>
        <v>0.53376051268362379</v>
      </c>
      <c r="F454" s="2">
        <f t="shared" si="20"/>
        <v>1.8734993995195195</v>
      </c>
    </row>
    <row r="455" spans="2:6" x14ac:dyDescent="0.35">
      <c r="B455" s="1">
        <v>43622</v>
      </c>
      <c r="C455">
        <v>3.28</v>
      </c>
      <c r="D455" s="2">
        <f t="shared" si="18"/>
        <v>-9.6768599502684752E-2</v>
      </c>
      <c r="E455" s="3">
        <f t="shared" si="19"/>
        <v>0.53760333057047038</v>
      </c>
      <c r="F455" s="2">
        <f t="shared" si="20"/>
        <v>1.8601075237738274</v>
      </c>
    </row>
    <row r="456" spans="2:6" x14ac:dyDescent="0.35">
      <c r="B456" s="1">
        <v>43629</v>
      </c>
      <c r="C456">
        <v>3.26</v>
      </c>
      <c r="D456" s="2">
        <f t="shared" si="18"/>
        <v>-1.1043152607484666E-2</v>
      </c>
      <c r="E456" s="3">
        <f t="shared" si="19"/>
        <v>0.55215763037423271</v>
      </c>
      <c r="F456" s="2">
        <f t="shared" si="20"/>
        <v>1.8110770276274832</v>
      </c>
    </row>
    <row r="457" spans="2:6" x14ac:dyDescent="0.35">
      <c r="B457" s="1">
        <v>43636</v>
      </c>
      <c r="C457">
        <v>3.25</v>
      </c>
      <c r="D457" s="2">
        <f t="shared" si="18"/>
        <v>-5.5384877562169952E-3</v>
      </c>
      <c r="E457" s="3">
        <f t="shared" si="19"/>
        <v>0.55384877562171131</v>
      </c>
      <c r="F457" s="2">
        <f t="shared" si="20"/>
        <v>1.8055470085267789</v>
      </c>
    </row>
    <row r="458" spans="2:6" x14ac:dyDescent="0.35">
      <c r="B458" s="1">
        <v>43643</v>
      </c>
      <c r="C458">
        <v>3.16</v>
      </c>
      <c r="D458" s="2">
        <f t="shared" si="18"/>
        <v>-4.9923017660270547E-2</v>
      </c>
      <c r="E458" s="3">
        <f t="shared" si="19"/>
        <v>0.55470019622522915</v>
      </c>
      <c r="F458" s="2">
        <f t="shared" si="20"/>
        <v>1.8027756377319946</v>
      </c>
    </row>
    <row r="459" spans="2:6" x14ac:dyDescent="0.35">
      <c r="B459" s="1">
        <v>43649</v>
      </c>
      <c r="C459">
        <v>3.18</v>
      </c>
      <c r="D459" s="2">
        <f t="shared" si="18"/>
        <v>1.1250879009260249E-2</v>
      </c>
      <c r="E459" s="3">
        <f t="shared" si="19"/>
        <v>0.56254395046301198</v>
      </c>
      <c r="F459" s="2">
        <f t="shared" si="20"/>
        <v>1.7776388834631178</v>
      </c>
    </row>
    <row r="460" spans="2:6" x14ac:dyDescent="0.35">
      <c r="B460" s="1">
        <v>43657</v>
      </c>
      <c r="C460">
        <v>3.22</v>
      </c>
      <c r="D460" s="2">
        <f t="shared" si="18"/>
        <v>2.2430886163681791E-2</v>
      </c>
      <c r="E460" s="3">
        <f t="shared" si="19"/>
        <v>0.56077215409204428</v>
      </c>
      <c r="F460" s="2">
        <f t="shared" si="20"/>
        <v>1.7832554500127009</v>
      </c>
    </row>
    <row r="461" spans="2:6" x14ac:dyDescent="0.35">
      <c r="B461" s="1">
        <v>43664</v>
      </c>
      <c r="C461">
        <v>3.23</v>
      </c>
      <c r="D461" s="2">
        <f t="shared" si="18"/>
        <v>5.5727821257534095E-3</v>
      </c>
      <c r="E461" s="3">
        <f t="shared" si="19"/>
        <v>0.55727821257535282</v>
      </c>
      <c r="F461" s="2">
        <f t="shared" si="20"/>
        <v>1.794435844492636</v>
      </c>
    </row>
    <row r="462" spans="2:6" x14ac:dyDescent="0.35">
      <c r="B462" s="1">
        <v>43671</v>
      </c>
      <c r="C462">
        <v>3.18</v>
      </c>
      <c r="D462" s="2">
        <f t="shared" si="18"/>
        <v>-2.7820744203732761E-2</v>
      </c>
      <c r="E462" s="3">
        <f t="shared" si="19"/>
        <v>0.55641488407465722</v>
      </c>
      <c r="F462" s="2">
        <f t="shared" si="20"/>
        <v>1.7972200755611429</v>
      </c>
    </row>
    <row r="463" spans="2:6" x14ac:dyDescent="0.35">
      <c r="B463" s="1">
        <v>43678</v>
      </c>
      <c r="C463">
        <v>3.2</v>
      </c>
      <c r="D463" s="2">
        <f t="shared" si="18"/>
        <v>1.1215443081840895E-2</v>
      </c>
      <c r="E463" s="3">
        <f t="shared" si="19"/>
        <v>0.56077215409204428</v>
      </c>
      <c r="F463" s="2">
        <f t="shared" si="20"/>
        <v>1.7832554500127009</v>
      </c>
    </row>
    <row r="464" spans="2:6" x14ac:dyDescent="0.35">
      <c r="B464" s="1">
        <v>43685</v>
      </c>
      <c r="C464">
        <v>3.05</v>
      </c>
      <c r="D464" s="2">
        <f t="shared" si="18"/>
        <v>-8.3852549156242309E-2</v>
      </c>
      <c r="E464" s="3">
        <f t="shared" si="19"/>
        <v>0.55901699437494745</v>
      </c>
      <c r="F464" s="2">
        <f t="shared" si="20"/>
        <v>1.7888543819998317</v>
      </c>
    </row>
    <row r="465" spans="2:6" x14ac:dyDescent="0.35">
      <c r="B465" s="1">
        <v>43692</v>
      </c>
      <c r="C465">
        <v>3.07</v>
      </c>
      <c r="D465" s="2">
        <f t="shared" si="18"/>
        <v>1.1451966686277374E-2</v>
      </c>
      <c r="E465" s="3">
        <f t="shared" si="19"/>
        <v>0.5725983343138682</v>
      </c>
      <c r="F465" s="2">
        <f t="shared" si="20"/>
        <v>1.7464249196572981</v>
      </c>
    </row>
    <row r="466" spans="2:6" x14ac:dyDescent="0.35">
      <c r="B466" s="1">
        <v>43699</v>
      </c>
      <c r="C466">
        <v>3.03</v>
      </c>
      <c r="D466" s="2">
        <f t="shared" ref="D466:D484" si="21">(C466-C465)/SQRT(C465)</f>
        <v>-2.2829205821414005E-2</v>
      </c>
      <c r="E466" s="3">
        <f t="shared" ref="E466:E484" si="22">1/SQRT(C465)</f>
        <v>0.57073014553534962</v>
      </c>
      <c r="F466" s="2">
        <f t="shared" ref="F466:F484" si="23">SQRT(C465)</f>
        <v>1.7521415467935231</v>
      </c>
    </row>
    <row r="467" spans="2:6" x14ac:dyDescent="0.35">
      <c r="B467" s="1">
        <v>43706</v>
      </c>
      <c r="C467">
        <v>3.06</v>
      </c>
      <c r="D467" s="2">
        <f t="shared" si="21"/>
        <v>1.7234549688642926E-2</v>
      </c>
      <c r="E467" s="3">
        <f t="shared" si="22"/>
        <v>0.57448498962142613</v>
      </c>
      <c r="F467" s="2">
        <f t="shared" si="23"/>
        <v>1.740689518552921</v>
      </c>
    </row>
    <row r="468" spans="2:6" x14ac:dyDescent="0.35">
      <c r="B468" s="1">
        <v>43713</v>
      </c>
      <c r="C468">
        <v>3</v>
      </c>
      <c r="D468" s="2">
        <f t="shared" si="21"/>
        <v>-3.4299717028501799E-2</v>
      </c>
      <c r="E468" s="3">
        <f t="shared" si="22"/>
        <v>0.57166195047502943</v>
      </c>
      <c r="F468" s="2">
        <f t="shared" si="23"/>
        <v>1.7492855684535902</v>
      </c>
    </row>
    <row r="469" spans="2:6" x14ac:dyDescent="0.35">
      <c r="B469" s="1">
        <v>43720</v>
      </c>
      <c r="C469">
        <v>3.09</v>
      </c>
      <c r="D469" s="2">
        <f t="shared" si="21"/>
        <v>5.1961524227066243E-2</v>
      </c>
      <c r="E469" s="3">
        <f t="shared" si="22"/>
        <v>0.57735026918962584</v>
      </c>
      <c r="F469" s="2">
        <f t="shared" si="23"/>
        <v>1.7320508075688772</v>
      </c>
    </row>
    <row r="470" spans="2:6" x14ac:dyDescent="0.35">
      <c r="B470" s="1">
        <v>43727</v>
      </c>
      <c r="C470">
        <v>3.21</v>
      </c>
      <c r="D470" s="2">
        <f t="shared" si="21"/>
        <v>6.8265614878628977E-2</v>
      </c>
      <c r="E470" s="3">
        <f t="shared" si="22"/>
        <v>0.56888012398857435</v>
      </c>
      <c r="F470" s="2">
        <f t="shared" si="23"/>
        <v>1.7578395831246945</v>
      </c>
    </row>
    <row r="471" spans="2:6" x14ac:dyDescent="0.35">
      <c r="B471" s="1">
        <v>43734</v>
      </c>
      <c r="C471">
        <v>3.16</v>
      </c>
      <c r="D471" s="2">
        <f t="shared" si="21"/>
        <v>-2.790727860929728E-2</v>
      </c>
      <c r="E471" s="3">
        <f t="shared" si="22"/>
        <v>0.55814557218594751</v>
      </c>
      <c r="F471" s="2">
        <f t="shared" si="23"/>
        <v>1.7916472867168918</v>
      </c>
    </row>
    <row r="472" spans="2:6" x14ac:dyDescent="0.35">
      <c r="B472" s="1">
        <v>43741</v>
      </c>
      <c r="C472">
        <v>3.14</v>
      </c>
      <c r="D472" s="2">
        <f t="shared" si="21"/>
        <v>-1.1250879009260249E-2</v>
      </c>
      <c r="E472" s="3">
        <f t="shared" si="22"/>
        <v>0.56254395046301198</v>
      </c>
      <c r="F472" s="2">
        <f t="shared" si="23"/>
        <v>1.7776388834631178</v>
      </c>
    </row>
    <row r="473" spans="2:6" x14ac:dyDescent="0.35">
      <c r="B473" s="1">
        <v>43748</v>
      </c>
      <c r="C473">
        <v>3.05</v>
      </c>
      <c r="D473" s="2">
        <f t="shared" si="21"/>
        <v>-5.0789938318479201E-2</v>
      </c>
      <c r="E473" s="3">
        <f t="shared" si="22"/>
        <v>0.56433264798310034</v>
      </c>
      <c r="F473" s="2">
        <f t="shared" si="23"/>
        <v>1.772004514666935</v>
      </c>
    </row>
    <row r="474" spans="2:6" x14ac:dyDescent="0.35">
      <c r="B474" s="1">
        <v>43755</v>
      </c>
      <c r="C474">
        <v>3.15</v>
      </c>
      <c r="D474" s="2">
        <f t="shared" si="21"/>
        <v>5.7259833431386874E-2</v>
      </c>
      <c r="E474" s="3">
        <f t="shared" si="22"/>
        <v>0.5725983343138682</v>
      </c>
      <c r="F474" s="2">
        <f t="shared" si="23"/>
        <v>1.7464249196572981</v>
      </c>
    </row>
    <row r="475" spans="2:6" x14ac:dyDescent="0.35">
      <c r="B475" s="1">
        <v>43762</v>
      </c>
      <c r="C475">
        <v>3.18</v>
      </c>
      <c r="D475" s="2">
        <f t="shared" si="21"/>
        <v>1.6903085094570471E-2</v>
      </c>
      <c r="E475" s="3">
        <f t="shared" si="22"/>
        <v>0.56343616981901101</v>
      </c>
      <c r="F475" s="2">
        <f t="shared" si="23"/>
        <v>1.7748239349298849</v>
      </c>
    </row>
    <row r="476" spans="2:6" x14ac:dyDescent="0.35">
      <c r="B476" s="1">
        <v>43769</v>
      </c>
      <c r="C476">
        <v>3.19</v>
      </c>
      <c r="D476" s="2">
        <f t="shared" si="21"/>
        <v>5.6077215409203228E-3</v>
      </c>
      <c r="E476" s="3">
        <f t="shared" si="22"/>
        <v>0.56077215409204428</v>
      </c>
      <c r="F476" s="2">
        <f t="shared" si="23"/>
        <v>1.7832554500127009</v>
      </c>
    </row>
    <row r="477" spans="2:6" x14ac:dyDescent="0.35">
      <c r="B477" s="1">
        <v>43776</v>
      </c>
      <c r="C477">
        <v>3.13</v>
      </c>
      <c r="D477" s="2">
        <f t="shared" si="21"/>
        <v>-3.3593550657351291E-2</v>
      </c>
      <c r="E477" s="3">
        <f t="shared" si="22"/>
        <v>0.55989251095585435</v>
      </c>
      <c r="F477" s="2">
        <f t="shared" si="23"/>
        <v>1.7860571099491751</v>
      </c>
    </row>
    <row r="478" spans="2:6" x14ac:dyDescent="0.35">
      <c r="B478" s="1">
        <v>43783</v>
      </c>
      <c r="C478">
        <v>3.2</v>
      </c>
      <c r="D478" s="2">
        <f t="shared" si="21"/>
        <v>3.9566339326095663E-2</v>
      </c>
      <c r="E478" s="3">
        <f t="shared" si="22"/>
        <v>0.56523341894422152</v>
      </c>
      <c r="F478" s="2">
        <f t="shared" si="23"/>
        <v>1.7691806012954132</v>
      </c>
    </row>
    <row r="479" spans="2:6" x14ac:dyDescent="0.35">
      <c r="B479" s="1">
        <v>43790</v>
      </c>
      <c r="C479">
        <v>3.15</v>
      </c>
      <c r="D479" s="2">
        <f t="shared" si="21"/>
        <v>-2.795084971874752E-2</v>
      </c>
      <c r="E479" s="3">
        <f t="shared" si="22"/>
        <v>0.55901699437494745</v>
      </c>
      <c r="F479" s="2">
        <f t="shared" si="23"/>
        <v>1.7888543819998317</v>
      </c>
    </row>
    <row r="480" spans="2:6" x14ac:dyDescent="0.35">
      <c r="B480" s="1">
        <v>43796</v>
      </c>
      <c r="C480">
        <v>3.15</v>
      </c>
      <c r="D480" s="2">
        <f t="shared" si="21"/>
        <v>0</v>
      </c>
      <c r="E480" s="3">
        <f t="shared" si="22"/>
        <v>0.56343616981901101</v>
      </c>
      <c r="F480" s="2">
        <f t="shared" si="23"/>
        <v>1.7748239349298849</v>
      </c>
    </row>
    <row r="481" spans="2:17" x14ac:dyDescent="0.35">
      <c r="B481" s="1">
        <v>43804</v>
      </c>
      <c r="C481">
        <v>3.14</v>
      </c>
      <c r="D481" s="2">
        <f t="shared" si="21"/>
        <v>-5.6343616981899903E-3</v>
      </c>
      <c r="E481" s="3">
        <f t="shared" si="22"/>
        <v>0.56343616981901101</v>
      </c>
      <c r="F481" s="2">
        <f t="shared" si="23"/>
        <v>1.7748239349298849</v>
      </c>
    </row>
    <row r="482" spans="2:17" x14ac:dyDescent="0.35">
      <c r="B482" s="1">
        <v>43811</v>
      </c>
      <c r="C482">
        <v>3.19</v>
      </c>
      <c r="D482" s="2">
        <f t="shared" si="21"/>
        <v>2.8216632399154916E-2</v>
      </c>
      <c r="E482" s="3">
        <f t="shared" si="22"/>
        <v>0.56433264798310034</v>
      </c>
      <c r="F482" s="2">
        <f t="shared" si="23"/>
        <v>1.772004514666935</v>
      </c>
    </row>
    <row r="483" spans="2:17" x14ac:dyDescent="0.35">
      <c r="B483" s="1">
        <v>43818</v>
      </c>
      <c r="C483">
        <v>3.19</v>
      </c>
      <c r="D483" s="2">
        <f t="shared" si="21"/>
        <v>0</v>
      </c>
      <c r="E483" s="3">
        <f t="shared" si="22"/>
        <v>0.55989251095585435</v>
      </c>
      <c r="F483" s="2">
        <f t="shared" si="23"/>
        <v>1.7860571099491751</v>
      </c>
    </row>
    <row r="484" spans="2:17" x14ac:dyDescent="0.35">
      <c r="B484" s="1">
        <v>43825</v>
      </c>
      <c r="C484">
        <v>3.19</v>
      </c>
      <c r="D484" s="2">
        <f t="shared" si="21"/>
        <v>0</v>
      </c>
      <c r="E484" s="3">
        <f t="shared" si="22"/>
        <v>0.55989251095585435</v>
      </c>
      <c r="F484" s="2">
        <f t="shared" si="23"/>
        <v>1.7860571099491751</v>
      </c>
    </row>
    <row r="485" spans="2:17" x14ac:dyDescent="0.35">
      <c r="M485" s="1"/>
      <c r="O485" s="2"/>
      <c r="P485" s="3"/>
      <c r="Q485" s="2"/>
    </row>
    <row r="486" spans="2:17" x14ac:dyDescent="0.35">
      <c r="M486" s="1"/>
      <c r="O486" s="2"/>
      <c r="P486" s="3"/>
      <c r="Q486" s="2"/>
    </row>
    <row r="487" spans="2:17" x14ac:dyDescent="0.35">
      <c r="M487" s="1"/>
      <c r="O487" s="2"/>
      <c r="P487" s="3"/>
      <c r="Q487" s="2"/>
    </row>
    <row r="488" spans="2:17" x14ac:dyDescent="0.35">
      <c r="M488" s="1"/>
      <c r="O488" s="2"/>
      <c r="P488" s="3"/>
      <c r="Q488" s="2"/>
    </row>
    <row r="489" spans="2:17" x14ac:dyDescent="0.35">
      <c r="M489" s="1"/>
      <c r="O489" s="2"/>
      <c r="P489" s="3"/>
      <c r="Q489" s="2"/>
    </row>
    <row r="490" spans="2:17" x14ac:dyDescent="0.35">
      <c r="M490" s="1"/>
      <c r="O490" s="2"/>
      <c r="P490" s="3"/>
      <c r="Q490" s="2"/>
    </row>
    <row r="491" spans="2:17" x14ac:dyDescent="0.35">
      <c r="M491" s="1"/>
      <c r="O491" s="2"/>
      <c r="P491" s="3"/>
      <c r="Q491" s="2"/>
    </row>
    <row r="492" spans="2:17" x14ac:dyDescent="0.35">
      <c r="M492" s="1"/>
      <c r="O492" s="2"/>
      <c r="P492" s="3"/>
      <c r="Q492" s="2"/>
    </row>
    <row r="493" spans="2:17" x14ac:dyDescent="0.35">
      <c r="M493" s="1"/>
      <c r="O493" s="2"/>
      <c r="P493" s="3"/>
      <c r="Q493" s="2"/>
    </row>
    <row r="494" spans="2:17" x14ac:dyDescent="0.35">
      <c r="M494" s="1"/>
      <c r="O494" s="2"/>
      <c r="P494" s="3"/>
      <c r="Q494" s="2"/>
    </row>
    <row r="495" spans="2:17" x14ac:dyDescent="0.35">
      <c r="M495" s="1"/>
      <c r="O495" s="2"/>
      <c r="P495" s="3"/>
      <c r="Q495" s="2"/>
    </row>
    <row r="496" spans="2:17" x14ac:dyDescent="0.35">
      <c r="M496" s="1"/>
      <c r="O496" s="2"/>
      <c r="P496" s="3"/>
      <c r="Q496" s="2"/>
    </row>
    <row r="497" spans="13:17" x14ac:dyDescent="0.35">
      <c r="M497" s="1"/>
      <c r="O497" s="2"/>
      <c r="P497" s="3"/>
      <c r="Q497" s="2"/>
    </row>
    <row r="498" spans="13:17" x14ac:dyDescent="0.35">
      <c r="M498" s="1"/>
      <c r="O498" s="2"/>
      <c r="P498" s="3"/>
      <c r="Q498" s="2"/>
    </row>
    <row r="499" spans="13:17" x14ac:dyDescent="0.35">
      <c r="M499" s="1"/>
      <c r="O499" s="2"/>
      <c r="P499" s="3"/>
      <c r="Q499" s="2"/>
    </row>
    <row r="500" spans="13:17" x14ac:dyDescent="0.35">
      <c r="M500" s="1"/>
      <c r="O500" s="2"/>
      <c r="P500" s="3"/>
      <c r="Q500" s="2"/>
    </row>
    <row r="501" spans="13:17" x14ac:dyDescent="0.35">
      <c r="M501" s="1"/>
      <c r="O501" s="2"/>
      <c r="P501" s="3"/>
      <c r="Q501" s="2"/>
    </row>
    <row r="502" spans="13:17" x14ac:dyDescent="0.35">
      <c r="M502" s="1"/>
      <c r="O502" s="2"/>
      <c r="P502" s="3"/>
      <c r="Q502" s="2"/>
    </row>
    <row r="503" spans="13:17" x14ac:dyDescent="0.35">
      <c r="M503" s="1"/>
      <c r="O503" s="2"/>
      <c r="P503" s="3"/>
      <c r="Q503" s="2"/>
    </row>
    <row r="504" spans="13:17" x14ac:dyDescent="0.35">
      <c r="M504" s="1"/>
      <c r="O504" s="2"/>
      <c r="P504" s="3"/>
      <c r="Q504" s="2"/>
    </row>
    <row r="505" spans="13:17" x14ac:dyDescent="0.35">
      <c r="M505" s="1"/>
      <c r="O505" s="2"/>
      <c r="P505" s="3"/>
      <c r="Q505" s="2"/>
    </row>
    <row r="506" spans="13:17" x14ac:dyDescent="0.35">
      <c r="M506" s="1"/>
      <c r="O506" s="2"/>
      <c r="P506" s="3"/>
      <c r="Q506" s="2"/>
    </row>
    <row r="507" spans="13:17" x14ac:dyDescent="0.35">
      <c r="M507" s="1"/>
      <c r="O507" s="2"/>
      <c r="P507" s="3"/>
      <c r="Q507" s="2"/>
    </row>
    <row r="508" spans="13:17" x14ac:dyDescent="0.35">
      <c r="M508" s="1"/>
      <c r="O508" s="2"/>
      <c r="P508" s="3"/>
      <c r="Q508" s="2"/>
    </row>
    <row r="509" spans="13:17" x14ac:dyDescent="0.35">
      <c r="M509" s="1"/>
      <c r="O509" s="2"/>
      <c r="P509" s="3"/>
      <c r="Q509" s="2"/>
    </row>
    <row r="510" spans="13:17" x14ac:dyDescent="0.35">
      <c r="M510" s="1"/>
      <c r="O510" s="2"/>
      <c r="P510" s="3"/>
      <c r="Q510" s="2"/>
    </row>
    <row r="511" spans="13:17" x14ac:dyDescent="0.35">
      <c r="M511" s="1"/>
      <c r="O511" s="2"/>
      <c r="P511" s="3"/>
      <c r="Q511" s="2"/>
    </row>
    <row r="512" spans="13:17" x14ac:dyDescent="0.35">
      <c r="M512" s="1"/>
      <c r="O512" s="2"/>
      <c r="P512" s="3"/>
      <c r="Q512" s="2"/>
    </row>
    <row r="513" spans="13:17" x14ac:dyDescent="0.35">
      <c r="M513" s="1"/>
      <c r="O513" s="2"/>
      <c r="P513" s="3"/>
      <c r="Q513" s="2"/>
    </row>
    <row r="514" spans="13:17" x14ac:dyDescent="0.35">
      <c r="M514" s="1"/>
      <c r="O514" s="2"/>
      <c r="P514" s="3"/>
      <c r="Q514" s="2"/>
    </row>
    <row r="515" spans="13:17" x14ac:dyDescent="0.35">
      <c r="M515" s="1"/>
      <c r="O515" s="2"/>
      <c r="P515" s="3"/>
      <c r="Q515" s="2"/>
    </row>
    <row r="516" spans="13:17" x14ac:dyDescent="0.35">
      <c r="M516" s="1"/>
      <c r="O516" s="2"/>
      <c r="P516" s="3"/>
      <c r="Q516" s="2"/>
    </row>
    <row r="517" spans="13:17" x14ac:dyDescent="0.35">
      <c r="M517" s="1"/>
      <c r="O517" s="2"/>
      <c r="P517" s="3"/>
      <c r="Q517" s="2"/>
    </row>
    <row r="518" spans="13:17" x14ac:dyDescent="0.35">
      <c r="M518" s="1"/>
      <c r="O518" s="2"/>
      <c r="P518" s="3"/>
      <c r="Q518" s="2"/>
    </row>
    <row r="519" spans="13:17" x14ac:dyDescent="0.35">
      <c r="M519" s="1"/>
      <c r="O519" s="2"/>
      <c r="P519" s="3"/>
      <c r="Q519" s="2"/>
    </row>
    <row r="520" spans="13:17" x14ac:dyDescent="0.35">
      <c r="M520" s="1"/>
      <c r="O520" s="2"/>
      <c r="P520" s="3"/>
      <c r="Q520" s="2"/>
    </row>
    <row r="521" spans="13:17" x14ac:dyDescent="0.35">
      <c r="M521" s="1"/>
      <c r="O521" s="2"/>
      <c r="P521" s="3"/>
      <c r="Q521" s="2"/>
    </row>
    <row r="522" spans="13:17" x14ac:dyDescent="0.35">
      <c r="M522" s="1"/>
      <c r="O522" s="2"/>
      <c r="P522" s="3"/>
      <c r="Q522" s="2"/>
    </row>
    <row r="523" spans="13:17" x14ac:dyDescent="0.35">
      <c r="M523" s="1"/>
      <c r="O523" s="2"/>
      <c r="P523" s="3"/>
      <c r="Q523" s="2"/>
    </row>
    <row r="524" spans="13:17" x14ac:dyDescent="0.35">
      <c r="M524" s="1"/>
      <c r="O524" s="2"/>
      <c r="P524" s="3"/>
      <c r="Q524" s="2"/>
    </row>
    <row r="525" spans="13:17" x14ac:dyDescent="0.35">
      <c r="M525" s="1"/>
      <c r="O525" s="2"/>
      <c r="P525" s="3"/>
      <c r="Q525" s="2"/>
    </row>
    <row r="526" spans="13:17" x14ac:dyDescent="0.35">
      <c r="M526" s="1"/>
      <c r="O526" s="2"/>
      <c r="P526" s="3"/>
      <c r="Q526" s="2"/>
    </row>
    <row r="527" spans="13:17" x14ac:dyDescent="0.35">
      <c r="M527" s="1"/>
      <c r="O527" s="2"/>
      <c r="P527" s="3"/>
      <c r="Q527" s="2"/>
    </row>
    <row r="528" spans="13:17" x14ac:dyDescent="0.35">
      <c r="M528" s="1"/>
      <c r="O528" s="2"/>
      <c r="P528" s="3"/>
      <c r="Q528" s="2"/>
    </row>
    <row r="529" spans="13:17" x14ac:dyDescent="0.35">
      <c r="M529" s="1"/>
      <c r="O529" s="2"/>
      <c r="P529" s="3"/>
      <c r="Q529" s="2"/>
    </row>
    <row r="530" spans="13:17" x14ac:dyDescent="0.35">
      <c r="M530" s="1"/>
      <c r="O530" s="2"/>
      <c r="P530" s="3"/>
      <c r="Q530" s="2"/>
    </row>
    <row r="531" spans="13:17" x14ac:dyDescent="0.35">
      <c r="M531" s="1"/>
      <c r="O531" s="2"/>
      <c r="P531" s="3"/>
      <c r="Q531" s="2"/>
    </row>
    <row r="532" spans="13:17" x14ac:dyDescent="0.35">
      <c r="M532" s="1"/>
      <c r="O532" s="2"/>
      <c r="P532" s="3"/>
      <c r="Q532" s="2"/>
    </row>
    <row r="533" spans="13:17" x14ac:dyDescent="0.35">
      <c r="M533" s="1"/>
      <c r="O533" s="2"/>
      <c r="P533" s="3"/>
      <c r="Q533" s="2"/>
    </row>
    <row r="534" spans="13:17" x14ac:dyDescent="0.35">
      <c r="M534" s="1"/>
      <c r="O534" s="2"/>
      <c r="P534" s="3"/>
      <c r="Q534" s="2"/>
    </row>
    <row r="535" spans="13:17" x14ac:dyDescent="0.35">
      <c r="M535" s="1"/>
      <c r="O535" s="2"/>
      <c r="P535" s="3"/>
      <c r="Q535" s="2"/>
    </row>
    <row r="536" spans="13:17" x14ac:dyDescent="0.35">
      <c r="M536" s="1"/>
      <c r="O536" s="2"/>
      <c r="P536" s="3"/>
      <c r="Q536" s="2"/>
    </row>
    <row r="537" spans="13:17" x14ac:dyDescent="0.35">
      <c r="M537" s="1"/>
      <c r="O537" s="2"/>
      <c r="P537" s="3"/>
      <c r="Q537" s="2"/>
    </row>
    <row r="538" spans="13:17" x14ac:dyDescent="0.35">
      <c r="M538" s="1"/>
      <c r="O538" s="2"/>
      <c r="P538" s="3"/>
      <c r="Q538" s="2"/>
    </row>
    <row r="539" spans="13:17" x14ac:dyDescent="0.35">
      <c r="M539" s="1"/>
      <c r="O539" s="2"/>
      <c r="P539" s="3"/>
      <c r="Q539" s="2"/>
    </row>
    <row r="540" spans="13:17" x14ac:dyDescent="0.35">
      <c r="M540" s="1"/>
      <c r="O540" s="2"/>
      <c r="P540" s="3"/>
      <c r="Q540" s="2"/>
    </row>
    <row r="541" spans="13:17" x14ac:dyDescent="0.35">
      <c r="M541" s="1"/>
      <c r="O541" s="2"/>
      <c r="P541" s="3"/>
      <c r="Q541" s="2"/>
    </row>
    <row r="542" spans="13:17" x14ac:dyDescent="0.35">
      <c r="M542" s="1"/>
      <c r="O542" s="2"/>
      <c r="P542" s="3"/>
      <c r="Q542" s="2"/>
    </row>
    <row r="543" spans="13:17" x14ac:dyDescent="0.35">
      <c r="M543" s="1"/>
      <c r="O543" s="2"/>
      <c r="P543" s="3"/>
      <c r="Q543" s="2"/>
    </row>
    <row r="544" spans="13:17" x14ac:dyDescent="0.35">
      <c r="M544" s="1"/>
      <c r="O544" s="2"/>
      <c r="P544" s="3"/>
      <c r="Q544" s="2"/>
    </row>
    <row r="545" spans="13:17" x14ac:dyDescent="0.35">
      <c r="M545" s="1"/>
      <c r="O545" s="2"/>
      <c r="P545" s="3"/>
      <c r="Q545" s="2"/>
    </row>
    <row r="546" spans="13:17" x14ac:dyDescent="0.35">
      <c r="M546" s="1"/>
      <c r="O546" s="2"/>
      <c r="P546" s="3"/>
      <c r="Q546" s="2"/>
    </row>
    <row r="547" spans="13:17" x14ac:dyDescent="0.35">
      <c r="M547" s="1"/>
      <c r="O547" s="2"/>
      <c r="P547" s="3"/>
      <c r="Q547" s="2"/>
    </row>
    <row r="548" spans="13:17" x14ac:dyDescent="0.35">
      <c r="M548" s="1"/>
      <c r="O548" s="2"/>
      <c r="P548" s="3"/>
      <c r="Q548" s="2"/>
    </row>
    <row r="549" spans="13:17" x14ac:dyDescent="0.35">
      <c r="M549" s="1"/>
      <c r="O549" s="2"/>
      <c r="P549" s="3"/>
      <c r="Q549" s="2"/>
    </row>
    <row r="550" spans="13:17" x14ac:dyDescent="0.35">
      <c r="M550" s="1"/>
      <c r="O550" s="2"/>
      <c r="P550" s="3"/>
      <c r="Q550" s="2"/>
    </row>
    <row r="551" spans="13:17" x14ac:dyDescent="0.35">
      <c r="M551" s="1"/>
      <c r="O551" s="2"/>
      <c r="P551" s="3"/>
      <c r="Q551" s="2"/>
    </row>
    <row r="552" spans="13:17" x14ac:dyDescent="0.35">
      <c r="M552" s="1"/>
      <c r="O552" s="2"/>
      <c r="P552" s="3"/>
      <c r="Q552" s="2"/>
    </row>
    <row r="553" spans="13:17" x14ac:dyDescent="0.35">
      <c r="M553" s="1"/>
      <c r="O553" s="2"/>
      <c r="P553" s="3"/>
      <c r="Q553" s="2"/>
    </row>
    <row r="554" spans="13:17" x14ac:dyDescent="0.35">
      <c r="M554" s="1"/>
      <c r="O554" s="2"/>
      <c r="P554" s="3"/>
      <c r="Q554" s="2"/>
    </row>
    <row r="555" spans="13:17" x14ac:dyDescent="0.35">
      <c r="M555" s="1"/>
      <c r="O555" s="2"/>
      <c r="P555" s="3"/>
      <c r="Q555" s="2"/>
    </row>
    <row r="556" spans="13:17" x14ac:dyDescent="0.35">
      <c r="M556" s="1"/>
      <c r="O556" s="2"/>
      <c r="P556" s="3"/>
      <c r="Q556" s="2"/>
    </row>
    <row r="557" spans="13:17" x14ac:dyDescent="0.35">
      <c r="M557" s="1"/>
      <c r="O557" s="2"/>
      <c r="P557" s="3"/>
      <c r="Q557" s="2"/>
    </row>
    <row r="558" spans="13:17" x14ac:dyDescent="0.35">
      <c r="M558" s="1"/>
      <c r="O558" s="2"/>
      <c r="P558" s="3"/>
      <c r="Q558" s="2"/>
    </row>
    <row r="559" spans="13:17" x14ac:dyDescent="0.35">
      <c r="M559" s="1"/>
      <c r="O559" s="2"/>
      <c r="P559" s="3"/>
      <c r="Q559" s="2"/>
    </row>
    <row r="560" spans="13:17" x14ac:dyDescent="0.35">
      <c r="M560" s="1"/>
      <c r="O560" s="2"/>
      <c r="P560" s="3"/>
      <c r="Q560" s="2"/>
    </row>
    <row r="561" spans="13:17" x14ac:dyDescent="0.35">
      <c r="M561" s="1"/>
      <c r="O561" s="2"/>
      <c r="P561" s="3"/>
      <c r="Q561" s="2"/>
    </row>
    <row r="562" spans="13:17" x14ac:dyDescent="0.35">
      <c r="M562" s="1"/>
      <c r="O562" s="2"/>
      <c r="P562" s="3"/>
      <c r="Q562" s="2"/>
    </row>
    <row r="563" spans="13:17" x14ac:dyDescent="0.35">
      <c r="M563" s="1"/>
      <c r="O563" s="2"/>
      <c r="P563" s="3"/>
      <c r="Q563" s="2"/>
    </row>
    <row r="564" spans="13:17" x14ac:dyDescent="0.35">
      <c r="M564" s="1"/>
      <c r="O564" s="2"/>
      <c r="P564" s="3"/>
      <c r="Q564" s="2"/>
    </row>
    <row r="565" spans="13:17" x14ac:dyDescent="0.35">
      <c r="M565" s="1"/>
      <c r="O565" s="2"/>
      <c r="P565" s="3"/>
      <c r="Q565" s="2"/>
    </row>
    <row r="566" spans="13:17" x14ac:dyDescent="0.35">
      <c r="M566" s="1"/>
      <c r="O566" s="2"/>
      <c r="P566" s="3"/>
      <c r="Q566" s="2"/>
    </row>
    <row r="567" spans="13:17" x14ac:dyDescent="0.35">
      <c r="M567" s="1"/>
      <c r="O567" s="2"/>
      <c r="P567" s="3"/>
      <c r="Q567" s="2"/>
    </row>
    <row r="568" spans="13:17" x14ac:dyDescent="0.35">
      <c r="M568" s="1"/>
      <c r="O568" s="2"/>
      <c r="P568" s="3"/>
      <c r="Q568" s="2"/>
    </row>
    <row r="569" spans="13:17" x14ac:dyDescent="0.35">
      <c r="M569" s="1"/>
      <c r="O569" s="2"/>
      <c r="P569" s="3"/>
      <c r="Q569" s="2"/>
    </row>
    <row r="570" spans="13:17" x14ac:dyDescent="0.35">
      <c r="M570" s="1"/>
      <c r="O570" s="2"/>
      <c r="P570" s="3"/>
      <c r="Q570" s="2"/>
    </row>
    <row r="571" spans="13:17" x14ac:dyDescent="0.35">
      <c r="M571" s="1"/>
      <c r="O571" s="2"/>
      <c r="P571" s="3"/>
      <c r="Q571" s="2"/>
    </row>
    <row r="572" spans="13:17" x14ac:dyDescent="0.35">
      <c r="M572" s="1"/>
      <c r="O572" s="2"/>
      <c r="P572" s="3"/>
      <c r="Q572" s="2"/>
    </row>
    <row r="573" spans="13:17" x14ac:dyDescent="0.35">
      <c r="M573" s="1"/>
      <c r="O573" s="2"/>
      <c r="P573" s="3"/>
      <c r="Q573" s="2"/>
    </row>
    <row r="574" spans="13:17" x14ac:dyDescent="0.35">
      <c r="M574" s="1"/>
      <c r="O574" s="2"/>
      <c r="P574" s="3"/>
      <c r="Q574" s="2"/>
    </row>
    <row r="575" spans="13:17" x14ac:dyDescent="0.35">
      <c r="M575" s="1"/>
      <c r="O575" s="2"/>
      <c r="P575" s="3"/>
      <c r="Q575" s="2"/>
    </row>
    <row r="576" spans="13:17" x14ac:dyDescent="0.35">
      <c r="M576" s="1"/>
      <c r="O576" s="2"/>
      <c r="P576" s="3"/>
      <c r="Q576" s="2"/>
    </row>
    <row r="577" spans="13:17" x14ac:dyDescent="0.35">
      <c r="M577" s="1"/>
      <c r="O577" s="2"/>
      <c r="P577" s="3"/>
      <c r="Q577" s="2"/>
    </row>
    <row r="578" spans="13:17" x14ac:dyDescent="0.35">
      <c r="M578" s="1"/>
      <c r="O578" s="2"/>
      <c r="P578" s="3"/>
      <c r="Q578" s="2"/>
    </row>
    <row r="579" spans="13:17" x14ac:dyDescent="0.35">
      <c r="M579" s="1"/>
      <c r="O579" s="2"/>
      <c r="P579" s="3"/>
      <c r="Q579" s="2"/>
    </row>
    <row r="580" spans="13:17" x14ac:dyDescent="0.35">
      <c r="M580" s="1"/>
      <c r="O580" s="2"/>
      <c r="P580" s="3"/>
      <c r="Q580" s="2"/>
    </row>
    <row r="581" spans="13:17" x14ac:dyDescent="0.35">
      <c r="M581" s="1"/>
      <c r="O581" s="2"/>
      <c r="P581" s="3"/>
      <c r="Q581" s="2"/>
    </row>
    <row r="582" spans="13:17" x14ac:dyDescent="0.35">
      <c r="M582" s="1"/>
      <c r="O582" s="2"/>
      <c r="P582" s="3"/>
      <c r="Q582" s="2"/>
    </row>
    <row r="583" spans="13:17" x14ac:dyDescent="0.35">
      <c r="M583" s="1"/>
      <c r="O583" s="2"/>
      <c r="P583" s="3"/>
      <c r="Q583" s="2"/>
    </row>
    <row r="584" spans="13:17" x14ac:dyDescent="0.35">
      <c r="M584" s="1"/>
      <c r="O584" s="2"/>
      <c r="P584" s="3"/>
      <c r="Q584" s="2"/>
    </row>
    <row r="585" spans="13:17" x14ac:dyDescent="0.35">
      <c r="M585" s="1"/>
      <c r="O585" s="2"/>
      <c r="P585" s="3"/>
      <c r="Q585" s="2"/>
    </row>
    <row r="586" spans="13:17" x14ac:dyDescent="0.35">
      <c r="M586" s="1"/>
      <c r="O586" s="2"/>
      <c r="P586" s="3"/>
      <c r="Q586" s="2"/>
    </row>
    <row r="587" spans="13:17" x14ac:dyDescent="0.35">
      <c r="M587" s="1"/>
      <c r="O587" s="2"/>
      <c r="P587" s="3"/>
      <c r="Q587" s="2"/>
    </row>
    <row r="588" spans="13:17" x14ac:dyDescent="0.35">
      <c r="M588" s="1"/>
      <c r="O588" s="2"/>
      <c r="P588" s="3"/>
      <c r="Q588" s="2"/>
    </row>
    <row r="589" spans="13:17" x14ac:dyDescent="0.35">
      <c r="M589" s="1"/>
      <c r="O589" s="2"/>
      <c r="P589" s="3"/>
      <c r="Q589" s="2"/>
    </row>
    <row r="590" spans="13:17" x14ac:dyDescent="0.35">
      <c r="M590" s="1"/>
      <c r="O590" s="2"/>
      <c r="P590" s="3"/>
      <c r="Q590" s="2"/>
    </row>
    <row r="591" spans="13:17" x14ac:dyDescent="0.35">
      <c r="M591" s="1"/>
      <c r="O591" s="2"/>
      <c r="P591" s="3"/>
      <c r="Q591" s="2"/>
    </row>
    <row r="592" spans="13:17" x14ac:dyDescent="0.35">
      <c r="M592" s="1"/>
      <c r="O592" s="2"/>
      <c r="P592" s="3"/>
      <c r="Q592" s="2"/>
    </row>
    <row r="593" spans="13:17" x14ac:dyDescent="0.35">
      <c r="M593" s="1"/>
      <c r="O593" s="2"/>
      <c r="P593" s="3"/>
      <c r="Q593" s="2"/>
    </row>
    <row r="594" spans="13:17" x14ac:dyDescent="0.35">
      <c r="M594" s="1"/>
      <c r="O594" s="2"/>
      <c r="P594" s="3"/>
      <c r="Q594" s="2"/>
    </row>
    <row r="595" spans="13:17" x14ac:dyDescent="0.35">
      <c r="M595" s="1"/>
      <c r="O595" s="2"/>
      <c r="P595" s="3"/>
      <c r="Q595" s="2"/>
    </row>
    <row r="596" spans="13:17" x14ac:dyDescent="0.35">
      <c r="M596" s="1"/>
      <c r="O596" s="2"/>
      <c r="P596" s="3"/>
      <c r="Q596" s="2"/>
    </row>
    <row r="597" spans="13:17" x14ac:dyDescent="0.35">
      <c r="M597" s="1"/>
      <c r="O597" s="2"/>
      <c r="P597" s="3"/>
      <c r="Q597" s="2"/>
    </row>
    <row r="598" spans="13:17" x14ac:dyDescent="0.35">
      <c r="M598" s="1"/>
      <c r="O598" s="2"/>
      <c r="P598" s="3"/>
      <c r="Q598" s="2"/>
    </row>
    <row r="599" spans="13:17" x14ac:dyDescent="0.35">
      <c r="M599" s="1"/>
      <c r="O599" s="2"/>
      <c r="P599" s="3"/>
      <c r="Q599" s="2"/>
    </row>
    <row r="600" spans="13:17" x14ac:dyDescent="0.35">
      <c r="M600" s="1"/>
      <c r="O600" s="2"/>
      <c r="P600" s="3"/>
      <c r="Q600" s="2"/>
    </row>
    <row r="601" spans="13:17" x14ac:dyDescent="0.35">
      <c r="M601" s="1"/>
      <c r="O601" s="2"/>
      <c r="P601" s="3"/>
      <c r="Q601" s="2"/>
    </row>
    <row r="602" spans="13:17" x14ac:dyDescent="0.35">
      <c r="M602" s="1"/>
      <c r="O602" s="2"/>
      <c r="P602" s="3"/>
      <c r="Q602" s="2"/>
    </row>
    <row r="603" spans="13:17" x14ac:dyDescent="0.35">
      <c r="M603" s="1"/>
      <c r="O603" s="2"/>
      <c r="P603" s="3"/>
      <c r="Q603" s="2"/>
    </row>
    <row r="604" spans="13:17" x14ac:dyDescent="0.35">
      <c r="M604" s="1"/>
      <c r="O604" s="2"/>
      <c r="P604" s="3"/>
      <c r="Q604" s="2"/>
    </row>
    <row r="605" spans="13:17" x14ac:dyDescent="0.35">
      <c r="M605" s="1"/>
      <c r="O605" s="2"/>
      <c r="P605" s="3"/>
      <c r="Q605" s="2"/>
    </row>
    <row r="606" spans="13:17" x14ac:dyDescent="0.35">
      <c r="M606" s="1"/>
      <c r="O606" s="2"/>
      <c r="P606" s="3"/>
      <c r="Q606" s="2"/>
    </row>
    <row r="607" spans="13:17" x14ac:dyDescent="0.35">
      <c r="M607" s="1"/>
      <c r="O607" s="2"/>
      <c r="P607" s="3"/>
      <c r="Q607" s="2"/>
    </row>
    <row r="608" spans="13:17" x14ac:dyDescent="0.35">
      <c r="M608" s="1"/>
      <c r="O608" s="2"/>
      <c r="P608" s="3"/>
      <c r="Q608" s="2"/>
    </row>
    <row r="609" spans="13:17" x14ac:dyDescent="0.35">
      <c r="M609" s="1"/>
      <c r="O609" s="2"/>
      <c r="P609" s="3"/>
      <c r="Q609" s="2"/>
    </row>
    <row r="610" spans="13:17" x14ac:dyDescent="0.35">
      <c r="M610" s="1"/>
      <c r="O610" s="2"/>
      <c r="P610" s="3"/>
      <c r="Q610" s="2"/>
    </row>
    <row r="611" spans="13:17" x14ac:dyDescent="0.35">
      <c r="M611" s="1"/>
      <c r="O611" s="2"/>
      <c r="P611" s="3"/>
      <c r="Q611" s="2"/>
    </row>
    <row r="612" spans="13:17" x14ac:dyDescent="0.35">
      <c r="M612" s="1"/>
      <c r="O612" s="2"/>
      <c r="P612" s="3"/>
      <c r="Q612" s="2"/>
    </row>
    <row r="613" spans="13:17" x14ac:dyDescent="0.35">
      <c r="M613" s="1"/>
      <c r="O613" s="2"/>
      <c r="P613" s="3"/>
      <c r="Q613" s="2"/>
    </row>
    <row r="614" spans="13:17" x14ac:dyDescent="0.35">
      <c r="M614" s="1"/>
      <c r="O614" s="2"/>
      <c r="P614" s="3"/>
      <c r="Q614" s="2"/>
    </row>
    <row r="615" spans="13:17" x14ac:dyDescent="0.35">
      <c r="M615" s="1"/>
      <c r="O615" s="2"/>
      <c r="P615" s="3"/>
      <c r="Q615" s="2"/>
    </row>
    <row r="616" spans="13:17" x14ac:dyDescent="0.35">
      <c r="M616" s="1"/>
      <c r="O616" s="2"/>
      <c r="P616" s="3"/>
      <c r="Q616" s="2"/>
    </row>
    <row r="617" spans="13:17" x14ac:dyDescent="0.35">
      <c r="M617" s="1"/>
      <c r="O617" s="2"/>
      <c r="P617" s="3"/>
      <c r="Q617" s="2"/>
    </row>
    <row r="618" spans="13:17" x14ac:dyDescent="0.35">
      <c r="M618" s="1"/>
      <c r="O618" s="2"/>
      <c r="P618" s="3"/>
      <c r="Q618" s="2"/>
    </row>
    <row r="619" spans="13:17" x14ac:dyDescent="0.35">
      <c r="M619" s="1"/>
      <c r="O619" s="2"/>
      <c r="P619" s="3"/>
      <c r="Q619" s="2"/>
    </row>
    <row r="620" spans="13:17" x14ac:dyDescent="0.35">
      <c r="M620" s="1"/>
      <c r="O620" s="2"/>
      <c r="P620" s="3"/>
      <c r="Q620" s="2"/>
    </row>
    <row r="621" spans="13:17" x14ac:dyDescent="0.35">
      <c r="M621" s="1"/>
      <c r="O621" s="2"/>
      <c r="P621" s="3"/>
      <c r="Q621" s="2"/>
    </row>
    <row r="622" spans="13:17" x14ac:dyDescent="0.35">
      <c r="M622" s="1"/>
      <c r="O622" s="2"/>
      <c r="P622" s="3"/>
      <c r="Q622" s="2"/>
    </row>
    <row r="623" spans="13:17" x14ac:dyDescent="0.35">
      <c r="M623" s="1"/>
      <c r="O623" s="2"/>
      <c r="P623" s="3"/>
      <c r="Q623" s="2"/>
    </row>
    <row r="624" spans="13:17" x14ac:dyDescent="0.35">
      <c r="M624" s="1"/>
      <c r="O624" s="2"/>
      <c r="P624" s="3"/>
      <c r="Q624" s="2"/>
    </row>
    <row r="625" spans="13:17" x14ac:dyDescent="0.35">
      <c r="M625" s="1"/>
      <c r="O625" s="2"/>
      <c r="P625" s="3"/>
      <c r="Q625" s="2"/>
    </row>
    <row r="626" spans="13:17" x14ac:dyDescent="0.35">
      <c r="M626" s="1"/>
      <c r="O626" s="2"/>
      <c r="P626" s="3"/>
      <c r="Q626" s="2"/>
    </row>
    <row r="627" spans="13:17" x14ac:dyDescent="0.35">
      <c r="M627" s="1"/>
      <c r="O627" s="2"/>
      <c r="P627" s="3"/>
      <c r="Q627" s="2"/>
    </row>
    <row r="628" spans="13:17" x14ac:dyDescent="0.35">
      <c r="M628" s="1"/>
      <c r="O628" s="2"/>
      <c r="P628" s="3"/>
      <c r="Q628" s="2"/>
    </row>
    <row r="629" spans="13:17" x14ac:dyDescent="0.35">
      <c r="M629" s="1"/>
      <c r="O629" s="2"/>
      <c r="P629" s="3"/>
      <c r="Q629" s="2"/>
    </row>
    <row r="630" spans="13:17" x14ac:dyDescent="0.35">
      <c r="M630" s="1"/>
      <c r="O630" s="2"/>
      <c r="P630" s="3"/>
      <c r="Q630" s="2"/>
    </row>
    <row r="631" spans="13:17" x14ac:dyDescent="0.35">
      <c r="M631" s="1"/>
      <c r="O631" s="2"/>
      <c r="P631" s="3"/>
      <c r="Q631" s="2"/>
    </row>
    <row r="632" spans="13:17" x14ac:dyDescent="0.35">
      <c r="M632" s="1"/>
      <c r="O632" s="2"/>
      <c r="P632" s="3"/>
      <c r="Q632" s="2"/>
    </row>
    <row r="633" spans="13:17" x14ac:dyDescent="0.35">
      <c r="M633" s="1"/>
      <c r="O633" s="2"/>
      <c r="P633" s="3"/>
      <c r="Q633" s="2"/>
    </row>
    <row r="634" spans="13:17" x14ac:dyDescent="0.35">
      <c r="M634" s="1"/>
      <c r="O634" s="2"/>
      <c r="P634" s="3"/>
      <c r="Q634" s="2"/>
    </row>
    <row r="635" spans="13:17" x14ac:dyDescent="0.35">
      <c r="M635" s="1"/>
      <c r="O635" s="2"/>
      <c r="P635" s="3"/>
      <c r="Q635" s="2"/>
    </row>
    <row r="636" spans="13:17" x14ac:dyDescent="0.35">
      <c r="M636" s="1"/>
      <c r="O636" s="2"/>
      <c r="P636" s="3"/>
      <c r="Q636" s="2"/>
    </row>
    <row r="637" spans="13:17" x14ac:dyDescent="0.35">
      <c r="M637" s="1"/>
      <c r="O637" s="2"/>
      <c r="P637" s="3"/>
      <c r="Q637" s="2"/>
    </row>
    <row r="638" spans="13:17" x14ac:dyDescent="0.35">
      <c r="M638" s="1"/>
      <c r="O638" s="2"/>
      <c r="P638" s="3"/>
      <c r="Q638" s="2"/>
    </row>
    <row r="639" spans="13:17" x14ac:dyDescent="0.35">
      <c r="M639" s="1"/>
      <c r="O639" s="2"/>
      <c r="P639" s="3"/>
      <c r="Q639" s="2"/>
    </row>
    <row r="640" spans="13:17" x14ac:dyDescent="0.35">
      <c r="M640" s="1"/>
      <c r="O640" s="2"/>
      <c r="P640" s="3"/>
      <c r="Q640" s="2"/>
    </row>
    <row r="641" spans="13:17" x14ac:dyDescent="0.35">
      <c r="M641" s="1"/>
      <c r="O641" s="2"/>
      <c r="P641" s="3"/>
      <c r="Q641" s="2"/>
    </row>
    <row r="642" spans="13:17" x14ac:dyDescent="0.35">
      <c r="M642" s="1"/>
      <c r="O642" s="2"/>
      <c r="P642" s="3"/>
      <c r="Q642" s="2"/>
    </row>
    <row r="643" spans="13:17" x14ac:dyDescent="0.35">
      <c r="M643" s="1"/>
      <c r="O643" s="2"/>
      <c r="P643" s="3"/>
      <c r="Q643" s="2"/>
    </row>
    <row r="644" spans="13:17" x14ac:dyDescent="0.35">
      <c r="M644" s="1"/>
      <c r="O644" s="2"/>
      <c r="P644" s="3"/>
      <c r="Q644" s="2"/>
    </row>
    <row r="645" spans="13:17" x14ac:dyDescent="0.35">
      <c r="M645" s="1"/>
      <c r="O645" s="2"/>
      <c r="P645" s="3"/>
      <c r="Q645" s="2"/>
    </row>
    <row r="646" spans="13:17" x14ac:dyDescent="0.35">
      <c r="M646" s="1"/>
      <c r="O646" s="2"/>
      <c r="P646" s="3"/>
      <c r="Q646" s="2"/>
    </row>
    <row r="647" spans="13:17" x14ac:dyDescent="0.35">
      <c r="M647" s="1"/>
      <c r="O647" s="2"/>
      <c r="P647" s="3"/>
      <c r="Q647" s="2"/>
    </row>
    <row r="648" spans="13:17" x14ac:dyDescent="0.35">
      <c r="M648" s="1"/>
      <c r="O648" s="2"/>
      <c r="P648" s="3"/>
      <c r="Q648" s="2"/>
    </row>
    <row r="649" spans="13:17" x14ac:dyDescent="0.35">
      <c r="M649" s="1"/>
      <c r="O649" s="2"/>
      <c r="P649" s="3"/>
      <c r="Q649" s="2"/>
    </row>
    <row r="650" spans="13:17" x14ac:dyDescent="0.35">
      <c r="M650" s="1"/>
      <c r="O650" s="2"/>
      <c r="P650" s="3"/>
      <c r="Q650" s="2"/>
    </row>
    <row r="651" spans="13:17" x14ac:dyDescent="0.35">
      <c r="M651" s="1"/>
      <c r="O651" s="2"/>
      <c r="P651" s="3"/>
      <c r="Q651" s="2"/>
    </row>
    <row r="652" spans="13:17" x14ac:dyDescent="0.35">
      <c r="M652" s="1"/>
      <c r="O652" s="2"/>
      <c r="P652" s="3"/>
      <c r="Q652" s="2"/>
    </row>
    <row r="653" spans="13:17" x14ac:dyDescent="0.35">
      <c r="M653" s="1"/>
      <c r="O653" s="2"/>
      <c r="P653" s="3"/>
      <c r="Q653" s="2"/>
    </row>
    <row r="654" spans="13:17" x14ac:dyDescent="0.35">
      <c r="M654" s="1"/>
      <c r="O654" s="2"/>
      <c r="P654" s="3"/>
      <c r="Q654" s="2"/>
    </row>
    <row r="655" spans="13:17" x14ac:dyDescent="0.35">
      <c r="M655" s="1"/>
      <c r="O655" s="2"/>
      <c r="P655" s="3"/>
      <c r="Q655" s="2"/>
    </row>
    <row r="656" spans="13:17" x14ac:dyDescent="0.35">
      <c r="M656" s="1"/>
      <c r="O656" s="2"/>
      <c r="P656" s="3"/>
      <c r="Q656" s="2"/>
    </row>
    <row r="657" spans="13:17" x14ac:dyDescent="0.35">
      <c r="M657" s="1"/>
      <c r="O657" s="2"/>
      <c r="P657" s="3"/>
      <c r="Q657" s="2"/>
    </row>
    <row r="658" spans="13:17" x14ac:dyDescent="0.35">
      <c r="M658" s="1"/>
      <c r="O658" s="2"/>
      <c r="P658" s="3"/>
      <c r="Q658" s="2"/>
    </row>
    <row r="659" spans="13:17" x14ac:dyDescent="0.35">
      <c r="M659" s="1"/>
      <c r="O659" s="2"/>
      <c r="P659" s="3"/>
      <c r="Q659" s="2"/>
    </row>
    <row r="660" spans="13:17" x14ac:dyDescent="0.35">
      <c r="M660" s="1"/>
      <c r="O660" s="2"/>
      <c r="P660" s="3"/>
      <c r="Q660" s="2"/>
    </row>
    <row r="661" spans="13:17" x14ac:dyDescent="0.35">
      <c r="M661" s="1"/>
      <c r="O661" s="2"/>
      <c r="P661" s="3"/>
      <c r="Q661" s="2"/>
    </row>
    <row r="662" spans="13:17" x14ac:dyDescent="0.35">
      <c r="M662" s="1"/>
      <c r="O662" s="2"/>
      <c r="P662" s="3"/>
      <c r="Q662" s="2"/>
    </row>
    <row r="663" spans="13:17" x14ac:dyDescent="0.35">
      <c r="M663" s="1"/>
      <c r="O663" s="2"/>
      <c r="P663" s="3"/>
      <c r="Q663" s="2"/>
    </row>
    <row r="664" spans="13:17" x14ac:dyDescent="0.35">
      <c r="M664" s="1"/>
      <c r="O664" s="2"/>
      <c r="P664" s="3"/>
      <c r="Q664" s="2"/>
    </row>
    <row r="665" spans="13:17" x14ac:dyDescent="0.35">
      <c r="M665" s="1"/>
      <c r="O665" s="2"/>
      <c r="P665" s="3"/>
      <c r="Q665" s="2"/>
    </row>
    <row r="666" spans="13:17" x14ac:dyDescent="0.35">
      <c r="M666" s="1"/>
      <c r="O666" s="2"/>
      <c r="P666" s="3"/>
      <c r="Q666" s="2"/>
    </row>
    <row r="667" spans="13:17" x14ac:dyDescent="0.35">
      <c r="M667" s="1"/>
      <c r="O667" s="2"/>
      <c r="P667" s="3"/>
      <c r="Q667" s="2"/>
    </row>
    <row r="668" spans="13:17" x14ac:dyDescent="0.35">
      <c r="M668" s="1"/>
      <c r="O668" s="2"/>
      <c r="P668" s="3"/>
      <c r="Q668" s="2"/>
    </row>
    <row r="669" spans="13:17" x14ac:dyDescent="0.35">
      <c r="M669" s="1"/>
      <c r="O669" s="2"/>
      <c r="P669" s="3"/>
      <c r="Q669" s="2"/>
    </row>
    <row r="670" spans="13:17" x14ac:dyDescent="0.35">
      <c r="M670" s="1"/>
      <c r="O670" s="2"/>
      <c r="P670" s="3"/>
      <c r="Q670" s="2"/>
    </row>
    <row r="671" spans="13:17" x14ac:dyDescent="0.35">
      <c r="M671" s="1"/>
      <c r="O671" s="2"/>
      <c r="P671" s="3"/>
      <c r="Q671" s="2"/>
    </row>
    <row r="672" spans="13:17" x14ac:dyDescent="0.35">
      <c r="M672" s="1"/>
      <c r="O672" s="2"/>
      <c r="P672" s="3"/>
      <c r="Q672" s="2"/>
    </row>
    <row r="673" spans="13:17" x14ac:dyDescent="0.35">
      <c r="M673" s="1"/>
      <c r="O673" s="2"/>
      <c r="P673" s="3"/>
      <c r="Q673" s="2"/>
    </row>
    <row r="674" spans="13:17" x14ac:dyDescent="0.35">
      <c r="M674" s="1"/>
      <c r="O674" s="2"/>
      <c r="P674" s="3"/>
      <c r="Q674" s="2"/>
    </row>
    <row r="675" spans="13:17" x14ac:dyDescent="0.35">
      <c r="M675" s="1"/>
      <c r="O675" s="2"/>
      <c r="P675" s="3"/>
      <c r="Q675" s="2"/>
    </row>
    <row r="676" spans="13:17" x14ac:dyDescent="0.35">
      <c r="M676" s="1"/>
      <c r="O676" s="2"/>
      <c r="P676" s="3"/>
      <c r="Q676" s="2"/>
    </row>
    <row r="677" spans="13:17" x14ac:dyDescent="0.35">
      <c r="M677" s="1"/>
      <c r="O677" s="2"/>
      <c r="P677" s="3"/>
      <c r="Q677" s="2"/>
    </row>
    <row r="678" spans="13:17" x14ac:dyDescent="0.35">
      <c r="M678" s="1"/>
      <c r="O678" s="2"/>
      <c r="P678" s="3"/>
      <c r="Q678" s="2"/>
    </row>
    <row r="679" spans="13:17" x14ac:dyDescent="0.35">
      <c r="M679" s="1"/>
      <c r="O679" s="2"/>
      <c r="P679" s="3"/>
      <c r="Q679" s="2"/>
    </row>
    <row r="680" spans="13:17" x14ac:dyDescent="0.35">
      <c r="M680" s="1"/>
      <c r="O680" s="2"/>
      <c r="P680" s="3"/>
      <c r="Q680" s="2"/>
    </row>
    <row r="681" spans="13:17" x14ac:dyDescent="0.35">
      <c r="M681" s="1"/>
      <c r="O681" s="2"/>
      <c r="P681" s="3"/>
      <c r="Q681" s="2"/>
    </row>
    <row r="682" spans="13:17" x14ac:dyDescent="0.35">
      <c r="M682" s="1"/>
      <c r="O682" s="2"/>
      <c r="P682" s="3"/>
      <c r="Q682" s="2"/>
    </row>
    <row r="683" spans="13:17" x14ac:dyDescent="0.35">
      <c r="M683" s="1"/>
      <c r="O683" s="2"/>
      <c r="P683" s="3"/>
      <c r="Q683" s="2"/>
    </row>
    <row r="684" spans="13:17" x14ac:dyDescent="0.35">
      <c r="M684" s="1"/>
      <c r="O684" s="2"/>
      <c r="P684" s="3"/>
      <c r="Q684" s="2"/>
    </row>
    <row r="685" spans="13:17" x14ac:dyDescent="0.35">
      <c r="M685" s="1"/>
      <c r="O685" s="2"/>
      <c r="P685" s="3"/>
      <c r="Q685" s="2"/>
    </row>
    <row r="686" spans="13:17" x14ac:dyDescent="0.35">
      <c r="M686" s="1"/>
      <c r="O686" s="2"/>
      <c r="P686" s="3"/>
      <c r="Q686" s="2"/>
    </row>
    <row r="687" spans="13:17" x14ac:dyDescent="0.35">
      <c r="M687" s="1"/>
      <c r="O687" s="2"/>
      <c r="P687" s="3"/>
      <c r="Q687" s="2"/>
    </row>
    <row r="688" spans="13:17" x14ac:dyDescent="0.35">
      <c r="M688" s="1"/>
      <c r="O688" s="2"/>
      <c r="P688" s="3"/>
      <c r="Q688" s="2"/>
    </row>
    <row r="689" spans="13:17" x14ac:dyDescent="0.35">
      <c r="M689" s="1"/>
      <c r="O689" s="2"/>
      <c r="P689" s="3"/>
      <c r="Q689" s="2"/>
    </row>
    <row r="690" spans="13:17" x14ac:dyDescent="0.35">
      <c r="M690" s="1"/>
      <c r="O690" s="2"/>
      <c r="P690" s="3"/>
      <c r="Q690" s="2"/>
    </row>
    <row r="691" spans="13:17" x14ac:dyDescent="0.35">
      <c r="M691" s="1"/>
      <c r="O691" s="2"/>
      <c r="P691" s="3"/>
      <c r="Q691" s="2"/>
    </row>
    <row r="692" spans="13:17" x14ac:dyDescent="0.35">
      <c r="M692" s="1"/>
      <c r="O692" s="2"/>
      <c r="P692" s="3"/>
      <c r="Q692" s="2"/>
    </row>
    <row r="693" spans="13:17" x14ac:dyDescent="0.35">
      <c r="M693" s="1"/>
      <c r="O693" s="2"/>
      <c r="P693" s="3"/>
      <c r="Q693" s="2"/>
    </row>
    <row r="694" spans="13:17" x14ac:dyDescent="0.35">
      <c r="M694" s="1"/>
      <c r="O694" s="2"/>
      <c r="P694" s="3"/>
      <c r="Q694" s="2"/>
    </row>
    <row r="695" spans="13:17" x14ac:dyDescent="0.35">
      <c r="M695" s="1"/>
      <c r="O695" s="2"/>
      <c r="P695" s="3"/>
      <c r="Q695" s="2"/>
    </row>
    <row r="696" spans="13:17" x14ac:dyDescent="0.35">
      <c r="M696" s="1"/>
      <c r="O696" s="2"/>
      <c r="P696" s="3"/>
      <c r="Q696" s="2"/>
    </row>
    <row r="697" spans="13:17" x14ac:dyDescent="0.35">
      <c r="M697" s="1"/>
      <c r="O697" s="2"/>
      <c r="P697" s="3"/>
      <c r="Q697" s="2"/>
    </row>
    <row r="698" spans="13:17" x14ac:dyDescent="0.35">
      <c r="M698" s="1"/>
      <c r="O698" s="2"/>
      <c r="P698" s="3"/>
      <c r="Q698" s="2"/>
    </row>
    <row r="699" spans="13:17" x14ac:dyDescent="0.35">
      <c r="M699" s="1"/>
      <c r="O699" s="2"/>
      <c r="P699" s="3"/>
      <c r="Q699" s="2"/>
    </row>
    <row r="700" spans="13:17" x14ac:dyDescent="0.35">
      <c r="M700" s="1"/>
      <c r="O700" s="2"/>
      <c r="P700" s="3"/>
      <c r="Q700" s="2"/>
    </row>
    <row r="701" spans="13:17" x14ac:dyDescent="0.35">
      <c r="M701" s="1"/>
      <c r="O701" s="2"/>
      <c r="P701" s="3"/>
      <c r="Q701" s="2"/>
    </row>
    <row r="702" spans="13:17" x14ac:dyDescent="0.35">
      <c r="M702" s="1"/>
      <c r="O702" s="2"/>
      <c r="P702" s="3"/>
      <c r="Q702" s="2"/>
    </row>
    <row r="703" spans="13:17" x14ac:dyDescent="0.35">
      <c r="M703" s="1"/>
      <c r="O703" s="2"/>
      <c r="P703" s="3"/>
      <c r="Q703" s="2"/>
    </row>
    <row r="704" spans="13:17" x14ac:dyDescent="0.35">
      <c r="M704" s="1"/>
      <c r="O704" s="2"/>
      <c r="P704" s="3"/>
      <c r="Q704" s="2"/>
    </row>
    <row r="705" spans="13:17" x14ac:dyDescent="0.35">
      <c r="M705" s="1"/>
      <c r="O705" s="2"/>
      <c r="P705" s="3"/>
      <c r="Q705" s="2"/>
    </row>
    <row r="706" spans="13:17" x14ac:dyDescent="0.35">
      <c r="M706" s="1"/>
      <c r="O706" s="2"/>
      <c r="P706" s="3"/>
      <c r="Q706" s="2"/>
    </row>
    <row r="707" spans="13:17" x14ac:dyDescent="0.35">
      <c r="M707" s="1"/>
      <c r="O707" s="2"/>
      <c r="P707" s="3"/>
      <c r="Q707" s="2"/>
    </row>
    <row r="708" spans="13:17" x14ac:dyDescent="0.35">
      <c r="M708" s="1"/>
      <c r="O708" s="2"/>
      <c r="P708" s="3"/>
      <c r="Q708" s="2"/>
    </row>
    <row r="709" spans="13:17" x14ac:dyDescent="0.35">
      <c r="M709" s="1"/>
      <c r="O709" s="2"/>
      <c r="P709" s="3"/>
      <c r="Q709" s="2"/>
    </row>
    <row r="710" spans="13:17" x14ac:dyDescent="0.35">
      <c r="M710" s="1"/>
      <c r="O710" s="2"/>
      <c r="P710" s="3"/>
      <c r="Q710" s="2"/>
    </row>
    <row r="711" spans="13:17" x14ac:dyDescent="0.35">
      <c r="M711" s="1"/>
      <c r="O711" s="2"/>
      <c r="P711" s="3"/>
      <c r="Q711" s="2"/>
    </row>
    <row r="712" spans="13:17" x14ac:dyDescent="0.35">
      <c r="M712" s="1"/>
      <c r="O712" s="2"/>
      <c r="P712" s="3"/>
      <c r="Q712" s="2"/>
    </row>
    <row r="713" spans="13:17" x14ac:dyDescent="0.35">
      <c r="M713" s="1"/>
      <c r="O713" s="2"/>
      <c r="P713" s="3"/>
      <c r="Q713" s="2"/>
    </row>
    <row r="714" spans="13:17" x14ac:dyDescent="0.35">
      <c r="M714" s="1"/>
      <c r="O714" s="2"/>
      <c r="P714" s="3"/>
      <c r="Q714" s="2"/>
    </row>
    <row r="715" spans="13:17" x14ac:dyDescent="0.35">
      <c r="M715" s="1"/>
      <c r="O715" s="2"/>
      <c r="P715" s="3"/>
      <c r="Q715" s="2"/>
    </row>
    <row r="716" spans="13:17" x14ac:dyDescent="0.35">
      <c r="M716" s="1"/>
      <c r="O716" s="2"/>
      <c r="P716" s="3"/>
      <c r="Q716" s="2"/>
    </row>
    <row r="717" spans="13:17" x14ac:dyDescent="0.35">
      <c r="M717" s="1"/>
      <c r="O717" s="2"/>
      <c r="P717" s="3"/>
      <c r="Q717" s="2"/>
    </row>
    <row r="718" spans="13:17" x14ac:dyDescent="0.35">
      <c r="M718" s="1"/>
      <c r="O718" s="2"/>
      <c r="P718" s="3"/>
      <c r="Q718" s="2"/>
    </row>
    <row r="719" spans="13:17" x14ac:dyDescent="0.35">
      <c r="M719" s="1"/>
      <c r="O719" s="2"/>
      <c r="P719" s="3"/>
      <c r="Q719" s="2"/>
    </row>
    <row r="720" spans="13:17" x14ac:dyDescent="0.35">
      <c r="M720" s="1"/>
      <c r="O720" s="2"/>
      <c r="P720" s="3"/>
      <c r="Q720" s="2"/>
    </row>
    <row r="721" spans="13:17" x14ac:dyDescent="0.35">
      <c r="M721" s="1"/>
      <c r="O721" s="2"/>
      <c r="P721" s="3"/>
      <c r="Q721" s="2"/>
    </row>
    <row r="722" spans="13:17" x14ac:dyDescent="0.35">
      <c r="M722" s="1"/>
      <c r="O722" s="2"/>
      <c r="P722" s="3"/>
      <c r="Q722" s="2"/>
    </row>
    <row r="723" spans="13:17" x14ac:dyDescent="0.35">
      <c r="M723" s="1"/>
      <c r="O723" s="2"/>
      <c r="P723" s="3"/>
      <c r="Q723" s="2"/>
    </row>
    <row r="724" spans="13:17" x14ac:dyDescent="0.35">
      <c r="M724" s="1"/>
      <c r="O724" s="2"/>
      <c r="P724" s="3"/>
      <c r="Q724" s="2"/>
    </row>
    <row r="725" spans="13:17" x14ac:dyDescent="0.35">
      <c r="M725" s="1"/>
      <c r="O725" s="2"/>
      <c r="P725" s="3"/>
      <c r="Q725" s="2"/>
    </row>
    <row r="726" spans="13:17" x14ac:dyDescent="0.35">
      <c r="M726" s="1"/>
      <c r="O726" s="2"/>
      <c r="P726" s="3"/>
      <c r="Q726" s="2"/>
    </row>
    <row r="727" spans="13:17" x14ac:dyDescent="0.35">
      <c r="M727" s="1"/>
      <c r="O727" s="2"/>
      <c r="P727" s="3"/>
      <c r="Q727" s="2"/>
    </row>
    <row r="728" spans="13:17" x14ac:dyDescent="0.35">
      <c r="M728" s="1"/>
      <c r="O728" s="2"/>
      <c r="P728" s="3"/>
      <c r="Q728" s="2"/>
    </row>
    <row r="729" spans="13:17" x14ac:dyDescent="0.35">
      <c r="M729" s="1"/>
      <c r="O729" s="2"/>
      <c r="P729" s="3"/>
      <c r="Q729" s="2"/>
    </row>
    <row r="730" spans="13:17" x14ac:dyDescent="0.35">
      <c r="M730" s="1"/>
      <c r="O730" s="2"/>
      <c r="P730" s="3"/>
      <c r="Q730" s="2"/>
    </row>
    <row r="731" spans="13:17" x14ac:dyDescent="0.35">
      <c r="M731" s="1"/>
      <c r="O731" s="2"/>
      <c r="P731" s="3"/>
      <c r="Q731" s="2"/>
    </row>
    <row r="732" spans="13:17" x14ac:dyDescent="0.35">
      <c r="M732" s="1"/>
      <c r="O732" s="2"/>
      <c r="P732" s="3"/>
      <c r="Q732" s="2"/>
    </row>
    <row r="733" spans="13:17" x14ac:dyDescent="0.35">
      <c r="M733" s="1"/>
      <c r="O733" s="2"/>
      <c r="P733" s="3"/>
      <c r="Q733" s="2"/>
    </row>
    <row r="734" spans="13:17" x14ac:dyDescent="0.35">
      <c r="M734" s="1"/>
      <c r="O734" s="2"/>
      <c r="P734" s="3"/>
      <c r="Q734" s="2"/>
    </row>
    <row r="735" spans="13:17" x14ac:dyDescent="0.35">
      <c r="M735" s="1"/>
      <c r="O735" s="2"/>
      <c r="P735" s="3"/>
      <c r="Q735" s="2"/>
    </row>
    <row r="736" spans="13:17" x14ac:dyDescent="0.35">
      <c r="M736" s="1"/>
      <c r="O736" s="2"/>
      <c r="P736" s="3"/>
      <c r="Q736" s="2"/>
    </row>
    <row r="737" spans="13:17" x14ac:dyDescent="0.35">
      <c r="M737" s="1"/>
      <c r="O737" s="2"/>
      <c r="P737" s="3"/>
      <c r="Q737" s="2"/>
    </row>
    <row r="738" spans="13:17" x14ac:dyDescent="0.35">
      <c r="M738" s="1"/>
      <c r="O738" s="2"/>
      <c r="P738" s="3"/>
      <c r="Q738" s="2"/>
    </row>
    <row r="739" spans="13:17" x14ac:dyDescent="0.35">
      <c r="M739" s="1"/>
      <c r="O739" s="2"/>
      <c r="P739" s="3"/>
      <c r="Q739" s="2"/>
    </row>
    <row r="740" spans="13:17" x14ac:dyDescent="0.35">
      <c r="M740" s="1"/>
      <c r="O740" s="2"/>
      <c r="P740" s="3"/>
      <c r="Q740" s="2"/>
    </row>
    <row r="741" spans="13:17" x14ac:dyDescent="0.35">
      <c r="M741" s="1"/>
      <c r="O741" s="2"/>
      <c r="P741" s="3"/>
      <c r="Q741" s="2"/>
    </row>
    <row r="742" spans="13:17" x14ac:dyDescent="0.35">
      <c r="M742" s="1"/>
      <c r="O742" s="2"/>
      <c r="P742" s="3"/>
      <c r="Q742" s="2"/>
    </row>
    <row r="743" spans="13:17" x14ac:dyDescent="0.35">
      <c r="M743" s="1"/>
      <c r="O743" s="2"/>
      <c r="P743" s="3"/>
      <c r="Q743" s="2"/>
    </row>
    <row r="744" spans="13:17" x14ac:dyDescent="0.35">
      <c r="M744" s="1"/>
      <c r="O744" s="2"/>
      <c r="P744" s="3"/>
      <c r="Q744" s="2"/>
    </row>
    <row r="745" spans="13:17" x14ac:dyDescent="0.35">
      <c r="M745" s="1"/>
      <c r="O745" s="2"/>
      <c r="P745" s="3"/>
      <c r="Q745" s="2"/>
    </row>
    <row r="746" spans="13:17" x14ac:dyDescent="0.35">
      <c r="M746" s="1"/>
      <c r="O746" s="2"/>
      <c r="P746" s="3"/>
      <c r="Q746" s="2"/>
    </row>
    <row r="747" spans="13:17" x14ac:dyDescent="0.35">
      <c r="M747" s="1"/>
      <c r="O747" s="2"/>
      <c r="P747" s="3"/>
      <c r="Q747" s="2"/>
    </row>
    <row r="748" spans="13:17" x14ac:dyDescent="0.35">
      <c r="M748" s="1"/>
      <c r="O748" s="2"/>
      <c r="P748" s="3"/>
      <c r="Q748" s="2"/>
    </row>
    <row r="749" spans="13:17" x14ac:dyDescent="0.35">
      <c r="M749" s="1"/>
      <c r="O749" s="2"/>
      <c r="P749" s="3"/>
      <c r="Q749" s="2"/>
    </row>
    <row r="750" spans="13:17" x14ac:dyDescent="0.35">
      <c r="M750" s="1"/>
      <c r="O750" s="2"/>
      <c r="P750" s="3"/>
      <c r="Q750" s="2"/>
    </row>
    <row r="751" spans="13:17" x14ac:dyDescent="0.35">
      <c r="M751" s="1"/>
      <c r="O751" s="2"/>
      <c r="P751" s="3"/>
      <c r="Q751" s="2"/>
    </row>
    <row r="752" spans="13:17" x14ac:dyDescent="0.35">
      <c r="M752" s="1"/>
      <c r="O752" s="2"/>
      <c r="P752" s="3"/>
      <c r="Q752" s="2"/>
    </row>
    <row r="753" spans="13:17" x14ac:dyDescent="0.35">
      <c r="M753" s="1"/>
      <c r="O753" s="2"/>
      <c r="P753" s="3"/>
      <c r="Q753" s="2"/>
    </row>
    <row r="754" spans="13:17" x14ac:dyDescent="0.35">
      <c r="M754" s="1"/>
      <c r="O754" s="2"/>
      <c r="P754" s="3"/>
      <c r="Q754" s="2"/>
    </row>
    <row r="755" spans="13:17" x14ac:dyDescent="0.35">
      <c r="M755" s="1"/>
      <c r="O755" s="2"/>
      <c r="P755" s="3"/>
      <c r="Q755" s="2"/>
    </row>
    <row r="756" spans="13:17" x14ac:dyDescent="0.35">
      <c r="M756" s="1"/>
      <c r="O756" s="2"/>
      <c r="P756" s="3"/>
      <c r="Q756" s="2"/>
    </row>
    <row r="757" spans="13:17" x14ac:dyDescent="0.35">
      <c r="M757" s="1"/>
      <c r="O757" s="2"/>
      <c r="P757" s="3"/>
      <c r="Q757" s="2"/>
    </row>
    <row r="758" spans="13:17" x14ac:dyDescent="0.35">
      <c r="M758" s="1"/>
      <c r="O758" s="2"/>
      <c r="P758" s="3"/>
      <c r="Q758" s="2"/>
    </row>
    <row r="759" spans="13:17" x14ac:dyDescent="0.35">
      <c r="M759" s="1"/>
      <c r="O759" s="2"/>
      <c r="P759" s="3"/>
      <c r="Q759" s="2"/>
    </row>
    <row r="760" spans="13:17" x14ac:dyDescent="0.35">
      <c r="M760" s="1"/>
      <c r="O760" s="2"/>
      <c r="P760" s="3"/>
      <c r="Q760" s="2"/>
    </row>
    <row r="761" spans="13:17" x14ac:dyDescent="0.35">
      <c r="M761" s="1"/>
      <c r="O761" s="2"/>
      <c r="P761" s="3"/>
      <c r="Q761" s="2"/>
    </row>
    <row r="762" spans="13:17" x14ac:dyDescent="0.35">
      <c r="M762" s="1"/>
      <c r="O762" s="2"/>
      <c r="P762" s="3"/>
      <c r="Q762" s="2"/>
    </row>
    <row r="763" spans="13:17" x14ac:dyDescent="0.35">
      <c r="M763" s="1"/>
      <c r="O763" s="2"/>
      <c r="P763" s="3"/>
      <c r="Q763" s="2"/>
    </row>
    <row r="764" spans="13:17" x14ac:dyDescent="0.35">
      <c r="M764" s="1"/>
      <c r="O764" s="2"/>
      <c r="P764" s="3"/>
      <c r="Q764" s="2"/>
    </row>
    <row r="765" spans="13:17" x14ac:dyDescent="0.35">
      <c r="M765" s="1"/>
      <c r="O765" s="2"/>
      <c r="P765" s="3"/>
      <c r="Q765" s="2"/>
    </row>
    <row r="766" spans="13:17" x14ac:dyDescent="0.35">
      <c r="M766" s="1"/>
      <c r="O766" s="2"/>
      <c r="P766" s="3"/>
      <c r="Q766" s="2"/>
    </row>
    <row r="767" spans="13:17" x14ac:dyDescent="0.35">
      <c r="M767" s="1"/>
      <c r="O767" s="2"/>
      <c r="P767" s="3"/>
      <c r="Q767" s="2"/>
    </row>
    <row r="768" spans="13:17" x14ac:dyDescent="0.35">
      <c r="M768" s="1"/>
      <c r="O768" s="2"/>
      <c r="P768" s="3"/>
      <c r="Q768" s="2"/>
    </row>
    <row r="769" spans="13:17" x14ac:dyDescent="0.35">
      <c r="M769" s="1"/>
      <c r="O769" s="2"/>
      <c r="P769" s="3"/>
      <c r="Q769" s="2"/>
    </row>
    <row r="770" spans="13:17" x14ac:dyDescent="0.35">
      <c r="M770" s="1"/>
      <c r="O770" s="2"/>
      <c r="P770" s="3"/>
      <c r="Q770" s="2"/>
    </row>
    <row r="771" spans="13:17" x14ac:dyDescent="0.35">
      <c r="M771" s="1"/>
      <c r="O771" s="2"/>
      <c r="P771" s="3"/>
      <c r="Q771" s="2"/>
    </row>
    <row r="772" spans="13:17" x14ac:dyDescent="0.35">
      <c r="M772" s="1"/>
      <c r="O772" s="2"/>
      <c r="P772" s="3"/>
      <c r="Q772" s="2"/>
    </row>
    <row r="773" spans="13:17" x14ac:dyDescent="0.35">
      <c r="M773" s="1"/>
      <c r="O773" s="2"/>
      <c r="P773" s="3"/>
      <c r="Q773" s="2"/>
    </row>
    <row r="774" spans="13:17" x14ac:dyDescent="0.35">
      <c r="M774" s="1"/>
      <c r="O774" s="2"/>
      <c r="P774" s="3"/>
      <c r="Q774" s="2"/>
    </row>
    <row r="775" spans="13:17" x14ac:dyDescent="0.35">
      <c r="M775" s="1"/>
      <c r="O775" s="2"/>
      <c r="P775" s="3"/>
      <c r="Q775" s="2"/>
    </row>
    <row r="776" spans="13:17" x14ac:dyDescent="0.35">
      <c r="M776" s="1"/>
      <c r="O776" s="2"/>
      <c r="P776" s="3"/>
      <c r="Q776" s="2"/>
    </row>
    <row r="777" spans="13:17" x14ac:dyDescent="0.35">
      <c r="M777" s="1"/>
      <c r="O777" s="2"/>
      <c r="P777" s="3"/>
      <c r="Q777" s="2"/>
    </row>
    <row r="778" spans="13:17" x14ac:dyDescent="0.35">
      <c r="M778" s="1"/>
      <c r="O778" s="2"/>
      <c r="P778" s="3"/>
      <c r="Q778" s="2"/>
    </row>
    <row r="779" spans="13:17" x14ac:dyDescent="0.35">
      <c r="M779" s="1"/>
      <c r="O779" s="2"/>
      <c r="P779" s="3"/>
      <c r="Q779" s="2"/>
    </row>
    <row r="780" spans="13:17" x14ac:dyDescent="0.35">
      <c r="M780" s="1"/>
      <c r="O780" s="2"/>
      <c r="P780" s="3"/>
      <c r="Q780" s="2"/>
    </row>
    <row r="781" spans="13:17" x14ac:dyDescent="0.35">
      <c r="M781" s="1"/>
      <c r="O781" s="2"/>
      <c r="P781" s="3"/>
      <c r="Q781" s="2"/>
    </row>
    <row r="782" spans="13:17" x14ac:dyDescent="0.35">
      <c r="M782" s="1"/>
      <c r="O782" s="2"/>
      <c r="P782" s="3"/>
      <c r="Q782" s="2"/>
    </row>
    <row r="783" spans="13:17" x14ac:dyDescent="0.35">
      <c r="M783" s="1"/>
      <c r="O783" s="2"/>
      <c r="P783" s="3"/>
      <c r="Q783" s="2"/>
    </row>
    <row r="784" spans="13:17" x14ac:dyDescent="0.35">
      <c r="M784" s="1"/>
      <c r="O784" s="2"/>
      <c r="P784" s="3"/>
      <c r="Q784" s="2"/>
    </row>
    <row r="785" spans="13:17" x14ac:dyDescent="0.35">
      <c r="M785" s="1"/>
      <c r="O785" s="2"/>
      <c r="P785" s="3"/>
      <c r="Q785" s="2"/>
    </row>
    <row r="786" spans="13:17" x14ac:dyDescent="0.35">
      <c r="M786" s="1"/>
      <c r="O786" s="2"/>
      <c r="P786" s="3"/>
      <c r="Q786" s="2"/>
    </row>
    <row r="787" spans="13:17" x14ac:dyDescent="0.35">
      <c r="M787" s="1"/>
      <c r="O787" s="2"/>
      <c r="P787" s="3"/>
      <c r="Q787" s="2"/>
    </row>
    <row r="788" spans="13:17" x14ac:dyDescent="0.35">
      <c r="M788" s="1"/>
      <c r="O788" s="2"/>
      <c r="P788" s="3"/>
      <c r="Q788" s="2"/>
    </row>
    <row r="789" spans="13:17" x14ac:dyDescent="0.35">
      <c r="M789" s="1"/>
      <c r="O789" s="2"/>
      <c r="P789" s="3"/>
      <c r="Q789" s="2"/>
    </row>
    <row r="790" spans="13:17" x14ac:dyDescent="0.35">
      <c r="M790" s="1"/>
      <c r="O790" s="2"/>
      <c r="P790" s="3"/>
      <c r="Q790" s="2"/>
    </row>
    <row r="791" spans="13:17" x14ac:dyDescent="0.35">
      <c r="M791" s="1"/>
      <c r="O791" s="2"/>
      <c r="P791" s="3"/>
      <c r="Q791" s="2"/>
    </row>
    <row r="792" spans="13:17" x14ac:dyDescent="0.35">
      <c r="M792" s="1"/>
      <c r="O792" s="2"/>
      <c r="P792" s="3"/>
      <c r="Q792" s="2"/>
    </row>
    <row r="793" spans="13:17" x14ac:dyDescent="0.35">
      <c r="M793" s="1"/>
      <c r="O793" s="2"/>
      <c r="P793" s="3"/>
      <c r="Q793" s="2"/>
    </row>
    <row r="794" spans="13:17" x14ac:dyDescent="0.35">
      <c r="M794" s="1"/>
      <c r="O794" s="2"/>
      <c r="P794" s="3"/>
      <c r="Q794" s="2"/>
    </row>
    <row r="795" spans="13:17" x14ac:dyDescent="0.35">
      <c r="M795" s="1"/>
      <c r="O795" s="2"/>
      <c r="P795" s="3"/>
      <c r="Q795" s="2"/>
    </row>
    <row r="796" spans="13:17" x14ac:dyDescent="0.35">
      <c r="M796" s="1"/>
      <c r="O796" s="2"/>
      <c r="P796" s="3"/>
      <c r="Q796" s="2"/>
    </row>
    <row r="797" spans="13:17" x14ac:dyDescent="0.35">
      <c r="M797" s="1"/>
      <c r="O797" s="2"/>
      <c r="P797" s="3"/>
      <c r="Q797" s="2"/>
    </row>
    <row r="798" spans="13:17" x14ac:dyDescent="0.35">
      <c r="M798" s="1"/>
      <c r="O798" s="2"/>
      <c r="P798" s="3"/>
      <c r="Q798" s="2"/>
    </row>
    <row r="799" spans="13:17" x14ac:dyDescent="0.35">
      <c r="M799" s="1"/>
      <c r="O799" s="2"/>
      <c r="P799" s="3"/>
      <c r="Q799" s="2"/>
    </row>
    <row r="800" spans="13:17" x14ac:dyDescent="0.35">
      <c r="M800" s="1"/>
      <c r="O800" s="2"/>
      <c r="P800" s="3"/>
      <c r="Q800" s="2"/>
    </row>
    <row r="801" spans="13:17" x14ac:dyDescent="0.35">
      <c r="M801" s="1"/>
      <c r="O801" s="2"/>
      <c r="P801" s="3"/>
      <c r="Q801" s="2"/>
    </row>
    <row r="802" spans="13:17" x14ac:dyDescent="0.35">
      <c r="M802" s="1"/>
      <c r="O802" s="2"/>
      <c r="P802" s="3"/>
      <c r="Q802" s="2"/>
    </row>
    <row r="803" spans="13:17" x14ac:dyDescent="0.35">
      <c r="M803" s="1"/>
      <c r="O803" s="2"/>
      <c r="P803" s="3"/>
      <c r="Q803" s="2"/>
    </row>
    <row r="804" spans="13:17" x14ac:dyDescent="0.35">
      <c r="M804" s="1"/>
      <c r="O804" s="2"/>
      <c r="P804" s="3"/>
      <c r="Q804" s="2"/>
    </row>
    <row r="805" spans="13:17" x14ac:dyDescent="0.35">
      <c r="M805" s="1"/>
      <c r="O805" s="2"/>
      <c r="P805" s="3"/>
      <c r="Q805" s="2"/>
    </row>
    <row r="806" spans="13:17" x14ac:dyDescent="0.35">
      <c r="M806" s="1"/>
      <c r="O806" s="2"/>
      <c r="P806" s="3"/>
      <c r="Q806" s="2"/>
    </row>
    <row r="807" spans="13:17" x14ac:dyDescent="0.35">
      <c r="M807" s="1"/>
      <c r="O807" s="2"/>
      <c r="P807" s="3"/>
      <c r="Q807" s="2"/>
    </row>
    <row r="808" spans="13:17" x14ac:dyDescent="0.35">
      <c r="M808" s="1"/>
      <c r="O808" s="2"/>
      <c r="P808" s="3"/>
      <c r="Q808" s="2"/>
    </row>
    <row r="809" spans="13:17" x14ac:dyDescent="0.35">
      <c r="M809" s="1"/>
      <c r="O809" s="2"/>
      <c r="P809" s="3"/>
      <c r="Q809" s="2"/>
    </row>
    <row r="810" spans="13:17" x14ac:dyDescent="0.35">
      <c r="M810" s="1"/>
      <c r="O810" s="2"/>
      <c r="P810" s="3"/>
      <c r="Q810" s="2"/>
    </row>
    <row r="811" spans="13:17" x14ac:dyDescent="0.35">
      <c r="M811" s="1"/>
      <c r="O811" s="2"/>
      <c r="P811" s="3"/>
      <c r="Q811" s="2"/>
    </row>
    <row r="812" spans="13:17" x14ac:dyDescent="0.35">
      <c r="M812" s="1"/>
      <c r="O812" s="2"/>
      <c r="P812" s="3"/>
      <c r="Q812" s="2"/>
    </row>
    <row r="813" spans="13:17" x14ac:dyDescent="0.35">
      <c r="M813" s="1"/>
      <c r="O813" s="2"/>
      <c r="P813" s="3"/>
      <c r="Q813" s="2"/>
    </row>
    <row r="814" spans="13:17" x14ac:dyDescent="0.35">
      <c r="M814" s="1"/>
      <c r="O814" s="2"/>
      <c r="P814" s="3"/>
      <c r="Q81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3BCC2-44FC-4FE3-A485-B568ED23739E}">
  <dimension ref="B2:K486"/>
  <sheetViews>
    <sheetView workbookViewId="0">
      <selection activeCell="F11" sqref="F11"/>
    </sheetView>
  </sheetViews>
  <sheetFormatPr defaultRowHeight="14.5" x14ac:dyDescent="0.35"/>
  <cols>
    <col min="2" max="2" width="15.90625" bestFit="1" customWidth="1"/>
    <col min="3" max="3" width="15.90625" customWidth="1"/>
    <col min="7" max="7" width="13" customWidth="1"/>
    <col min="8" max="8" width="21.54296875" customWidth="1"/>
    <col min="9" max="9" width="11.90625" bestFit="1" customWidth="1"/>
    <col min="10" max="10" width="12.36328125" bestFit="1" customWidth="1"/>
  </cols>
  <sheetData>
    <row r="2" spans="2:10" ht="18.5" x14ac:dyDescent="0.45">
      <c r="B2" s="12" t="s">
        <v>27</v>
      </c>
      <c r="J2" t="s">
        <v>31</v>
      </c>
    </row>
    <row r="4" spans="2:10" x14ac:dyDescent="0.35">
      <c r="B4" t="s">
        <v>1</v>
      </c>
      <c r="C4" t="s">
        <v>28</v>
      </c>
      <c r="J4" t="s">
        <v>40</v>
      </c>
    </row>
    <row r="6" spans="2:10" x14ac:dyDescent="0.35">
      <c r="B6" t="s">
        <v>29</v>
      </c>
      <c r="C6" t="s">
        <v>30</v>
      </c>
      <c r="J6" t="s">
        <v>32</v>
      </c>
    </row>
    <row r="8" spans="2:10" x14ac:dyDescent="0.35">
      <c r="B8" t="s">
        <v>47</v>
      </c>
      <c r="J8" s="4" t="s">
        <v>44</v>
      </c>
    </row>
    <row r="9" spans="2:10" x14ac:dyDescent="0.35">
      <c r="J9" t="s">
        <v>33</v>
      </c>
    </row>
    <row r="10" spans="2:10" x14ac:dyDescent="0.35">
      <c r="J10" t="s">
        <v>45</v>
      </c>
    </row>
    <row r="17" spans="2:11" x14ac:dyDescent="0.35">
      <c r="B17" s="14" t="s">
        <v>8</v>
      </c>
      <c r="C17" s="14" t="s">
        <v>22</v>
      </c>
      <c r="D17" s="14" t="s">
        <v>9</v>
      </c>
      <c r="E17" s="14" t="s">
        <v>11</v>
      </c>
      <c r="I17" s="5" t="s">
        <v>14</v>
      </c>
      <c r="J17" s="5" t="s">
        <v>15</v>
      </c>
    </row>
    <row r="18" spans="2:11" x14ac:dyDescent="0.35">
      <c r="B18" s="1">
        <v>40549</v>
      </c>
      <c r="C18">
        <v>4.13</v>
      </c>
      <c r="H18" t="s">
        <v>12</v>
      </c>
      <c r="I18" s="3" cm="1">
        <f t="array" ref="I18:J22">LINEST(D19:D486,E19:E486,1,1)</f>
        <v>-1.6005367837042084E-2</v>
      </c>
      <c r="J18" s="3">
        <v>5.0791383111650767E-2</v>
      </c>
    </row>
    <row r="19" spans="2:11" x14ac:dyDescent="0.35">
      <c r="B19" s="1">
        <v>40556</v>
      </c>
      <c r="C19">
        <v>4.08</v>
      </c>
      <c r="D19">
        <f>(C19-C18)</f>
        <v>-4.9999999999999822E-2</v>
      </c>
      <c r="E19">
        <f>C18</f>
        <v>4.13</v>
      </c>
      <c r="H19" t="s">
        <v>13</v>
      </c>
      <c r="I19" s="3">
        <v>7.0237060086036735E-3</v>
      </c>
      <c r="J19" s="3">
        <v>2.3346419580273055E-2</v>
      </c>
    </row>
    <row r="20" spans="2:11" x14ac:dyDescent="0.35">
      <c r="B20" s="1">
        <v>40563</v>
      </c>
      <c r="C20">
        <v>4.05</v>
      </c>
      <c r="D20">
        <f t="shared" ref="D20:D83" si="0">(C20-C19)</f>
        <v>-3.0000000000000249E-2</v>
      </c>
      <c r="E20">
        <f t="shared" ref="E20:E83" si="1">C19</f>
        <v>4.08</v>
      </c>
      <c r="I20" s="3">
        <v>1.1020468455256404E-2</v>
      </c>
      <c r="J20" s="9">
        <v>6.1898029502649117E-2</v>
      </c>
      <c r="K20" t="s">
        <v>16</v>
      </c>
    </row>
    <row r="21" spans="2:11" x14ac:dyDescent="0.35">
      <c r="B21" s="1">
        <v>40570</v>
      </c>
      <c r="C21">
        <v>4.09</v>
      </c>
      <c r="D21">
        <f t="shared" si="0"/>
        <v>4.0000000000000036E-2</v>
      </c>
      <c r="E21">
        <f t="shared" si="1"/>
        <v>4.05</v>
      </c>
      <c r="I21" s="3">
        <v>5.1927650030612806</v>
      </c>
      <c r="J21" s="10">
        <v>466</v>
      </c>
    </row>
    <row r="22" spans="2:11" x14ac:dyDescent="0.35">
      <c r="B22" s="1">
        <v>40577</v>
      </c>
      <c r="C22">
        <v>4.08</v>
      </c>
      <c r="D22">
        <f t="shared" si="0"/>
        <v>-9.9999999999997868E-3</v>
      </c>
      <c r="E22">
        <f t="shared" si="1"/>
        <v>4.09</v>
      </c>
      <c r="I22" s="3">
        <v>1.9895383571127745E-2</v>
      </c>
      <c r="J22" s="3">
        <v>1.7854165822408425</v>
      </c>
    </row>
    <row r="23" spans="2:11" x14ac:dyDescent="0.35">
      <c r="B23" s="1">
        <v>40584</v>
      </c>
      <c r="C23">
        <v>4.29</v>
      </c>
      <c r="D23">
        <f t="shared" si="0"/>
        <v>0.20999999999999996</v>
      </c>
      <c r="E23">
        <f t="shared" si="1"/>
        <v>4.08</v>
      </c>
      <c r="I23" s="3"/>
      <c r="J23" s="3"/>
    </row>
    <row r="24" spans="2:11" x14ac:dyDescent="0.35">
      <c r="B24" s="1">
        <v>40591</v>
      </c>
      <c r="C24">
        <v>4.2699999999999996</v>
      </c>
      <c r="D24">
        <f t="shared" si="0"/>
        <v>-2.0000000000000462E-2</v>
      </c>
      <c r="E24">
        <f t="shared" si="1"/>
        <v>4.29</v>
      </c>
      <c r="H24" t="s">
        <v>17</v>
      </c>
      <c r="I24" s="3">
        <f>I18/I19</f>
        <v>-2.2787639199927137</v>
      </c>
      <c r="J24" s="3">
        <f>J18/J19</f>
        <v>2.1755534263835381</v>
      </c>
    </row>
    <row r="25" spans="2:11" x14ac:dyDescent="0.35">
      <c r="B25" s="1">
        <v>40598</v>
      </c>
      <c r="C25">
        <v>4.22</v>
      </c>
      <c r="D25">
        <f t="shared" si="0"/>
        <v>-4.9999999999999822E-2</v>
      </c>
      <c r="E25">
        <f t="shared" si="1"/>
        <v>4.2699999999999996</v>
      </c>
      <c r="H25" t="s">
        <v>34</v>
      </c>
      <c r="I25" s="8">
        <f>_xlfn.T.DIST.2T(ABS(I24),$J$21)</f>
        <v>2.3132691733967488E-2</v>
      </c>
      <c r="J25" s="8">
        <f>_xlfn.T.DIST.2T(J24,$J$21)</f>
        <v>3.0090535900818959E-2</v>
      </c>
    </row>
    <row r="26" spans="2:11" x14ac:dyDescent="0.35">
      <c r="B26" s="1">
        <v>40605</v>
      </c>
      <c r="C26">
        <v>4.1500000000000004</v>
      </c>
      <c r="D26">
        <f t="shared" si="0"/>
        <v>-6.9999999999999396E-2</v>
      </c>
      <c r="E26">
        <f t="shared" si="1"/>
        <v>4.22</v>
      </c>
      <c r="I26" s="3"/>
      <c r="J26" s="3"/>
    </row>
    <row r="27" spans="2:11" x14ac:dyDescent="0.35">
      <c r="B27" s="1">
        <v>40612</v>
      </c>
      <c r="C27">
        <v>4.1500000000000004</v>
      </c>
      <c r="D27">
        <f t="shared" si="0"/>
        <v>0</v>
      </c>
      <c r="E27">
        <f t="shared" si="1"/>
        <v>4.1500000000000004</v>
      </c>
      <c r="I27" s="3"/>
      <c r="J27" s="3"/>
    </row>
    <row r="28" spans="2:11" x14ac:dyDescent="0.35">
      <c r="B28" s="1">
        <v>40619</v>
      </c>
      <c r="C28">
        <v>3.97</v>
      </c>
      <c r="D28">
        <f t="shared" si="0"/>
        <v>-0.18000000000000016</v>
      </c>
      <c r="E28">
        <f t="shared" si="1"/>
        <v>4.1500000000000004</v>
      </c>
      <c r="H28" t="s">
        <v>19</v>
      </c>
      <c r="I28" s="9">
        <f>-I18</f>
        <v>1.6005367837042084E-2</v>
      </c>
      <c r="J28" s="3"/>
    </row>
    <row r="29" spans="2:11" x14ac:dyDescent="0.35">
      <c r="B29" s="1">
        <v>40626</v>
      </c>
      <c r="C29">
        <v>4.04</v>
      </c>
      <c r="D29">
        <f t="shared" si="0"/>
        <v>6.999999999999984E-2</v>
      </c>
      <c r="E29">
        <f t="shared" si="1"/>
        <v>3.97</v>
      </c>
      <c r="H29" t="s">
        <v>35</v>
      </c>
      <c r="I29" s="9">
        <f>J18/I28</f>
        <v>3.1733968021716774</v>
      </c>
      <c r="J29" s="3"/>
    </row>
    <row r="30" spans="2:11" x14ac:dyDescent="0.35">
      <c r="B30" s="1">
        <v>40633</v>
      </c>
      <c r="C30">
        <v>4.09</v>
      </c>
      <c r="D30">
        <f t="shared" si="0"/>
        <v>4.9999999999999822E-2</v>
      </c>
      <c r="E30">
        <f t="shared" si="1"/>
        <v>4.04</v>
      </c>
      <c r="I30" s="3"/>
      <c r="J30" s="3"/>
    </row>
    <row r="31" spans="2:11" x14ac:dyDescent="0.35">
      <c r="B31" s="1">
        <v>40640</v>
      </c>
      <c r="C31">
        <v>4.0999999999999996</v>
      </c>
      <c r="D31">
        <f t="shared" si="0"/>
        <v>9.9999999999997868E-3</v>
      </c>
      <c r="E31">
        <f t="shared" si="1"/>
        <v>4.09</v>
      </c>
      <c r="H31" t="s">
        <v>41</v>
      </c>
      <c r="I31" s="9">
        <f>C486</f>
        <v>3.19</v>
      </c>
      <c r="J31" s="3"/>
    </row>
    <row r="32" spans="2:11" x14ac:dyDescent="0.35">
      <c r="B32" s="1">
        <v>40647</v>
      </c>
      <c r="C32">
        <v>4.13</v>
      </c>
      <c r="D32">
        <f t="shared" si="0"/>
        <v>3.0000000000000249E-2</v>
      </c>
      <c r="E32">
        <f t="shared" si="1"/>
        <v>4.0999999999999996</v>
      </c>
      <c r="I32" s="3"/>
      <c r="J32" s="3"/>
    </row>
    <row r="33" spans="2:10" x14ac:dyDescent="0.35">
      <c r="B33" s="1">
        <v>40654</v>
      </c>
      <c r="C33">
        <v>4.0199999999999996</v>
      </c>
      <c r="D33">
        <f t="shared" si="0"/>
        <v>-0.11000000000000032</v>
      </c>
      <c r="E33">
        <f t="shared" si="1"/>
        <v>4.13</v>
      </c>
      <c r="G33" s="4" t="s">
        <v>46</v>
      </c>
      <c r="H33" t="s">
        <v>36</v>
      </c>
      <c r="I33" s="11">
        <v>52</v>
      </c>
      <c r="J33" s="3"/>
    </row>
    <row r="34" spans="2:10" x14ac:dyDescent="0.35">
      <c r="B34" s="1">
        <v>40661</v>
      </c>
      <c r="C34">
        <v>3.97</v>
      </c>
      <c r="D34">
        <f t="shared" si="0"/>
        <v>-4.9999999999999378E-2</v>
      </c>
      <c r="E34">
        <f t="shared" si="1"/>
        <v>4.0199999999999996</v>
      </c>
      <c r="H34" t="s">
        <v>37</v>
      </c>
      <c r="I34" s="3">
        <f>I31*(EXP(-I28*I33))+I29*(1-EXP(-I28*I33))</f>
        <v>3.1806201330683193</v>
      </c>
      <c r="J34" s="3"/>
    </row>
    <row r="35" spans="2:10" x14ac:dyDescent="0.35">
      <c r="B35" s="1">
        <v>40668</v>
      </c>
      <c r="C35">
        <v>3.89</v>
      </c>
      <c r="D35">
        <f t="shared" si="0"/>
        <v>-8.0000000000000071E-2</v>
      </c>
      <c r="E35">
        <f t="shared" si="1"/>
        <v>3.97</v>
      </c>
      <c r="H35" t="s">
        <v>38</v>
      </c>
      <c r="I35" s="3">
        <f>((J20^2)/(2*I28))*(1-EXP(-2*I28*I33))</f>
        <v>9.7035792909778845E-2</v>
      </c>
      <c r="J35" s="3"/>
    </row>
    <row r="36" spans="2:10" x14ac:dyDescent="0.35">
      <c r="B36" s="1">
        <v>40675</v>
      </c>
      <c r="C36">
        <v>3.82</v>
      </c>
      <c r="D36">
        <f t="shared" si="0"/>
        <v>-7.0000000000000284E-2</v>
      </c>
      <c r="E36">
        <f t="shared" si="1"/>
        <v>3.89</v>
      </c>
      <c r="H36" t="s">
        <v>39</v>
      </c>
      <c r="I36" s="3">
        <f>SQRT(I35)</f>
        <v>0.31150568680166796</v>
      </c>
      <c r="J36" s="3"/>
    </row>
    <row r="37" spans="2:10" x14ac:dyDescent="0.35">
      <c r="B37" s="1">
        <v>40682</v>
      </c>
      <c r="C37">
        <v>3.8</v>
      </c>
      <c r="D37">
        <f t="shared" si="0"/>
        <v>-2.0000000000000018E-2</v>
      </c>
      <c r="E37">
        <f t="shared" si="1"/>
        <v>3.82</v>
      </c>
      <c r="I37" s="3"/>
      <c r="J37" s="3"/>
    </row>
    <row r="38" spans="2:10" x14ac:dyDescent="0.35">
      <c r="B38" s="1">
        <v>40689</v>
      </c>
      <c r="C38">
        <v>3.78</v>
      </c>
      <c r="D38">
        <f t="shared" si="0"/>
        <v>-2.0000000000000018E-2</v>
      </c>
      <c r="E38">
        <f t="shared" si="1"/>
        <v>3.8</v>
      </c>
      <c r="H38" s="4" t="s">
        <v>48</v>
      </c>
      <c r="I38" s="3"/>
      <c r="J38" s="3"/>
    </row>
    <row r="39" spans="2:10" x14ac:dyDescent="0.35">
      <c r="B39" s="1">
        <v>40696</v>
      </c>
      <c r="C39">
        <v>3.74</v>
      </c>
      <c r="D39">
        <f t="shared" si="0"/>
        <v>-3.9999999999999591E-2</v>
      </c>
      <c r="E39">
        <f t="shared" si="1"/>
        <v>3.78</v>
      </c>
      <c r="H39" t="s">
        <v>42</v>
      </c>
      <c r="I39" s="3">
        <f>I29</f>
        <v>3.1733968021716774</v>
      </c>
      <c r="J39" s="3"/>
    </row>
    <row r="40" spans="2:10" x14ac:dyDescent="0.35">
      <c r="B40" s="1">
        <v>40703</v>
      </c>
      <c r="C40">
        <v>3.68</v>
      </c>
      <c r="D40">
        <f t="shared" si="0"/>
        <v>-6.0000000000000053E-2</v>
      </c>
      <c r="E40">
        <f t="shared" si="1"/>
        <v>3.74</v>
      </c>
      <c r="H40" t="s">
        <v>43</v>
      </c>
      <c r="I40" s="3">
        <f>SQRT((J20^2)/(2*I28))</f>
        <v>0.34596247552614018</v>
      </c>
    </row>
    <row r="41" spans="2:10" x14ac:dyDescent="0.35">
      <c r="B41" s="1">
        <v>40710</v>
      </c>
      <c r="C41">
        <v>3.67</v>
      </c>
      <c r="D41">
        <f t="shared" si="0"/>
        <v>-1.0000000000000231E-2</v>
      </c>
      <c r="E41">
        <f t="shared" si="1"/>
        <v>3.68</v>
      </c>
    </row>
    <row r="42" spans="2:10" x14ac:dyDescent="0.35">
      <c r="B42" s="1">
        <v>40717</v>
      </c>
      <c r="C42">
        <v>3.69</v>
      </c>
      <c r="D42">
        <f t="shared" si="0"/>
        <v>2.0000000000000018E-2</v>
      </c>
      <c r="E42">
        <f t="shared" si="1"/>
        <v>3.67</v>
      </c>
    </row>
    <row r="43" spans="2:10" x14ac:dyDescent="0.35">
      <c r="B43" s="1">
        <v>40724</v>
      </c>
      <c r="C43">
        <v>3.69</v>
      </c>
      <c r="D43">
        <f t="shared" si="0"/>
        <v>0</v>
      </c>
      <c r="E43">
        <f t="shared" si="1"/>
        <v>3.69</v>
      </c>
    </row>
    <row r="44" spans="2:10" x14ac:dyDescent="0.35">
      <c r="B44" s="1">
        <v>40731</v>
      </c>
      <c r="C44">
        <v>3.75</v>
      </c>
      <c r="D44">
        <f t="shared" si="0"/>
        <v>6.0000000000000053E-2</v>
      </c>
      <c r="E44">
        <f t="shared" si="1"/>
        <v>3.69</v>
      </c>
    </row>
    <row r="45" spans="2:10" x14ac:dyDescent="0.35">
      <c r="B45" s="1">
        <v>40738</v>
      </c>
      <c r="C45">
        <v>3.65</v>
      </c>
      <c r="D45">
        <f t="shared" si="0"/>
        <v>-0.10000000000000009</v>
      </c>
      <c r="E45">
        <f t="shared" si="1"/>
        <v>3.75</v>
      </c>
    </row>
    <row r="46" spans="2:10" x14ac:dyDescent="0.35">
      <c r="B46" s="1">
        <v>40745</v>
      </c>
      <c r="C46">
        <v>3.66</v>
      </c>
      <c r="D46">
        <f t="shared" si="0"/>
        <v>1.0000000000000231E-2</v>
      </c>
      <c r="E46">
        <f t="shared" si="1"/>
        <v>3.65</v>
      </c>
    </row>
    <row r="47" spans="2:10" x14ac:dyDescent="0.35">
      <c r="B47" s="1">
        <v>40752</v>
      </c>
      <c r="C47">
        <v>3.66</v>
      </c>
      <c r="D47">
        <f t="shared" si="0"/>
        <v>0</v>
      </c>
      <c r="E47">
        <f t="shared" si="1"/>
        <v>3.66</v>
      </c>
    </row>
    <row r="48" spans="2:10" x14ac:dyDescent="0.35">
      <c r="B48" s="1">
        <v>40759</v>
      </c>
      <c r="C48">
        <v>3.54</v>
      </c>
      <c r="D48">
        <f t="shared" si="0"/>
        <v>-0.12000000000000011</v>
      </c>
      <c r="E48">
        <f t="shared" si="1"/>
        <v>3.66</v>
      </c>
    </row>
    <row r="49" spans="2:5" x14ac:dyDescent="0.35">
      <c r="B49" s="1">
        <v>40766</v>
      </c>
      <c r="C49">
        <v>3.5</v>
      </c>
      <c r="D49">
        <f t="shared" si="0"/>
        <v>-4.0000000000000036E-2</v>
      </c>
      <c r="E49">
        <f t="shared" si="1"/>
        <v>3.54</v>
      </c>
    </row>
    <row r="50" spans="2:5" x14ac:dyDescent="0.35">
      <c r="B50" s="1">
        <v>40773</v>
      </c>
      <c r="C50">
        <v>3.36</v>
      </c>
      <c r="D50">
        <f t="shared" si="0"/>
        <v>-0.14000000000000012</v>
      </c>
      <c r="E50">
        <f t="shared" si="1"/>
        <v>3.5</v>
      </c>
    </row>
    <row r="51" spans="2:5" x14ac:dyDescent="0.35">
      <c r="B51" s="1">
        <v>40780</v>
      </c>
      <c r="C51">
        <v>3.44</v>
      </c>
      <c r="D51">
        <f t="shared" si="0"/>
        <v>8.0000000000000071E-2</v>
      </c>
      <c r="E51">
        <f t="shared" si="1"/>
        <v>3.36</v>
      </c>
    </row>
    <row r="52" spans="2:5" x14ac:dyDescent="0.35">
      <c r="B52" s="1">
        <v>40787</v>
      </c>
      <c r="C52">
        <v>3.39</v>
      </c>
      <c r="D52">
        <f t="shared" si="0"/>
        <v>-4.9999999999999822E-2</v>
      </c>
      <c r="E52">
        <f t="shared" si="1"/>
        <v>3.44</v>
      </c>
    </row>
    <row r="53" spans="2:5" x14ac:dyDescent="0.35">
      <c r="B53" s="1">
        <v>40794</v>
      </c>
      <c r="C53">
        <v>3.33</v>
      </c>
      <c r="D53">
        <f t="shared" si="0"/>
        <v>-6.0000000000000053E-2</v>
      </c>
      <c r="E53">
        <f t="shared" si="1"/>
        <v>3.39</v>
      </c>
    </row>
    <row r="54" spans="2:5" x14ac:dyDescent="0.35">
      <c r="B54" s="1">
        <v>40801</v>
      </c>
      <c r="C54">
        <v>3.3</v>
      </c>
      <c r="D54">
        <f t="shared" si="0"/>
        <v>-3.0000000000000249E-2</v>
      </c>
      <c r="E54">
        <f t="shared" si="1"/>
        <v>3.33</v>
      </c>
    </row>
    <row r="55" spans="2:5" x14ac:dyDescent="0.35">
      <c r="B55" s="1">
        <v>40808</v>
      </c>
      <c r="C55">
        <v>3.29</v>
      </c>
      <c r="D55">
        <f t="shared" si="0"/>
        <v>-9.9999999999997868E-3</v>
      </c>
      <c r="E55">
        <f t="shared" si="1"/>
        <v>3.3</v>
      </c>
    </row>
    <row r="56" spans="2:5" x14ac:dyDescent="0.35">
      <c r="B56" s="1">
        <v>40815</v>
      </c>
      <c r="C56">
        <v>3.28</v>
      </c>
      <c r="D56">
        <f t="shared" si="0"/>
        <v>-1.0000000000000231E-2</v>
      </c>
      <c r="E56">
        <f t="shared" si="1"/>
        <v>3.29</v>
      </c>
    </row>
    <row r="57" spans="2:5" x14ac:dyDescent="0.35">
      <c r="B57" s="1">
        <v>40822</v>
      </c>
      <c r="C57">
        <v>3.26</v>
      </c>
      <c r="D57">
        <f t="shared" si="0"/>
        <v>-2.0000000000000018E-2</v>
      </c>
      <c r="E57">
        <f t="shared" si="1"/>
        <v>3.28</v>
      </c>
    </row>
    <row r="58" spans="2:5" x14ac:dyDescent="0.35">
      <c r="B58" s="1">
        <v>40829</v>
      </c>
      <c r="C58">
        <v>3.37</v>
      </c>
      <c r="D58">
        <f t="shared" si="0"/>
        <v>0.11000000000000032</v>
      </c>
      <c r="E58">
        <f t="shared" si="1"/>
        <v>3.26</v>
      </c>
    </row>
    <row r="59" spans="2:5" x14ac:dyDescent="0.35">
      <c r="B59" s="1">
        <v>40836</v>
      </c>
      <c r="C59">
        <v>3.38</v>
      </c>
      <c r="D59">
        <f t="shared" si="0"/>
        <v>9.9999999999997868E-3</v>
      </c>
      <c r="E59">
        <f t="shared" si="1"/>
        <v>3.37</v>
      </c>
    </row>
    <row r="60" spans="2:5" x14ac:dyDescent="0.35">
      <c r="B60" s="1">
        <v>40843</v>
      </c>
      <c r="C60">
        <v>3.38</v>
      </c>
      <c r="D60">
        <f t="shared" si="0"/>
        <v>0</v>
      </c>
      <c r="E60">
        <f t="shared" si="1"/>
        <v>3.38</v>
      </c>
    </row>
    <row r="61" spans="2:5" x14ac:dyDescent="0.35">
      <c r="B61" s="1">
        <v>40850</v>
      </c>
      <c r="C61">
        <v>3.31</v>
      </c>
      <c r="D61">
        <f t="shared" si="0"/>
        <v>-6.999999999999984E-2</v>
      </c>
      <c r="E61">
        <f t="shared" si="1"/>
        <v>3.38</v>
      </c>
    </row>
    <row r="62" spans="2:5" x14ac:dyDescent="0.35">
      <c r="B62" s="1">
        <v>40857</v>
      </c>
      <c r="C62">
        <v>3.3</v>
      </c>
      <c r="D62">
        <f t="shared" si="0"/>
        <v>-1.0000000000000231E-2</v>
      </c>
      <c r="E62">
        <f t="shared" si="1"/>
        <v>3.31</v>
      </c>
    </row>
    <row r="63" spans="2:5" x14ac:dyDescent="0.35">
      <c r="B63" s="1">
        <v>40864</v>
      </c>
      <c r="C63">
        <v>3.31</v>
      </c>
      <c r="D63">
        <f t="shared" si="0"/>
        <v>1.0000000000000231E-2</v>
      </c>
      <c r="E63">
        <f t="shared" si="1"/>
        <v>3.3</v>
      </c>
    </row>
    <row r="64" spans="2:5" x14ac:dyDescent="0.35">
      <c r="B64" s="1">
        <v>40870</v>
      </c>
      <c r="C64">
        <v>3.3</v>
      </c>
      <c r="D64">
        <f t="shared" si="0"/>
        <v>-1.0000000000000231E-2</v>
      </c>
      <c r="E64">
        <f t="shared" si="1"/>
        <v>3.31</v>
      </c>
    </row>
    <row r="65" spans="2:5" x14ac:dyDescent="0.35">
      <c r="B65" s="1">
        <v>40878</v>
      </c>
      <c r="C65">
        <v>3.3</v>
      </c>
      <c r="D65">
        <f t="shared" si="0"/>
        <v>0</v>
      </c>
      <c r="E65">
        <f t="shared" si="1"/>
        <v>3.3</v>
      </c>
    </row>
    <row r="66" spans="2:5" x14ac:dyDescent="0.35">
      <c r="B66" s="1">
        <v>40885</v>
      </c>
      <c r="C66">
        <v>3.27</v>
      </c>
      <c r="D66">
        <f t="shared" si="0"/>
        <v>-2.9999999999999805E-2</v>
      </c>
      <c r="E66">
        <f t="shared" si="1"/>
        <v>3.3</v>
      </c>
    </row>
    <row r="67" spans="2:5" x14ac:dyDescent="0.35">
      <c r="B67" s="1">
        <v>40892</v>
      </c>
      <c r="C67">
        <v>3.21</v>
      </c>
      <c r="D67">
        <f t="shared" si="0"/>
        <v>-6.0000000000000053E-2</v>
      </c>
      <c r="E67">
        <f t="shared" si="1"/>
        <v>3.27</v>
      </c>
    </row>
    <row r="68" spans="2:5" x14ac:dyDescent="0.35">
      <c r="B68" s="1">
        <v>40899</v>
      </c>
      <c r="C68">
        <v>3.21</v>
      </c>
      <c r="D68">
        <f t="shared" si="0"/>
        <v>0</v>
      </c>
      <c r="E68">
        <f t="shared" si="1"/>
        <v>3.21</v>
      </c>
    </row>
    <row r="69" spans="2:5" x14ac:dyDescent="0.35">
      <c r="B69" s="1">
        <v>40906</v>
      </c>
      <c r="C69">
        <v>3.24</v>
      </c>
      <c r="D69">
        <f t="shared" si="0"/>
        <v>3.0000000000000249E-2</v>
      </c>
      <c r="E69">
        <f t="shared" si="1"/>
        <v>3.21</v>
      </c>
    </row>
    <row r="70" spans="2:5" x14ac:dyDescent="0.35">
      <c r="B70" s="1">
        <v>40913</v>
      </c>
      <c r="C70">
        <v>3.23</v>
      </c>
      <c r="D70">
        <f t="shared" si="0"/>
        <v>-1.0000000000000231E-2</v>
      </c>
      <c r="E70">
        <f t="shared" si="1"/>
        <v>3.24</v>
      </c>
    </row>
    <row r="71" spans="2:5" x14ac:dyDescent="0.35">
      <c r="B71" s="1">
        <v>40920</v>
      </c>
      <c r="C71">
        <v>3.16</v>
      </c>
      <c r="D71">
        <f t="shared" si="0"/>
        <v>-6.999999999999984E-2</v>
      </c>
      <c r="E71">
        <f t="shared" si="1"/>
        <v>3.23</v>
      </c>
    </row>
    <row r="72" spans="2:5" x14ac:dyDescent="0.35">
      <c r="B72" s="1">
        <v>40927</v>
      </c>
      <c r="C72">
        <v>3.17</v>
      </c>
      <c r="D72">
        <f t="shared" si="0"/>
        <v>9.9999999999997868E-3</v>
      </c>
      <c r="E72">
        <f t="shared" si="1"/>
        <v>3.16</v>
      </c>
    </row>
    <row r="73" spans="2:5" x14ac:dyDescent="0.35">
      <c r="B73" s="1">
        <v>40934</v>
      </c>
      <c r="C73">
        <v>3.24</v>
      </c>
      <c r="D73">
        <f t="shared" si="0"/>
        <v>7.0000000000000284E-2</v>
      </c>
      <c r="E73">
        <f t="shared" si="1"/>
        <v>3.17</v>
      </c>
    </row>
    <row r="74" spans="2:5" x14ac:dyDescent="0.35">
      <c r="B74" s="1">
        <v>40941</v>
      </c>
      <c r="C74">
        <v>3.14</v>
      </c>
      <c r="D74">
        <f t="shared" si="0"/>
        <v>-0.10000000000000009</v>
      </c>
      <c r="E74">
        <f t="shared" si="1"/>
        <v>3.24</v>
      </c>
    </row>
    <row r="75" spans="2:5" x14ac:dyDescent="0.35">
      <c r="B75" s="1">
        <v>40948</v>
      </c>
      <c r="C75">
        <v>3.16</v>
      </c>
      <c r="D75">
        <f t="shared" si="0"/>
        <v>2.0000000000000018E-2</v>
      </c>
      <c r="E75">
        <f t="shared" si="1"/>
        <v>3.14</v>
      </c>
    </row>
    <row r="76" spans="2:5" x14ac:dyDescent="0.35">
      <c r="B76" s="1">
        <v>40955</v>
      </c>
      <c r="C76">
        <v>3.16</v>
      </c>
      <c r="D76">
        <f t="shared" si="0"/>
        <v>0</v>
      </c>
      <c r="E76">
        <f t="shared" si="1"/>
        <v>3.16</v>
      </c>
    </row>
    <row r="77" spans="2:5" x14ac:dyDescent="0.35">
      <c r="B77" s="1">
        <v>40962</v>
      </c>
      <c r="C77">
        <v>3.19</v>
      </c>
      <c r="D77">
        <f t="shared" si="0"/>
        <v>2.9999999999999805E-2</v>
      </c>
      <c r="E77">
        <f t="shared" si="1"/>
        <v>3.16</v>
      </c>
    </row>
    <row r="78" spans="2:5" x14ac:dyDescent="0.35">
      <c r="B78" s="1">
        <v>40969</v>
      </c>
      <c r="C78">
        <v>3.17</v>
      </c>
      <c r="D78">
        <f t="shared" si="0"/>
        <v>-2.0000000000000018E-2</v>
      </c>
      <c r="E78">
        <f t="shared" si="1"/>
        <v>3.19</v>
      </c>
    </row>
    <row r="79" spans="2:5" x14ac:dyDescent="0.35">
      <c r="B79" s="1">
        <v>40976</v>
      </c>
      <c r="C79">
        <v>3.13</v>
      </c>
      <c r="D79">
        <f t="shared" si="0"/>
        <v>-4.0000000000000036E-2</v>
      </c>
      <c r="E79">
        <f t="shared" si="1"/>
        <v>3.17</v>
      </c>
    </row>
    <row r="80" spans="2:5" x14ac:dyDescent="0.35">
      <c r="B80" s="1">
        <v>40983</v>
      </c>
      <c r="C80">
        <v>3.16</v>
      </c>
      <c r="D80">
        <f t="shared" si="0"/>
        <v>3.0000000000000249E-2</v>
      </c>
      <c r="E80">
        <f t="shared" si="1"/>
        <v>3.13</v>
      </c>
    </row>
    <row r="81" spans="2:5" x14ac:dyDescent="0.35">
      <c r="B81" s="1">
        <v>40990</v>
      </c>
      <c r="C81">
        <v>3.3</v>
      </c>
      <c r="D81">
        <f t="shared" si="0"/>
        <v>0.13999999999999968</v>
      </c>
      <c r="E81">
        <f t="shared" si="1"/>
        <v>3.16</v>
      </c>
    </row>
    <row r="82" spans="2:5" x14ac:dyDescent="0.35">
      <c r="B82" s="1">
        <v>40997</v>
      </c>
      <c r="C82">
        <v>3.23</v>
      </c>
      <c r="D82">
        <f t="shared" si="0"/>
        <v>-6.999999999999984E-2</v>
      </c>
      <c r="E82">
        <f t="shared" si="1"/>
        <v>3.3</v>
      </c>
    </row>
    <row r="83" spans="2:5" x14ac:dyDescent="0.35">
      <c r="B83" s="1">
        <v>41004</v>
      </c>
      <c r="C83">
        <v>3.21</v>
      </c>
      <c r="D83">
        <f t="shared" si="0"/>
        <v>-2.0000000000000018E-2</v>
      </c>
      <c r="E83">
        <f t="shared" si="1"/>
        <v>3.23</v>
      </c>
    </row>
    <row r="84" spans="2:5" x14ac:dyDescent="0.35">
      <c r="B84" s="1">
        <v>41011</v>
      </c>
      <c r="C84">
        <v>3.11</v>
      </c>
      <c r="D84">
        <f t="shared" ref="D84:D147" si="2">(C84-C83)</f>
        <v>-0.10000000000000009</v>
      </c>
      <c r="E84">
        <f t="shared" ref="E84:E147" si="3">C83</f>
        <v>3.21</v>
      </c>
    </row>
    <row r="85" spans="2:5" x14ac:dyDescent="0.35">
      <c r="B85" s="1">
        <v>41018</v>
      </c>
      <c r="C85">
        <v>3.13</v>
      </c>
      <c r="D85">
        <f t="shared" si="2"/>
        <v>2.0000000000000018E-2</v>
      </c>
      <c r="E85">
        <f t="shared" si="3"/>
        <v>3.11</v>
      </c>
    </row>
    <row r="86" spans="2:5" x14ac:dyDescent="0.35">
      <c r="B86" s="1">
        <v>41025</v>
      </c>
      <c r="C86">
        <v>3.12</v>
      </c>
      <c r="D86">
        <f t="shared" si="2"/>
        <v>-9.9999999999997868E-3</v>
      </c>
      <c r="E86">
        <f t="shared" si="3"/>
        <v>3.13</v>
      </c>
    </row>
    <row r="87" spans="2:5" x14ac:dyDescent="0.35">
      <c r="B87" s="1">
        <v>41032</v>
      </c>
      <c r="C87">
        <v>3.07</v>
      </c>
      <c r="D87">
        <f t="shared" si="2"/>
        <v>-5.0000000000000266E-2</v>
      </c>
      <c r="E87">
        <f t="shared" si="3"/>
        <v>3.12</v>
      </c>
    </row>
    <row r="88" spans="2:5" x14ac:dyDescent="0.35">
      <c r="B88" s="1">
        <v>41039</v>
      </c>
      <c r="C88">
        <v>3.05</v>
      </c>
      <c r="D88">
        <f t="shared" si="2"/>
        <v>-2.0000000000000018E-2</v>
      </c>
      <c r="E88">
        <f t="shared" si="3"/>
        <v>3.07</v>
      </c>
    </row>
    <row r="89" spans="2:5" x14ac:dyDescent="0.35">
      <c r="B89" s="1">
        <v>41046</v>
      </c>
      <c r="C89">
        <v>3.04</v>
      </c>
      <c r="D89">
        <f t="shared" si="2"/>
        <v>-9.9999999999997868E-3</v>
      </c>
      <c r="E89">
        <f t="shared" si="3"/>
        <v>3.05</v>
      </c>
    </row>
    <row r="90" spans="2:5" x14ac:dyDescent="0.35">
      <c r="B90" s="1">
        <v>41053</v>
      </c>
      <c r="C90">
        <v>3.04</v>
      </c>
      <c r="D90">
        <f t="shared" si="2"/>
        <v>0</v>
      </c>
      <c r="E90">
        <f t="shared" si="3"/>
        <v>3.04</v>
      </c>
    </row>
    <row r="91" spans="2:5" x14ac:dyDescent="0.35">
      <c r="B91" s="1">
        <v>41060</v>
      </c>
      <c r="C91">
        <v>2.97</v>
      </c>
      <c r="D91">
        <f t="shared" si="2"/>
        <v>-6.999999999999984E-2</v>
      </c>
      <c r="E91">
        <f t="shared" si="3"/>
        <v>3.04</v>
      </c>
    </row>
    <row r="92" spans="2:5" x14ac:dyDescent="0.35">
      <c r="B92" s="1">
        <v>41067</v>
      </c>
      <c r="C92">
        <v>2.94</v>
      </c>
      <c r="D92">
        <f t="shared" si="2"/>
        <v>-3.0000000000000249E-2</v>
      </c>
      <c r="E92">
        <f t="shared" si="3"/>
        <v>2.97</v>
      </c>
    </row>
    <row r="93" spans="2:5" x14ac:dyDescent="0.35">
      <c r="B93" s="1">
        <v>41074</v>
      </c>
      <c r="C93">
        <v>2.98</v>
      </c>
      <c r="D93">
        <f t="shared" si="2"/>
        <v>4.0000000000000036E-2</v>
      </c>
      <c r="E93">
        <f t="shared" si="3"/>
        <v>2.94</v>
      </c>
    </row>
    <row r="94" spans="2:5" x14ac:dyDescent="0.35">
      <c r="B94" s="1">
        <v>41081</v>
      </c>
      <c r="C94">
        <v>2.95</v>
      </c>
      <c r="D94">
        <f t="shared" si="2"/>
        <v>-2.9999999999999805E-2</v>
      </c>
      <c r="E94">
        <f t="shared" si="3"/>
        <v>2.98</v>
      </c>
    </row>
    <row r="95" spans="2:5" x14ac:dyDescent="0.35">
      <c r="B95" s="1">
        <v>41088</v>
      </c>
      <c r="C95">
        <v>2.94</v>
      </c>
      <c r="D95">
        <f t="shared" si="2"/>
        <v>-1.0000000000000231E-2</v>
      </c>
      <c r="E95">
        <f t="shared" si="3"/>
        <v>2.95</v>
      </c>
    </row>
    <row r="96" spans="2:5" x14ac:dyDescent="0.35">
      <c r="B96" s="1">
        <v>41095</v>
      </c>
      <c r="C96">
        <v>2.89</v>
      </c>
      <c r="D96">
        <f t="shared" si="2"/>
        <v>-4.9999999999999822E-2</v>
      </c>
      <c r="E96">
        <f t="shared" si="3"/>
        <v>2.94</v>
      </c>
    </row>
    <row r="97" spans="2:5" x14ac:dyDescent="0.35">
      <c r="B97" s="1">
        <v>41102</v>
      </c>
      <c r="C97">
        <v>2.86</v>
      </c>
      <c r="D97">
        <f t="shared" si="2"/>
        <v>-3.0000000000000249E-2</v>
      </c>
      <c r="E97">
        <f t="shared" si="3"/>
        <v>2.89</v>
      </c>
    </row>
    <row r="98" spans="2:5" x14ac:dyDescent="0.35">
      <c r="B98" s="1">
        <v>41109</v>
      </c>
      <c r="C98">
        <v>2.83</v>
      </c>
      <c r="D98">
        <f t="shared" si="2"/>
        <v>-2.9999999999999805E-2</v>
      </c>
      <c r="E98">
        <f t="shared" si="3"/>
        <v>2.86</v>
      </c>
    </row>
    <row r="99" spans="2:5" x14ac:dyDescent="0.35">
      <c r="B99" s="1">
        <v>41116</v>
      </c>
      <c r="C99">
        <v>2.8</v>
      </c>
      <c r="D99">
        <f t="shared" si="2"/>
        <v>-3.0000000000000249E-2</v>
      </c>
      <c r="E99">
        <f t="shared" si="3"/>
        <v>2.83</v>
      </c>
    </row>
    <row r="100" spans="2:5" x14ac:dyDescent="0.35">
      <c r="B100" s="1">
        <v>41123</v>
      </c>
      <c r="C100">
        <v>2.83</v>
      </c>
      <c r="D100">
        <f t="shared" si="2"/>
        <v>3.0000000000000249E-2</v>
      </c>
      <c r="E100">
        <f t="shared" si="3"/>
        <v>2.8</v>
      </c>
    </row>
    <row r="101" spans="2:5" x14ac:dyDescent="0.35">
      <c r="B101" s="1">
        <v>41130</v>
      </c>
      <c r="C101">
        <v>2.84</v>
      </c>
      <c r="D101">
        <f t="shared" si="2"/>
        <v>9.9999999999997868E-3</v>
      </c>
      <c r="E101">
        <f t="shared" si="3"/>
        <v>2.83</v>
      </c>
    </row>
    <row r="102" spans="2:5" x14ac:dyDescent="0.35">
      <c r="B102" s="1">
        <v>41137</v>
      </c>
      <c r="C102">
        <v>2.88</v>
      </c>
      <c r="D102">
        <f t="shared" si="2"/>
        <v>4.0000000000000036E-2</v>
      </c>
      <c r="E102">
        <f t="shared" si="3"/>
        <v>2.84</v>
      </c>
    </row>
    <row r="103" spans="2:5" x14ac:dyDescent="0.35">
      <c r="B103" s="1">
        <v>41144</v>
      </c>
      <c r="C103">
        <v>2.89</v>
      </c>
      <c r="D103">
        <f t="shared" si="2"/>
        <v>1.0000000000000231E-2</v>
      </c>
      <c r="E103">
        <f t="shared" si="3"/>
        <v>2.88</v>
      </c>
    </row>
    <row r="104" spans="2:5" x14ac:dyDescent="0.35">
      <c r="B104" s="1">
        <v>41151</v>
      </c>
      <c r="C104">
        <v>2.86</v>
      </c>
      <c r="D104">
        <f t="shared" si="2"/>
        <v>-3.0000000000000249E-2</v>
      </c>
      <c r="E104">
        <f t="shared" si="3"/>
        <v>2.89</v>
      </c>
    </row>
    <row r="105" spans="2:5" x14ac:dyDescent="0.35">
      <c r="B105" s="1">
        <v>41158</v>
      </c>
      <c r="C105">
        <v>2.86</v>
      </c>
      <c r="D105">
        <f t="shared" si="2"/>
        <v>0</v>
      </c>
      <c r="E105">
        <f t="shared" si="3"/>
        <v>2.86</v>
      </c>
    </row>
    <row r="106" spans="2:5" x14ac:dyDescent="0.35">
      <c r="B106" s="1">
        <v>41165</v>
      </c>
      <c r="C106">
        <v>2.85</v>
      </c>
      <c r="D106">
        <f t="shared" si="2"/>
        <v>-9.9999999999997868E-3</v>
      </c>
      <c r="E106">
        <f t="shared" si="3"/>
        <v>2.86</v>
      </c>
    </row>
    <row r="107" spans="2:5" x14ac:dyDescent="0.35">
      <c r="B107" s="1">
        <v>41172</v>
      </c>
      <c r="C107">
        <v>2.77</v>
      </c>
      <c r="D107">
        <f t="shared" si="2"/>
        <v>-8.0000000000000071E-2</v>
      </c>
      <c r="E107">
        <f t="shared" si="3"/>
        <v>2.85</v>
      </c>
    </row>
    <row r="108" spans="2:5" x14ac:dyDescent="0.35">
      <c r="B108" s="1">
        <v>41179</v>
      </c>
      <c r="C108">
        <v>2.73</v>
      </c>
      <c r="D108">
        <f t="shared" si="2"/>
        <v>-4.0000000000000036E-2</v>
      </c>
      <c r="E108">
        <f t="shared" si="3"/>
        <v>2.77</v>
      </c>
    </row>
    <row r="109" spans="2:5" x14ac:dyDescent="0.35">
      <c r="B109" s="1">
        <v>41186</v>
      </c>
      <c r="C109">
        <v>2.69</v>
      </c>
      <c r="D109">
        <f t="shared" si="2"/>
        <v>-4.0000000000000036E-2</v>
      </c>
      <c r="E109">
        <f t="shared" si="3"/>
        <v>2.73</v>
      </c>
    </row>
    <row r="110" spans="2:5" x14ac:dyDescent="0.35">
      <c r="B110" s="1">
        <v>41193</v>
      </c>
      <c r="C110">
        <v>2.7</v>
      </c>
      <c r="D110">
        <f t="shared" si="2"/>
        <v>1.0000000000000231E-2</v>
      </c>
      <c r="E110">
        <f t="shared" si="3"/>
        <v>2.69</v>
      </c>
    </row>
    <row r="111" spans="2:5" x14ac:dyDescent="0.35">
      <c r="B111" s="1">
        <v>41200</v>
      </c>
      <c r="C111">
        <v>2.66</v>
      </c>
      <c r="D111">
        <f t="shared" si="2"/>
        <v>-4.0000000000000036E-2</v>
      </c>
      <c r="E111">
        <f t="shared" si="3"/>
        <v>2.7</v>
      </c>
    </row>
    <row r="112" spans="2:5" x14ac:dyDescent="0.35">
      <c r="B112" s="1">
        <v>41207</v>
      </c>
      <c r="C112">
        <v>2.72</v>
      </c>
      <c r="D112">
        <f t="shared" si="2"/>
        <v>6.0000000000000053E-2</v>
      </c>
      <c r="E112">
        <f t="shared" si="3"/>
        <v>2.66</v>
      </c>
    </row>
    <row r="113" spans="2:5" x14ac:dyDescent="0.35">
      <c r="B113" s="1">
        <v>41214</v>
      </c>
      <c r="C113">
        <v>2.7</v>
      </c>
      <c r="D113">
        <f t="shared" si="2"/>
        <v>-2.0000000000000018E-2</v>
      </c>
      <c r="E113">
        <f t="shared" si="3"/>
        <v>2.72</v>
      </c>
    </row>
    <row r="114" spans="2:5" x14ac:dyDescent="0.35">
      <c r="B114" s="1">
        <v>41221</v>
      </c>
      <c r="C114">
        <v>2.69</v>
      </c>
      <c r="D114">
        <f t="shared" si="2"/>
        <v>-1.0000000000000231E-2</v>
      </c>
      <c r="E114">
        <f t="shared" si="3"/>
        <v>2.7</v>
      </c>
    </row>
    <row r="115" spans="2:5" x14ac:dyDescent="0.35">
      <c r="B115" s="1">
        <v>41228</v>
      </c>
      <c r="C115">
        <v>2.65</v>
      </c>
      <c r="D115">
        <f t="shared" si="2"/>
        <v>-4.0000000000000036E-2</v>
      </c>
      <c r="E115">
        <f t="shared" si="3"/>
        <v>2.69</v>
      </c>
    </row>
    <row r="116" spans="2:5" x14ac:dyDescent="0.35">
      <c r="B116" s="1">
        <v>41234</v>
      </c>
      <c r="C116">
        <v>2.63</v>
      </c>
      <c r="D116">
        <f t="shared" si="2"/>
        <v>-2.0000000000000018E-2</v>
      </c>
      <c r="E116">
        <f t="shared" si="3"/>
        <v>2.65</v>
      </c>
    </row>
    <row r="117" spans="2:5" x14ac:dyDescent="0.35">
      <c r="B117" s="1">
        <v>41242</v>
      </c>
      <c r="C117">
        <v>2.64</v>
      </c>
      <c r="D117">
        <f t="shared" si="2"/>
        <v>1.0000000000000231E-2</v>
      </c>
      <c r="E117">
        <f t="shared" si="3"/>
        <v>2.63</v>
      </c>
    </row>
    <row r="118" spans="2:5" x14ac:dyDescent="0.35">
      <c r="B118" s="1">
        <v>41249</v>
      </c>
      <c r="C118">
        <v>2.67</v>
      </c>
      <c r="D118">
        <f t="shared" si="2"/>
        <v>2.9999999999999805E-2</v>
      </c>
      <c r="E118">
        <f t="shared" si="3"/>
        <v>2.64</v>
      </c>
    </row>
    <row r="119" spans="2:5" x14ac:dyDescent="0.35">
      <c r="B119" s="1">
        <v>41256</v>
      </c>
      <c r="C119">
        <v>2.66</v>
      </c>
      <c r="D119">
        <f t="shared" si="2"/>
        <v>-9.9999999999997868E-3</v>
      </c>
      <c r="E119">
        <f t="shared" si="3"/>
        <v>2.67</v>
      </c>
    </row>
    <row r="120" spans="2:5" x14ac:dyDescent="0.35">
      <c r="B120" s="1">
        <v>41263</v>
      </c>
      <c r="C120">
        <v>2.65</v>
      </c>
      <c r="D120">
        <f t="shared" si="2"/>
        <v>-1.0000000000000231E-2</v>
      </c>
      <c r="E120">
        <f t="shared" si="3"/>
        <v>2.66</v>
      </c>
    </row>
    <row r="121" spans="2:5" x14ac:dyDescent="0.35">
      <c r="B121" s="1">
        <v>41270</v>
      </c>
      <c r="C121">
        <v>2.65</v>
      </c>
      <c r="D121">
        <f t="shared" si="2"/>
        <v>0</v>
      </c>
      <c r="E121">
        <f t="shared" si="3"/>
        <v>2.65</v>
      </c>
    </row>
    <row r="122" spans="2:5" x14ac:dyDescent="0.35">
      <c r="B122" s="1">
        <v>41277</v>
      </c>
      <c r="C122">
        <v>2.64</v>
      </c>
      <c r="D122">
        <f t="shared" si="2"/>
        <v>-9.9999999999997868E-3</v>
      </c>
      <c r="E122">
        <f t="shared" si="3"/>
        <v>2.65</v>
      </c>
    </row>
    <row r="123" spans="2:5" x14ac:dyDescent="0.35">
      <c r="B123" s="1">
        <v>41284</v>
      </c>
      <c r="C123">
        <v>2.66</v>
      </c>
      <c r="D123">
        <f t="shared" si="2"/>
        <v>2.0000000000000018E-2</v>
      </c>
      <c r="E123">
        <f t="shared" si="3"/>
        <v>2.64</v>
      </c>
    </row>
    <row r="124" spans="2:5" x14ac:dyDescent="0.35">
      <c r="B124" s="1">
        <v>41291</v>
      </c>
      <c r="C124">
        <v>2.66</v>
      </c>
      <c r="D124">
        <f t="shared" si="2"/>
        <v>0</v>
      </c>
      <c r="E124">
        <f t="shared" si="3"/>
        <v>2.66</v>
      </c>
    </row>
    <row r="125" spans="2:5" x14ac:dyDescent="0.35">
      <c r="B125" s="1">
        <v>41298</v>
      </c>
      <c r="C125">
        <v>2.71</v>
      </c>
      <c r="D125">
        <f t="shared" si="2"/>
        <v>4.9999999999999822E-2</v>
      </c>
      <c r="E125">
        <f t="shared" si="3"/>
        <v>2.66</v>
      </c>
    </row>
    <row r="126" spans="2:5" x14ac:dyDescent="0.35">
      <c r="B126" s="1">
        <v>41305</v>
      </c>
      <c r="C126">
        <v>2.81</v>
      </c>
      <c r="D126">
        <f t="shared" si="2"/>
        <v>0.10000000000000009</v>
      </c>
      <c r="E126">
        <f t="shared" si="3"/>
        <v>2.71</v>
      </c>
    </row>
    <row r="127" spans="2:5" x14ac:dyDescent="0.35">
      <c r="B127" s="1">
        <v>41312</v>
      </c>
      <c r="C127">
        <v>2.77</v>
      </c>
      <c r="D127">
        <f t="shared" si="2"/>
        <v>-4.0000000000000036E-2</v>
      </c>
      <c r="E127">
        <f t="shared" si="3"/>
        <v>2.81</v>
      </c>
    </row>
    <row r="128" spans="2:5" x14ac:dyDescent="0.35">
      <c r="B128" s="1">
        <v>41319</v>
      </c>
      <c r="C128">
        <v>2.77</v>
      </c>
      <c r="D128">
        <f t="shared" si="2"/>
        <v>0</v>
      </c>
      <c r="E128">
        <f t="shared" si="3"/>
        <v>2.77</v>
      </c>
    </row>
    <row r="129" spans="2:5" x14ac:dyDescent="0.35">
      <c r="B129" s="1">
        <v>41326</v>
      </c>
      <c r="C129">
        <v>2.77</v>
      </c>
      <c r="D129">
        <f t="shared" si="2"/>
        <v>0</v>
      </c>
      <c r="E129">
        <f t="shared" si="3"/>
        <v>2.77</v>
      </c>
    </row>
    <row r="130" spans="2:5" x14ac:dyDescent="0.35">
      <c r="B130" s="1">
        <v>41333</v>
      </c>
      <c r="C130">
        <v>2.76</v>
      </c>
      <c r="D130">
        <f t="shared" si="2"/>
        <v>-1.0000000000000231E-2</v>
      </c>
      <c r="E130">
        <f t="shared" si="3"/>
        <v>2.77</v>
      </c>
    </row>
    <row r="131" spans="2:5" x14ac:dyDescent="0.35">
      <c r="B131" s="1">
        <v>41340</v>
      </c>
      <c r="C131">
        <v>2.76</v>
      </c>
      <c r="D131">
        <f t="shared" si="2"/>
        <v>0</v>
      </c>
      <c r="E131">
        <f t="shared" si="3"/>
        <v>2.76</v>
      </c>
    </row>
    <row r="132" spans="2:5" x14ac:dyDescent="0.35">
      <c r="B132" s="1">
        <v>41347</v>
      </c>
      <c r="C132">
        <v>2.79</v>
      </c>
      <c r="D132">
        <f t="shared" si="2"/>
        <v>3.0000000000000249E-2</v>
      </c>
      <c r="E132">
        <f t="shared" si="3"/>
        <v>2.76</v>
      </c>
    </row>
    <row r="133" spans="2:5" x14ac:dyDescent="0.35">
      <c r="B133" s="1">
        <v>41354</v>
      </c>
      <c r="C133">
        <v>2.72</v>
      </c>
      <c r="D133">
        <f t="shared" si="2"/>
        <v>-6.999999999999984E-2</v>
      </c>
      <c r="E133">
        <f t="shared" si="3"/>
        <v>2.79</v>
      </c>
    </row>
    <row r="134" spans="2:5" x14ac:dyDescent="0.35">
      <c r="B134" s="1">
        <v>41361</v>
      </c>
      <c r="C134">
        <v>2.76</v>
      </c>
      <c r="D134">
        <f t="shared" si="2"/>
        <v>3.9999999999999591E-2</v>
      </c>
      <c r="E134">
        <f t="shared" si="3"/>
        <v>2.72</v>
      </c>
    </row>
    <row r="135" spans="2:5" x14ac:dyDescent="0.35">
      <c r="B135" s="1">
        <v>41368</v>
      </c>
      <c r="C135">
        <v>2.74</v>
      </c>
      <c r="D135">
        <f t="shared" si="2"/>
        <v>-1.9999999999999574E-2</v>
      </c>
      <c r="E135">
        <f t="shared" si="3"/>
        <v>2.76</v>
      </c>
    </row>
    <row r="136" spans="2:5" x14ac:dyDescent="0.35">
      <c r="B136" s="1">
        <v>41375</v>
      </c>
      <c r="C136">
        <v>2.65</v>
      </c>
      <c r="D136">
        <f t="shared" si="2"/>
        <v>-9.0000000000000302E-2</v>
      </c>
      <c r="E136">
        <f t="shared" si="3"/>
        <v>2.74</v>
      </c>
    </row>
    <row r="137" spans="2:5" x14ac:dyDescent="0.35">
      <c r="B137" s="1">
        <v>41382</v>
      </c>
      <c r="C137">
        <v>2.64</v>
      </c>
      <c r="D137">
        <f t="shared" si="2"/>
        <v>-9.9999999999997868E-3</v>
      </c>
      <c r="E137">
        <f t="shared" si="3"/>
        <v>2.65</v>
      </c>
    </row>
    <row r="138" spans="2:5" x14ac:dyDescent="0.35">
      <c r="B138" s="1">
        <v>41389</v>
      </c>
      <c r="C138">
        <v>2.61</v>
      </c>
      <c r="D138">
        <f t="shared" si="2"/>
        <v>-3.0000000000000249E-2</v>
      </c>
      <c r="E138">
        <f t="shared" si="3"/>
        <v>2.64</v>
      </c>
    </row>
    <row r="139" spans="2:5" x14ac:dyDescent="0.35">
      <c r="B139" s="1">
        <v>41396</v>
      </c>
      <c r="C139">
        <v>2.56</v>
      </c>
      <c r="D139">
        <f t="shared" si="2"/>
        <v>-4.9999999999999822E-2</v>
      </c>
      <c r="E139">
        <f t="shared" si="3"/>
        <v>2.61</v>
      </c>
    </row>
    <row r="140" spans="2:5" x14ac:dyDescent="0.35">
      <c r="B140" s="1">
        <v>41403</v>
      </c>
      <c r="C140">
        <v>2.61</v>
      </c>
      <c r="D140">
        <f t="shared" si="2"/>
        <v>4.9999999999999822E-2</v>
      </c>
      <c r="E140">
        <f t="shared" si="3"/>
        <v>2.56</v>
      </c>
    </row>
    <row r="141" spans="2:5" x14ac:dyDescent="0.35">
      <c r="B141" s="1">
        <v>41410</v>
      </c>
      <c r="C141">
        <v>2.69</v>
      </c>
      <c r="D141">
        <f t="shared" si="2"/>
        <v>8.0000000000000071E-2</v>
      </c>
      <c r="E141">
        <f t="shared" si="3"/>
        <v>2.61</v>
      </c>
    </row>
    <row r="142" spans="2:5" x14ac:dyDescent="0.35">
      <c r="B142" s="1">
        <v>41417</v>
      </c>
      <c r="C142">
        <v>2.77</v>
      </c>
      <c r="D142">
        <f t="shared" si="2"/>
        <v>8.0000000000000071E-2</v>
      </c>
      <c r="E142">
        <f t="shared" si="3"/>
        <v>2.69</v>
      </c>
    </row>
    <row r="143" spans="2:5" x14ac:dyDescent="0.35">
      <c r="B143" s="1">
        <v>41424</v>
      </c>
      <c r="C143">
        <v>2.98</v>
      </c>
      <c r="D143">
        <f t="shared" si="2"/>
        <v>0.20999999999999996</v>
      </c>
      <c r="E143">
        <f t="shared" si="3"/>
        <v>2.77</v>
      </c>
    </row>
    <row r="144" spans="2:5" x14ac:dyDescent="0.35">
      <c r="B144" s="1">
        <v>41431</v>
      </c>
      <c r="C144">
        <v>3.03</v>
      </c>
      <c r="D144">
        <f t="shared" si="2"/>
        <v>4.9999999999999822E-2</v>
      </c>
      <c r="E144">
        <f t="shared" si="3"/>
        <v>2.98</v>
      </c>
    </row>
    <row r="145" spans="2:5" x14ac:dyDescent="0.35">
      <c r="B145" s="1">
        <v>41438</v>
      </c>
      <c r="C145">
        <v>3.1</v>
      </c>
      <c r="D145">
        <f t="shared" si="2"/>
        <v>7.0000000000000284E-2</v>
      </c>
      <c r="E145">
        <f t="shared" si="3"/>
        <v>3.03</v>
      </c>
    </row>
    <row r="146" spans="2:5" x14ac:dyDescent="0.35">
      <c r="B146" s="1">
        <v>41445</v>
      </c>
      <c r="C146">
        <v>3.04</v>
      </c>
      <c r="D146">
        <f t="shared" si="2"/>
        <v>-6.0000000000000053E-2</v>
      </c>
      <c r="E146">
        <f t="shared" si="3"/>
        <v>3.1</v>
      </c>
    </row>
    <row r="147" spans="2:5" x14ac:dyDescent="0.35">
      <c r="B147" s="1">
        <v>41452</v>
      </c>
      <c r="C147">
        <v>3.5</v>
      </c>
      <c r="D147">
        <f t="shared" si="2"/>
        <v>0.45999999999999996</v>
      </c>
      <c r="E147">
        <f t="shared" si="3"/>
        <v>3.04</v>
      </c>
    </row>
    <row r="148" spans="2:5" x14ac:dyDescent="0.35">
      <c r="B148" s="1">
        <v>41458</v>
      </c>
      <c r="C148">
        <v>3.39</v>
      </c>
      <c r="D148">
        <f t="shared" ref="D148:D211" si="4">(C148-C147)</f>
        <v>-0.10999999999999988</v>
      </c>
      <c r="E148">
        <f t="shared" ref="E148:E211" si="5">C147</f>
        <v>3.5</v>
      </c>
    </row>
    <row r="149" spans="2:5" x14ac:dyDescent="0.35">
      <c r="B149" s="1">
        <v>41466</v>
      </c>
      <c r="C149">
        <v>3.53</v>
      </c>
      <c r="D149">
        <f t="shared" si="4"/>
        <v>0.13999999999999968</v>
      </c>
      <c r="E149">
        <f t="shared" si="5"/>
        <v>3.39</v>
      </c>
    </row>
    <row r="150" spans="2:5" x14ac:dyDescent="0.35">
      <c r="B150" s="1">
        <v>41473</v>
      </c>
      <c r="C150">
        <v>3.41</v>
      </c>
      <c r="D150">
        <f t="shared" si="4"/>
        <v>-0.11999999999999966</v>
      </c>
      <c r="E150">
        <f t="shared" si="5"/>
        <v>3.53</v>
      </c>
    </row>
    <row r="151" spans="2:5" x14ac:dyDescent="0.35">
      <c r="B151" s="1">
        <v>41480</v>
      </c>
      <c r="C151">
        <v>3.39</v>
      </c>
      <c r="D151">
        <f t="shared" si="4"/>
        <v>-2.0000000000000018E-2</v>
      </c>
      <c r="E151">
        <f t="shared" si="5"/>
        <v>3.41</v>
      </c>
    </row>
    <row r="152" spans="2:5" x14ac:dyDescent="0.35">
      <c r="B152" s="1">
        <v>41487</v>
      </c>
      <c r="C152">
        <v>3.43</v>
      </c>
      <c r="D152">
        <f t="shared" si="4"/>
        <v>4.0000000000000036E-2</v>
      </c>
      <c r="E152">
        <f t="shared" si="5"/>
        <v>3.39</v>
      </c>
    </row>
    <row r="153" spans="2:5" x14ac:dyDescent="0.35">
      <c r="B153" s="1">
        <v>41494</v>
      </c>
      <c r="C153">
        <v>3.43</v>
      </c>
      <c r="D153">
        <f t="shared" si="4"/>
        <v>0</v>
      </c>
      <c r="E153">
        <f t="shared" si="5"/>
        <v>3.43</v>
      </c>
    </row>
    <row r="154" spans="2:5" x14ac:dyDescent="0.35">
      <c r="B154" s="1">
        <v>41501</v>
      </c>
      <c r="C154">
        <v>3.44</v>
      </c>
      <c r="D154">
        <f t="shared" si="4"/>
        <v>9.9999999999997868E-3</v>
      </c>
      <c r="E154">
        <f t="shared" si="5"/>
        <v>3.43</v>
      </c>
    </row>
    <row r="155" spans="2:5" x14ac:dyDescent="0.35">
      <c r="B155" s="1">
        <v>41508</v>
      </c>
      <c r="C155">
        <v>3.6</v>
      </c>
      <c r="D155">
        <f t="shared" si="4"/>
        <v>0.16000000000000014</v>
      </c>
      <c r="E155">
        <f t="shared" si="5"/>
        <v>3.44</v>
      </c>
    </row>
    <row r="156" spans="2:5" x14ac:dyDescent="0.35">
      <c r="B156" s="1">
        <v>41515</v>
      </c>
      <c r="C156">
        <v>3.54</v>
      </c>
      <c r="D156">
        <f t="shared" si="4"/>
        <v>-6.0000000000000053E-2</v>
      </c>
      <c r="E156">
        <f t="shared" si="5"/>
        <v>3.6</v>
      </c>
    </row>
    <row r="157" spans="2:5" x14ac:dyDescent="0.35">
      <c r="B157" s="1">
        <v>41522</v>
      </c>
      <c r="C157">
        <v>3.59</v>
      </c>
      <c r="D157">
        <f t="shared" si="4"/>
        <v>4.9999999999999822E-2</v>
      </c>
      <c r="E157">
        <f t="shared" si="5"/>
        <v>3.54</v>
      </c>
    </row>
    <row r="158" spans="2:5" x14ac:dyDescent="0.35">
      <c r="B158" s="1">
        <v>41529</v>
      </c>
      <c r="C158">
        <v>3.59</v>
      </c>
      <c r="D158">
        <f t="shared" si="4"/>
        <v>0</v>
      </c>
      <c r="E158">
        <f t="shared" si="5"/>
        <v>3.59</v>
      </c>
    </row>
    <row r="159" spans="2:5" x14ac:dyDescent="0.35">
      <c r="B159" s="1">
        <v>41536</v>
      </c>
      <c r="C159">
        <v>3.54</v>
      </c>
      <c r="D159">
        <f t="shared" si="4"/>
        <v>-4.9999999999999822E-2</v>
      </c>
      <c r="E159">
        <f t="shared" si="5"/>
        <v>3.59</v>
      </c>
    </row>
    <row r="160" spans="2:5" x14ac:dyDescent="0.35">
      <c r="B160" s="1">
        <v>41543</v>
      </c>
      <c r="C160">
        <v>3.37</v>
      </c>
      <c r="D160">
        <f t="shared" si="4"/>
        <v>-0.16999999999999993</v>
      </c>
      <c r="E160">
        <f t="shared" si="5"/>
        <v>3.54</v>
      </c>
    </row>
    <row r="161" spans="2:5" x14ac:dyDescent="0.35">
      <c r="B161" s="1">
        <v>41550</v>
      </c>
      <c r="C161">
        <v>3.29</v>
      </c>
      <c r="D161">
        <f t="shared" si="4"/>
        <v>-8.0000000000000071E-2</v>
      </c>
      <c r="E161">
        <f t="shared" si="5"/>
        <v>3.37</v>
      </c>
    </row>
    <row r="162" spans="2:5" x14ac:dyDescent="0.35">
      <c r="B162" s="1">
        <v>41557</v>
      </c>
      <c r="C162">
        <v>3.31</v>
      </c>
      <c r="D162">
        <f t="shared" si="4"/>
        <v>2.0000000000000018E-2</v>
      </c>
      <c r="E162">
        <f t="shared" si="5"/>
        <v>3.29</v>
      </c>
    </row>
    <row r="163" spans="2:5" x14ac:dyDescent="0.35">
      <c r="B163" s="1">
        <v>41564</v>
      </c>
      <c r="C163">
        <v>3.33</v>
      </c>
      <c r="D163">
        <f t="shared" si="4"/>
        <v>2.0000000000000018E-2</v>
      </c>
      <c r="E163">
        <f t="shared" si="5"/>
        <v>3.31</v>
      </c>
    </row>
    <row r="164" spans="2:5" x14ac:dyDescent="0.35">
      <c r="B164" s="1">
        <v>41571</v>
      </c>
      <c r="C164">
        <v>3.24</v>
      </c>
      <c r="D164">
        <f t="shared" si="4"/>
        <v>-8.9999999999999858E-2</v>
      </c>
      <c r="E164">
        <f t="shared" si="5"/>
        <v>3.33</v>
      </c>
    </row>
    <row r="165" spans="2:5" x14ac:dyDescent="0.35">
      <c r="B165" s="1">
        <v>41578</v>
      </c>
      <c r="C165">
        <v>3.2</v>
      </c>
      <c r="D165">
        <f t="shared" si="4"/>
        <v>-4.0000000000000036E-2</v>
      </c>
      <c r="E165">
        <f t="shared" si="5"/>
        <v>3.24</v>
      </c>
    </row>
    <row r="166" spans="2:5" x14ac:dyDescent="0.35">
      <c r="B166" s="1">
        <v>41585</v>
      </c>
      <c r="C166">
        <v>3.27</v>
      </c>
      <c r="D166">
        <f t="shared" si="4"/>
        <v>6.999999999999984E-2</v>
      </c>
      <c r="E166">
        <f t="shared" si="5"/>
        <v>3.2</v>
      </c>
    </row>
    <row r="167" spans="2:5" x14ac:dyDescent="0.35">
      <c r="B167" s="1">
        <v>41592</v>
      </c>
      <c r="C167">
        <v>3.35</v>
      </c>
      <c r="D167">
        <f t="shared" si="4"/>
        <v>8.0000000000000071E-2</v>
      </c>
      <c r="E167">
        <f t="shared" si="5"/>
        <v>3.27</v>
      </c>
    </row>
    <row r="168" spans="2:5" x14ac:dyDescent="0.35">
      <c r="B168" s="1">
        <v>41599</v>
      </c>
      <c r="C168">
        <v>3.27</v>
      </c>
      <c r="D168">
        <f t="shared" si="4"/>
        <v>-8.0000000000000071E-2</v>
      </c>
      <c r="E168">
        <f t="shared" si="5"/>
        <v>3.35</v>
      </c>
    </row>
    <row r="169" spans="2:5" x14ac:dyDescent="0.35">
      <c r="B169" s="1">
        <v>41605</v>
      </c>
      <c r="C169">
        <v>3.3</v>
      </c>
      <c r="D169">
        <f t="shared" si="4"/>
        <v>2.9999999999999805E-2</v>
      </c>
      <c r="E169">
        <f t="shared" si="5"/>
        <v>3.27</v>
      </c>
    </row>
    <row r="170" spans="2:5" x14ac:dyDescent="0.35">
      <c r="B170" s="1">
        <v>41613</v>
      </c>
      <c r="C170">
        <v>3.47</v>
      </c>
      <c r="D170">
        <f t="shared" si="4"/>
        <v>0.17000000000000037</v>
      </c>
      <c r="E170">
        <f t="shared" si="5"/>
        <v>3.3</v>
      </c>
    </row>
    <row r="171" spans="2:5" x14ac:dyDescent="0.35">
      <c r="B171" s="1">
        <v>41620</v>
      </c>
      <c r="C171">
        <v>3.43</v>
      </c>
      <c r="D171">
        <f t="shared" si="4"/>
        <v>-4.0000000000000036E-2</v>
      </c>
      <c r="E171">
        <f t="shared" si="5"/>
        <v>3.47</v>
      </c>
    </row>
    <row r="172" spans="2:5" x14ac:dyDescent="0.35">
      <c r="B172" s="1">
        <v>41627</v>
      </c>
      <c r="C172">
        <v>3.51</v>
      </c>
      <c r="D172">
        <f t="shared" si="4"/>
        <v>7.9999999999999627E-2</v>
      </c>
      <c r="E172">
        <f t="shared" si="5"/>
        <v>3.43</v>
      </c>
    </row>
    <row r="173" spans="2:5" x14ac:dyDescent="0.35">
      <c r="B173" s="1">
        <v>41634</v>
      </c>
      <c r="C173">
        <v>3.52</v>
      </c>
      <c r="D173">
        <f t="shared" si="4"/>
        <v>1.0000000000000231E-2</v>
      </c>
      <c r="E173">
        <f t="shared" si="5"/>
        <v>3.51</v>
      </c>
    </row>
    <row r="174" spans="2:5" x14ac:dyDescent="0.35">
      <c r="B174" s="1">
        <v>41641</v>
      </c>
      <c r="C174">
        <v>3.55</v>
      </c>
      <c r="D174">
        <f t="shared" si="4"/>
        <v>2.9999999999999805E-2</v>
      </c>
      <c r="E174">
        <f t="shared" si="5"/>
        <v>3.52</v>
      </c>
    </row>
    <row r="175" spans="2:5" x14ac:dyDescent="0.35">
      <c r="B175" s="1">
        <v>41648</v>
      </c>
      <c r="C175">
        <v>3.56</v>
      </c>
      <c r="D175">
        <f t="shared" si="4"/>
        <v>1.0000000000000231E-2</v>
      </c>
      <c r="E175">
        <f t="shared" si="5"/>
        <v>3.55</v>
      </c>
    </row>
    <row r="176" spans="2:5" x14ac:dyDescent="0.35">
      <c r="B176" s="1">
        <v>41655</v>
      </c>
      <c r="C176">
        <v>3.45</v>
      </c>
      <c r="D176">
        <f t="shared" si="4"/>
        <v>-0.10999999999999988</v>
      </c>
      <c r="E176">
        <f t="shared" si="5"/>
        <v>3.56</v>
      </c>
    </row>
    <row r="177" spans="2:5" x14ac:dyDescent="0.35">
      <c r="B177" s="1">
        <v>41662</v>
      </c>
      <c r="C177">
        <v>3.44</v>
      </c>
      <c r="D177">
        <f t="shared" si="4"/>
        <v>-1.0000000000000231E-2</v>
      </c>
      <c r="E177">
        <f t="shared" si="5"/>
        <v>3.45</v>
      </c>
    </row>
    <row r="178" spans="2:5" x14ac:dyDescent="0.35">
      <c r="B178" s="1">
        <v>41669</v>
      </c>
      <c r="C178">
        <v>3.4</v>
      </c>
      <c r="D178">
        <f t="shared" si="4"/>
        <v>-4.0000000000000036E-2</v>
      </c>
      <c r="E178">
        <f t="shared" si="5"/>
        <v>3.44</v>
      </c>
    </row>
    <row r="179" spans="2:5" x14ac:dyDescent="0.35">
      <c r="B179" s="1">
        <v>41676</v>
      </c>
      <c r="C179">
        <v>3.33</v>
      </c>
      <c r="D179">
        <f t="shared" si="4"/>
        <v>-6.999999999999984E-2</v>
      </c>
      <c r="E179">
        <f t="shared" si="5"/>
        <v>3.4</v>
      </c>
    </row>
    <row r="180" spans="2:5" x14ac:dyDescent="0.35">
      <c r="B180" s="1">
        <v>41683</v>
      </c>
      <c r="C180">
        <v>3.33</v>
      </c>
      <c r="D180">
        <f t="shared" si="4"/>
        <v>0</v>
      </c>
      <c r="E180">
        <f t="shared" si="5"/>
        <v>3.33</v>
      </c>
    </row>
    <row r="181" spans="2:5" x14ac:dyDescent="0.35">
      <c r="B181" s="1">
        <v>41690</v>
      </c>
      <c r="C181">
        <v>3.35</v>
      </c>
      <c r="D181">
        <f t="shared" si="4"/>
        <v>2.0000000000000018E-2</v>
      </c>
      <c r="E181">
        <f t="shared" si="5"/>
        <v>3.33</v>
      </c>
    </row>
    <row r="182" spans="2:5" x14ac:dyDescent="0.35">
      <c r="B182" s="1">
        <v>41697</v>
      </c>
      <c r="C182">
        <v>3.39</v>
      </c>
      <c r="D182">
        <f t="shared" si="4"/>
        <v>4.0000000000000036E-2</v>
      </c>
      <c r="E182">
        <f t="shared" si="5"/>
        <v>3.35</v>
      </c>
    </row>
    <row r="183" spans="2:5" x14ac:dyDescent="0.35">
      <c r="B183" s="1">
        <v>41704</v>
      </c>
      <c r="C183">
        <v>3.32</v>
      </c>
      <c r="D183">
        <f t="shared" si="4"/>
        <v>-7.0000000000000284E-2</v>
      </c>
      <c r="E183">
        <f t="shared" si="5"/>
        <v>3.39</v>
      </c>
    </row>
    <row r="184" spans="2:5" x14ac:dyDescent="0.35">
      <c r="B184" s="1">
        <v>41711</v>
      </c>
      <c r="C184">
        <v>3.38</v>
      </c>
      <c r="D184">
        <f t="shared" si="4"/>
        <v>6.0000000000000053E-2</v>
      </c>
      <c r="E184">
        <f t="shared" si="5"/>
        <v>3.32</v>
      </c>
    </row>
    <row r="185" spans="2:5" x14ac:dyDescent="0.35">
      <c r="B185" s="1">
        <v>41718</v>
      </c>
      <c r="C185">
        <v>3.32</v>
      </c>
      <c r="D185">
        <f t="shared" si="4"/>
        <v>-6.0000000000000053E-2</v>
      </c>
      <c r="E185">
        <f t="shared" si="5"/>
        <v>3.38</v>
      </c>
    </row>
    <row r="186" spans="2:5" x14ac:dyDescent="0.35">
      <c r="B186" s="1">
        <v>41725</v>
      </c>
      <c r="C186">
        <v>3.42</v>
      </c>
      <c r="D186">
        <f t="shared" si="4"/>
        <v>0.10000000000000009</v>
      </c>
      <c r="E186">
        <f t="shared" si="5"/>
        <v>3.32</v>
      </c>
    </row>
    <row r="187" spans="2:5" x14ac:dyDescent="0.35">
      <c r="B187" s="1">
        <v>41732</v>
      </c>
      <c r="C187">
        <v>3.47</v>
      </c>
      <c r="D187">
        <f t="shared" si="4"/>
        <v>5.0000000000000266E-2</v>
      </c>
      <c r="E187">
        <f t="shared" si="5"/>
        <v>3.42</v>
      </c>
    </row>
    <row r="188" spans="2:5" x14ac:dyDescent="0.35">
      <c r="B188" s="1">
        <v>41739</v>
      </c>
      <c r="C188">
        <v>3.38</v>
      </c>
      <c r="D188">
        <f t="shared" si="4"/>
        <v>-9.0000000000000302E-2</v>
      </c>
      <c r="E188">
        <f t="shared" si="5"/>
        <v>3.47</v>
      </c>
    </row>
    <row r="189" spans="2:5" x14ac:dyDescent="0.35">
      <c r="B189" s="1">
        <v>41746</v>
      </c>
      <c r="C189">
        <v>3.33</v>
      </c>
      <c r="D189">
        <f t="shared" si="4"/>
        <v>-4.9999999999999822E-2</v>
      </c>
      <c r="E189">
        <f t="shared" si="5"/>
        <v>3.38</v>
      </c>
    </row>
    <row r="190" spans="2:5" x14ac:dyDescent="0.35">
      <c r="B190" s="1">
        <v>41753</v>
      </c>
      <c r="C190">
        <v>3.39</v>
      </c>
      <c r="D190">
        <f t="shared" si="4"/>
        <v>6.0000000000000053E-2</v>
      </c>
      <c r="E190">
        <f t="shared" si="5"/>
        <v>3.33</v>
      </c>
    </row>
    <row r="191" spans="2:5" x14ac:dyDescent="0.35">
      <c r="B191" s="1">
        <v>41760</v>
      </c>
      <c r="C191">
        <v>3.38</v>
      </c>
      <c r="D191">
        <f t="shared" si="4"/>
        <v>-1.0000000000000231E-2</v>
      </c>
      <c r="E191">
        <f t="shared" si="5"/>
        <v>3.39</v>
      </c>
    </row>
    <row r="192" spans="2:5" x14ac:dyDescent="0.35">
      <c r="B192" s="1">
        <v>41767</v>
      </c>
      <c r="C192">
        <v>3.32</v>
      </c>
      <c r="D192">
        <f t="shared" si="4"/>
        <v>-6.0000000000000053E-2</v>
      </c>
      <c r="E192">
        <f t="shared" si="5"/>
        <v>3.38</v>
      </c>
    </row>
    <row r="193" spans="2:5" x14ac:dyDescent="0.35">
      <c r="B193" s="1">
        <v>41774</v>
      </c>
      <c r="C193">
        <v>3.29</v>
      </c>
      <c r="D193">
        <f t="shared" si="4"/>
        <v>-2.9999999999999805E-2</v>
      </c>
      <c r="E193">
        <f t="shared" si="5"/>
        <v>3.32</v>
      </c>
    </row>
    <row r="194" spans="2:5" x14ac:dyDescent="0.35">
      <c r="B194" s="1">
        <v>41781</v>
      </c>
      <c r="C194">
        <v>3.25</v>
      </c>
      <c r="D194">
        <f t="shared" si="4"/>
        <v>-4.0000000000000036E-2</v>
      </c>
      <c r="E194">
        <f t="shared" si="5"/>
        <v>3.29</v>
      </c>
    </row>
    <row r="195" spans="2:5" x14ac:dyDescent="0.35">
      <c r="B195" s="1">
        <v>41788</v>
      </c>
      <c r="C195">
        <v>3.21</v>
      </c>
      <c r="D195">
        <f t="shared" si="4"/>
        <v>-4.0000000000000036E-2</v>
      </c>
      <c r="E195">
        <f t="shared" si="5"/>
        <v>3.25</v>
      </c>
    </row>
    <row r="196" spans="2:5" x14ac:dyDescent="0.35">
      <c r="B196" s="1">
        <v>41795</v>
      </c>
      <c r="C196">
        <v>3.23</v>
      </c>
      <c r="D196">
        <f t="shared" si="4"/>
        <v>2.0000000000000018E-2</v>
      </c>
      <c r="E196">
        <f t="shared" si="5"/>
        <v>3.21</v>
      </c>
    </row>
    <row r="197" spans="2:5" x14ac:dyDescent="0.35">
      <c r="B197" s="1">
        <v>41802</v>
      </c>
      <c r="C197">
        <v>3.31</v>
      </c>
      <c r="D197">
        <f t="shared" si="4"/>
        <v>8.0000000000000071E-2</v>
      </c>
      <c r="E197">
        <f t="shared" si="5"/>
        <v>3.23</v>
      </c>
    </row>
    <row r="198" spans="2:5" x14ac:dyDescent="0.35">
      <c r="B198" s="1">
        <v>41809</v>
      </c>
      <c r="C198">
        <v>3.3</v>
      </c>
      <c r="D198">
        <f t="shared" si="4"/>
        <v>-1.0000000000000231E-2</v>
      </c>
      <c r="E198">
        <f t="shared" si="5"/>
        <v>3.31</v>
      </c>
    </row>
    <row r="199" spans="2:5" x14ac:dyDescent="0.35">
      <c r="B199" s="1">
        <v>41816</v>
      </c>
      <c r="C199">
        <v>3.22</v>
      </c>
      <c r="D199">
        <f t="shared" si="4"/>
        <v>-7.9999999999999627E-2</v>
      </c>
      <c r="E199">
        <f t="shared" si="5"/>
        <v>3.3</v>
      </c>
    </row>
    <row r="200" spans="2:5" x14ac:dyDescent="0.35">
      <c r="B200" s="1">
        <v>41823</v>
      </c>
      <c r="C200">
        <v>3.22</v>
      </c>
      <c r="D200">
        <f t="shared" si="4"/>
        <v>0</v>
      </c>
      <c r="E200">
        <f t="shared" si="5"/>
        <v>3.22</v>
      </c>
    </row>
    <row r="201" spans="2:5" x14ac:dyDescent="0.35">
      <c r="B201" s="1">
        <v>41830</v>
      </c>
      <c r="C201">
        <v>3.24</v>
      </c>
      <c r="D201">
        <f t="shared" si="4"/>
        <v>2.0000000000000018E-2</v>
      </c>
      <c r="E201">
        <f t="shared" si="5"/>
        <v>3.22</v>
      </c>
    </row>
    <row r="202" spans="2:5" x14ac:dyDescent="0.35">
      <c r="B202" s="1">
        <v>41837</v>
      </c>
      <c r="C202">
        <v>3.23</v>
      </c>
      <c r="D202">
        <f t="shared" si="4"/>
        <v>-1.0000000000000231E-2</v>
      </c>
      <c r="E202">
        <f t="shared" si="5"/>
        <v>3.24</v>
      </c>
    </row>
    <row r="203" spans="2:5" x14ac:dyDescent="0.35">
      <c r="B203" s="1">
        <v>41844</v>
      </c>
      <c r="C203">
        <v>3.26</v>
      </c>
      <c r="D203">
        <f t="shared" si="4"/>
        <v>2.9999999999999805E-2</v>
      </c>
      <c r="E203">
        <f t="shared" si="5"/>
        <v>3.23</v>
      </c>
    </row>
    <row r="204" spans="2:5" x14ac:dyDescent="0.35">
      <c r="B204" s="1">
        <v>41851</v>
      </c>
      <c r="C204">
        <v>3.23</v>
      </c>
      <c r="D204">
        <f t="shared" si="4"/>
        <v>-2.9999999999999805E-2</v>
      </c>
      <c r="E204">
        <f t="shared" si="5"/>
        <v>3.26</v>
      </c>
    </row>
    <row r="205" spans="2:5" x14ac:dyDescent="0.35">
      <c r="B205" s="1">
        <v>41858</v>
      </c>
      <c r="C205">
        <v>3.27</v>
      </c>
      <c r="D205">
        <f t="shared" si="4"/>
        <v>4.0000000000000036E-2</v>
      </c>
      <c r="E205">
        <f t="shared" si="5"/>
        <v>3.23</v>
      </c>
    </row>
    <row r="206" spans="2:5" x14ac:dyDescent="0.35">
      <c r="B206" s="1">
        <v>41865</v>
      </c>
      <c r="C206">
        <v>3.24</v>
      </c>
      <c r="D206">
        <f t="shared" si="4"/>
        <v>-2.9999999999999805E-2</v>
      </c>
      <c r="E206">
        <f t="shared" si="5"/>
        <v>3.27</v>
      </c>
    </row>
    <row r="207" spans="2:5" x14ac:dyDescent="0.35">
      <c r="B207" s="1">
        <v>41872</v>
      </c>
      <c r="C207">
        <v>3.23</v>
      </c>
      <c r="D207">
        <f t="shared" si="4"/>
        <v>-1.0000000000000231E-2</v>
      </c>
      <c r="E207">
        <f t="shared" si="5"/>
        <v>3.24</v>
      </c>
    </row>
    <row r="208" spans="2:5" x14ac:dyDescent="0.35">
      <c r="B208" s="1">
        <v>41879</v>
      </c>
      <c r="C208">
        <v>3.25</v>
      </c>
      <c r="D208">
        <f t="shared" si="4"/>
        <v>2.0000000000000018E-2</v>
      </c>
      <c r="E208">
        <f t="shared" si="5"/>
        <v>3.23</v>
      </c>
    </row>
    <row r="209" spans="2:5" x14ac:dyDescent="0.35">
      <c r="B209" s="1">
        <v>41886</v>
      </c>
      <c r="C209">
        <v>3.24</v>
      </c>
      <c r="D209">
        <f t="shared" si="4"/>
        <v>-9.9999999999997868E-3</v>
      </c>
      <c r="E209">
        <f t="shared" si="5"/>
        <v>3.25</v>
      </c>
    </row>
    <row r="210" spans="2:5" x14ac:dyDescent="0.35">
      <c r="B210" s="1">
        <v>41893</v>
      </c>
      <c r="C210">
        <v>3.26</v>
      </c>
      <c r="D210">
        <f t="shared" si="4"/>
        <v>1.9999999999999574E-2</v>
      </c>
      <c r="E210">
        <f t="shared" si="5"/>
        <v>3.24</v>
      </c>
    </row>
    <row r="211" spans="2:5" x14ac:dyDescent="0.35">
      <c r="B211" s="1">
        <v>41900</v>
      </c>
      <c r="C211">
        <v>3.37</v>
      </c>
      <c r="D211">
        <f t="shared" si="4"/>
        <v>0.11000000000000032</v>
      </c>
      <c r="E211">
        <f t="shared" si="5"/>
        <v>3.26</v>
      </c>
    </row>
    <row r="212" spans="2:5" x14ac:dyDescent="0.35">
      <c r="B212" s="1">
        <v>41907</v>
      </c>
      <c r="C212">
        <v>3.36</v>
      </c>
      <c r="D212">
        <f t="shared" ref="D212:D275" si="6">(C212-C211)</f>
        <v>-1.0000000000000231E-2</v>
      </c>
      <c r="E212">
        <f t="shared" ref="E212:E275" si="7">C211</f>
        <v>3.37</v>
      </c>
    </row>
    <row r="213" spans="2:5" x14ac:dyDescent="0.35">
      <c r="B213" s="1">
        <v>41914</v>
      </c>
      <c r="C213">
        <v>3.36</v>
      </c>
      <c r="D213">
        <f t="shared" si="6"/>
        <v>0</v>
      </c>
      <c r="E213">
        <f t="shared" si="7"/>
        <v>3.36</v>
      </c>
    </row>
    <row r="214" spans="2:5" x14ac:dyDescent="0.35">
      <c r="B214" s="1">
        <v>41921</v>
      </c>
      <c r="C214">
        <v>3.3</v>
      </c>
      <c r="D214">
        <f t="shared" si="6"/>
        <v>-6.0000000000000053E-2</v>
      </c>
      <c r="E214">
        <f t="shared" si="7"/>
        <v>3.36</v>
      </c>
    </row>
    <row r="215" spans="2:5" x14ac:dyDescent="0.35">
      <c r="B215" s="1">
        <v>41928</v>
      </c>
      <c r="C215">
        <v>3.18</v>
      </c>
      <c r="D215">
        <f t="shared" si="6"/>
        <v>-0.11999999999999966</v>
      </c>
      <c r="E215">
        <f t="shared" si="7"/>
        <v>3.3</v>
      </c>
    </row>
    <row r="216" spans="2:5" x14ac:dyDescent="0.35">
      <c r="B216" s="1">
        <v>41935</v>
      </c>
      <c r="C216">
        <v>3.08</v>
      </c>
      <c r="D216">
        <f t="shared" si="6"/>
        <v>-0.10000000000000009</v>
      </c>
      <c r="E216">
        <f t="shared" si="7"/>
        <v>3.18</v>
      </c>
    </row>
    <row r="217" spans="2:5" x14ac:dyDescent="0.35">
      <c r="B217" s="1">
        <v>41942</v>
      </c>
      <c r="C217">
        <v>3.13</v>
      </c>
      <c r="D217">
        <f t="shared" si="6"/>
        <v>4.9999999999999822E-2</v>
      </c>
      <c r="E217">
        <f t="shared" si="7"/>
        <v>3.08</v>
      </c>
    </row>
    <row r="218" spans="2:5" x14ac:dyDescent="0.35">
      <c r="B218" s="1">
        <v>41949</v>
      </c>
      <c r="C218">
        <v>3.21</v>
      </c>
      <c r="D218">
        <f t="shared" si="6"/>
        <v>8.0000000000000071E-2</v>
      </c>
      <c r="E218">
        <f t="shared" si="7"/>
        <v>3.13</v>
      </c>
    </row>
    <row r="219" spans="2:5" x14ac:dyDescent="0.35">
      <c r="B219" s="1">
        <v>41956</v>
      </c>
      <c r="C219">
        <v>3.2</v>
      </c>
      <c r="D219">
        <f t="shared" si="6"/>
        <v>-9.9999999999997868E-3</v>
      </c>
      <c r="E219">
        <f t="shared" si="7"/>
        <v>3.21</v>
      </c>
    </row>
    <row r="220" spans="2:5" x14ac:dyDescent="0.35">
      <c r="B220" s="1">
        <v>41963</v>
      </c>
      <c r="C220">
        <v>3.17</v>
      </c>
      <c r="D220">
        <f t="shared" si="6"/>
        <v>-3.0000000000000249E-2</v>
      </c>
      <c r="E220">
        <f t="shared" si="7"/>
        <v>3.2</v>
      </c>
    </row>
    <row r="221" spans="2:5" x14ac:dyDescent="0.35">
      <c r="B221" s="1">
        <v>41969</v>
      </c>
      <c r="C221">
        <v>3.17</v>
      </c>
      <c r="D221">
        <f t="shared" si="6"/>
        <v>0</v>
      </c>
      <c r="E221">
        <f t="shared" si="7"/>
        <v>3.17</v>
      </c>
    </row>
    <row r="222" spans="2:5" x14ac:dyDescent="0.35">
      <c r="B222" s="1">
        <v>41977</v>
      </c>
      <c r="C222">
        <v>3.1</v>
      </c>
      <c r="D222">
        <f t="shared" si="6"/>
        <v>-6.999999999999984E-2</v>
      </c>
      <c r="E222">
        <f t="shared" si="7"/>
        <v>3.17</v>
      </c>
    </row>
    <row r="223" spans="2:5" x14ac:dyDescent="0.35">
      <c r="B223" s="1">
        <v>41984</v>
      </c>
      <c r="C223">
        <v>3.2</v>
      </c>
      <c r="D223">
        <f t="shared" si="6"/>
        <v>0.10000000000000009</v>
      </c>
      <c r="E223">
        <f t="shared" si="7"/>
        <v>3.1</v>
      </c>
    </row>
    <row r="224" spans="2:5" x14ac:dyDescent="0.35">
      <c r="B224" s="1">
        <v>41991</v>
      </c>
      <c r="C224">
        <v>3.09</v>
      </c>
      <c r="D224">
        <f t="shared" si="6"/>
        <v>-0.11000000000000032</v>
      </c>
      <c r="E224">
        <f t="shared" si="7"/>
        <v>3.2</v>
      </c>
    </row>
    <row r="225" spans="2:5" x14ac:dyDescent="0.35">
      <c r="B225" s="1">
        <v>41997</v>
      </c>
      <c r="C225">
        <v>3.1</v>
      </c>
      <c r="D225">
        <f t="shared" si="6"/>
        <v>1.0000000000000231E-2</v>
      </c>
      <c r="E225">
        <f t="shared" si="7"/>
        <v>3.09</v>
      </c>
    </row>
    <row r="226" spans="2:5" x14ac:dyDescent="0.35">
      <c r="B226" s="1">
        <v>42004</v>
      </c>
      <c r="C226">
        <v>3.15</v>
      </c>
      <c r="D226">
        <f t="shared" si="6"/>
        <v>4.9999999999999822E-2</v>
      </c>
      <c r="E226">
        <f t="shared" si="7"/>
        <v>3.1</v>
      </c>
    </row>
    <row r="227" spans="2:5" x14ac:dyDescent="0.35">
      <c r="B227" s="1">
        <v>42012</v>
      </c>
      <c r="C227">
        <v>3.05</v>
      </c>
      <c r="D227">
        <f t="shared" si="6"/>
        <v>-0.10000000000000009</v>
      </c>
      <c r="E227">
        <f t="shared" si="7"/>
        <v>3.15</v>
      </c>
    </row>
    <row r="228" spans="2:5" x14ac:dyDescent="0.35">
      <c r="B228" s="1">
        <v>42019</v>
      </c>
      <c r="C228">
        <v>2.98</v>
      </c>
      <c r="D228">
        <f t="shared" si="6"/>
        <v>-6.999999999999984E-2</v>
      </c>
      <c r="E228">
        <f t="shared" si="7"/>
        <v>3.05</v>
      </c>
    </row>
    <row r="229" spans="2:5" x14ac:dyDescent="0.35">
      <c r="B229" s="1">
        <v>42026</v>
      </c>
      <c r="C229">
        <v>2.93</v>
      </c>
      <c r="D229">
        <f t="shared" si="6"/>
        <v>-4.9999999999999822E-2</v>
      </c>
      <c r="E229">
        <f t="shared" si="7"/>
        <v>2.98</v>
      </c>
    </row>
    <row r="230" spans="2:5" x14ac:dyDescent="0.35">
      <c r="B230" s="1">
        <v>42033</v>
      </c>
      <c r="C230">
        <v>2.98</v>
      </c>
      <c r="D230">
        <f t="shared" si="6"/>
        <v>4.9999999999999822E-2</v>
      </c>
      <c r="E230">
        <f t="shared" si="7"/>
        <v>2.93</v>
      </c>
    </row>
    <row r="231" spans="2:5" x14ac:dyDescent="0.35">
      <c r="B231" s="1">
        <v>42040</v>
      </c>
      <c r="C231">
        <v>2.92</v>
      </c>
      <c r="D231">
        <f t="shared" si="6"/>
        <v>-6.0000000000000053E-2</v>
      </c>
      <c r="E231">
        <f t="shared" si="7"/>
        <v>2.98</v>
      </c>
    </row>
    <row r="232" spans="2:5" x14ac:dyDescent="0.35">
      <c r="B232" s="1">
        <v>42047</v>
      </c>
      <c r="C232">
        <v>2.99</v>
      </c>
      <c r="D232">
        <f t="shared" si="6"/>
        <v>7.0000000000000284E-2</v>
      </c>
      <c r="E232">
        <f t="shared" si="7"/>
        <v>2.92</v>
      </c>
    </row>
    <row r="233" spans="2:5" x14ac:dyDescent="0.35">
      <c r="B233" s="1">
        <v>42054</v>
      </c>
      <c r="C233">
        <v>3.05</v>
      </c>
      <c r="D233">
        <f t="shared" si="6"/>
        <v>5.9999999999999609E-2</v>
      </c>
      <c r="E233">
        <f t="shared" si="7"/>
        <v>2.99</v>
      </c>
    </row>
    <row r="234" spans="2:5" x14ac:dyDescent="0.35">
      <c r="B234" s="1">
        <v>42061</v>
      </c>
      <c r="C234">
        <v>3.07</v>
      </c>
      <c r="D234">
        <f t="shared" si="6"/>
        <v>2.0000000000000018E-2</v>
      </c>
      <c r="E234">
        <f t="shared" si="7"/>
        <v>3.05</v>
      </c>
    </row>
    <row r="235" spans="2:5" x14ac:dyDescent="0.35">
      <c r="B235" s="1">
        <v>42068</v>
      </c>
      <c r="C235">
        <v>3.03</v>
      </c>
      <c r="D235">
        <f t="shared" si="6"/>
        <v>-4.0000000000000036E-2</v>
      </c>
      <c r="E235">
        <f t="shared" si="7"/>
        <v>3.07</v>
      </c>
    </row>
    <row r="236" spans="2:5" x14ac:dyDescent="0.35">
      <c r="B236" s="1">
        <v>42075</v>
      </c>
      <c r="C236">
        <v>3.1</v>
      </c>
      <c r="D236">
        <f t="shared" si="6"/>
        <v>7.0000000000000284E-2</v>
      </c>
      <c r="E236">
        <f t="shared" si="7"/>
        <v>3.03</v>
      </c>
    </row>
    <row r="237" spans="2:5" x14ac:dyDescent="0.35">
      <c r="B237" s="1">
        <v>42082</v>
      </c>
      <c r="C237">
        <v>3.06</v>
      </c>
      <c r="D237">
        <f t="shared" si="6"/>
        <v>-4.0000000000000036E-2</v>
      </c>
      <c r="E237">
        <f t="shared" si="7"/>
        <v>3.1</v>
      </c>
    </row>
    <row r="238" spans="2:5" x14ac:dyDescent="0.35">
      <c r="B238" s="1">
        <v>42089</v>
      </c>
      <c r="C238">
        <v>2.97</v>
      </c>
      <c r="D238">
        <f t="shared" si="6"/>
        <v>-8.9999999999999858E-2</v>
      </c>
      <c r="E238">
        <f t="shared" si="7"/>
        <v>3.06</v>
      </c>
    </row>
    <row r="239" spans="2:5" x14ac:dyDescent="0.35">
      <c r="B239" s="1">
        <v>42096</v>
      </c>
      <c r="C239">
        <v>2.98</v>
      </c>
      <c r="D239">
        <f t="shared" si="6"/>
        <v>9.9999999999997868E-3</v>
      </c>
      <c r="E239">
        <f t="shared" si="7"/>
        <v>2.97</v>
      </c>
    </row>
    <row r="240" spans="2:5" x14ac:dyDescent="0.35">
      <c r="B240" s="1">
        <v>42103</v>
      </c>
      <c r="C240">
        <v>2.93</v>
      </c>
      <c r="D240">
        <f t="shared" si="6"/>
        <v>-4.9999999999999822E-2</v>
      </c>
      <c r="E240">
        <f t="shared" si="7"/>
        <v>2.98</v>
      </c>
    </row>
    <row r="241" spans="2:5" x14ac:dyDescent="0.35">
      <c r="B241" s="1">
        <v>42110</v>
      </c>
      <c r="C241">
        <v>2.94</v>
      </c>
      <c r="D241">
        <f t="shared" si="6"/>
        <v>9.9999999999997868E-3</v>
      </c>
      <c r="E241">
        <f t="shared" si="7"/>
        <v>2.93</v>
      </c>
    </row>
    <row r="242" spans="2:5" x14ac:dyDescent="0.35">
      <c r="B242" s="1">
        <v>42117</v>
      </c>
      <c r="C242">
        <v>2.92</v>
      </c>
      <c r="D242">
        <f t="shared" si="6"/>
        <v>-2.0000000000000018E-2</v>
      </c>
      <c r="E242">
        <f t="shared" si="7"/>
        <v>2.94</v>
      </c>
    </row>
    <row r="243" spans="2:5" x14ac:dyDescent="0.35">
      <c r="B243" s="1">
        <v>42124</v>
      </c>
      <c r="C243">
        <v>2.94</v>
      </c>
      <c r="D243">
        <f t="shared" si="6"/>
        <v>2.0000000000000018E-2</v>
      </c>
      <c r="E243">
        <f t="shared" si="7"/>
        <v>2.92</v>
      </c>
    </row>
    <row r="244" spans="2:5" x14ac:dyDescent="0.35">
      <c r="B244" s="1">
        <v>42131</v>
      </c>
      <c r="C244">
        <v>3.02</v>
      </c>
      <c r="D244">
        <f t="shared" si="6"/>
        <v>8.0000000000000071E-2</v>
      </c>
      <c r="E244">
        <f t="shared" si="7"/>
        <v>2.94</v>
      </c>
    </row>
    <row r="245" spans="2:5" x14ac:dyDescent="0.35">
      <c r="B245" s="1">
        <v>42138</v>
      </c>
      <c r="C245">
        <v>3.07</v>
      </c>
      <c r="D245">
        <f t="shared" si="6"/>
        <v>4.9999999999999822E-2</v>
      </c>
      <c r="E245">
        <f t="shared" si="7"/>
        <v>3.02</v>
      </c>
    </row>
    <row r="246" spans="2:5" x14ac:dyDescent="0.35">
      <c r="B246" s="1">
        <v>42145</v>
      </c>
      <c r="C246">
        <v>3.05</v>
      </c>
      <c r="D246">
        <f t="shared" si="6"/>
        <v>-2.0000000000000018E-2</v>
      </c>
      <c r="E246">
        <f t="shared" si="7"/>
        <v>3.07</v>
      </c>
    </row>
    <row r="247" spans="2:5" x14ac:dyDescent="0.35">
      <c r="B247" s="1">
        <v>42152</v>
      </c>
      <c r="C247">
        <v>3.11</v>
      </c>
      <c r="D247">
        <f t="shared" si="6"/>
        <v>6.0000000000000053E-2</v>
      </c>
      <c r="E247">
        <f t="shared" si="7"/>
        <v>3.05</v>
      </c>
    </row>
    <row r="248" spans="2:5" x14ac:dyDescent="0.35">
      <c r="B248" s="1">
        <v>42159</v>
      </c>
      <c r="C248">
        <v>3.08</v>
      </c>
      <c r="D248">
        <f t="shared" si="6"/>
        <v>-2.9999999999999805E-2</v>
      </c>
      <c r="E248">
        <f t="shared" si="7"/>
        <v>3.11</v>
      </c>
    </row>
    <row r="249" spans="2:5" x14ac:dyDescent="0.35">
      <c r="B249" s="1">
        <v>42166</v>
      </c>
      <c r="C249">
        <v>3.25</v>
      </c>
      <c r="D249">
        <f t="shared" si="6"/>
        <v>0.16999999999999993</v>
      </c>
      <c r="E249">
        <f t="shared" si="7"/>
        <v>3.08</v>
      </c>
    </row>
    <row r="250" spans="2:5" x14ac:dyDescent="0.35">
      <c r="B250" s="1">
        <v>42173</v>
      </c>
      <c r="C250">
        <v>3.23</v>
      </c>
      <c r="D250">
        <f t="shared" si="6"/>
        <v>-2.0000000000000018E-2</v>
      </c>
      <c r="E250">
        <f t="shared" si="7"/>
        <v>3.25</v>
      </c>
    </row>
    <row r="251" spans="2:5" x14ac:dyDescent="0.35">
      <c r="B251" s="1">
        <v>42180</v>
      </c>
      <c r="C251">
        <v>3.21</v>
      </c>
      <c r="D251">
        <f t="shared" si="6"/>
        <v>-2.0000000000000018E-2</v>
      </c>
      <c r="E251">
        <f t="shared" si="7"/>
        <v>3.23</v>
      </c>
    </row>
    <row r="252" spans="2:5" x14ac:dyDescent="0.35">
      <c r="B252" s="1">
        <v>42187</v>
      </c>
      <c r="C252">
        <v>3.24</v>
      </c>
      <c r="D252">
        <f t="shared" si="6"/>
        <v>3.0000000000000249E-2</v>
      </c>
      <c r="E252">
        <f t="shared" si="7"/>
        <v>3.21</v>
      </c>
    </row>
    <row r="253" spans="2:5" x14ac:dyDescent="0.35">
      <c r="B253" s="1">
        <v>42194</v>
      </c>
      <c r="C253">
        <v>3.2</v>
      </c>
      <c r="D253">
        <f t="shared" si="6"/>
        <v>-4.0000000000000036E-2</v>
      </c>
      <c r="E253">
        <f t="shared" si="7"/>
        <v>3.24</v>
      </c>
    </row>
    <row r="254" spans="2:5" x14ac:dyDescent="0.35">
      <c r="B254" s="1">
        <v>42201</v>
      </c>
      <c r="C254">
        <v>3.25</v>
      </c>
      <c r="D254">
        <f t="shared" si="6"/>
        <v>4.9999999999999822E-2</v>
      </c>
      <c r="E254">
        <f t="shared" si="7"/>
        <v>3.2</v>
      </c>
    </row>
    <row r="255" spans="2:5" x14ac:dyDescent="0.35">
      <c r="B255" s="1">
        <v>42208</v>
      </c>
      <c r="C255">
        <v>3.21</v>
      </c>
      <c r="D255">
        <f t="shared" si="6"/>
        <v>-4.0000000000000036E-2</v>
      </c>
      <c r="E255">
        <f t="shared" si="7"/>
        <v>3.25</v>
      </c>
    </row>
    <row r="256" spans="2:5" x14ac:dyDescent="0.35">
      <c r="B256" s="1">
        <v>42215</v>
      </c>
      <c r="C256">
        <v>3.17</v>
      </c>
      <c r="D256">
        <f t="shared" si="6"/>
        <v>-4.0000000000000036E-2</v>
      </c>
      <c r="E256">
        <f t="shared" si="7"/>
        <v>3.21</v>
      </c>
    </row>
    <row r="257" spans="2:5" x14ac:dyDescent="0.35">
      <c r="B257" s="1">
        <v>42222</v>
      </c>
      <c r="C257">
        <v>3.13</v>
      </c>
      <c r="D257">
        <f t="shared" si="6"/>
        <v>-4.0000000000000036E-2</v>
      </c>
      <c r="E257">
        <f t="shared" si="7"/>
        <v>3.17</v>
      </c>
    </row>
    <row r="258" spans="2:5" x14ac:dyDescent="0.35">
      <c r="B258" s="1">
        <v>42229</v>
      </c>
      <c r="C258">
        <v>3.17</v>
      </c>
      <c r="D258">
        <f t="shared" si="6"/>
        <v>4.0000000000000036E-2</v>
      </c>
      <c r="E258">
        <f t="shared" si="7"/>
        <v>3.13</v>
      </c>
    </row>
    <row r="259" spans="2:5" x14ac:dyDescent="0.35">
      <c r="B259" s="1">
        <v>42236</v>
      </c>
      <c r="C259">
        <v>3.15</v>
      </c>
      <c r="D259">
        <f t="shared" si="6"/>
        <v>-2.0000000000000018E-2</v>
      </c>
      <c r="E259">
        <f t="shared" si="7"/>
        <v>3.17</v>
      </c>
    </row>
    <row r="260" spans="2:5" x14ac:dyDescent="0.35">
      <c r="B260" s="1">
        <v>42243</v>
      </c>
      <c r="C260">
        <v>3.06</v>
      </c>
      <c r="D260">
        <f t="shared" si="6"/>
        <v>-8.9999999999999858E-2</v>
      </c>
      <c r="E260">
        <f t="shared" si="7"/>
        <v>3.15</v>
      </c>
    </row>
    <row r="261" spans="2:5" x14ac:dyDescent="0.35">
      <c r="B261" s="1">
        <v>42250</v>
      </c>
      <c r="C261">
        <v>3.09</v>
      </c>
      <c r="D261">
        <f t="shared" si="6"/>
        <v>2.9999999999999805E-2</v>
      </c>
      <c r="E261">
        <f t="shared" si="7"/>
        <v>3.06</v>
      </c>
    </row>
    <row r="262" spans="2:5" x14ac:dyDescent="0.35">
      <c r="B262" s="1">
        <v>42257</v>
      </c>
      <c r="C262">
        <v>3.1</v>
      </c>
      <c r="D262">
        <f t="shared" si="6"/>
        <v>1.0000000000000231E-2</v>
      </c>
      <c r="E262">
        <f t="shared" si="7"/>
        <v>3.09</v>
      </c>
    </row>
    <row r="263" spans="2:5" x14ac:dyDescent="0.35">
      <c r="B263" s="1">
        <v>42264</v>
      </c>
      <c r="C263">
        <v>3.11</v>
      </c>
      <c r="D263">
        <f t="shared" si="6"/>
        <v>9.9999999999997868E-3</v>
      </c>
      <c r="E263">
        <f t="shared" si="7"/>
        <v>3.1</v>
      </c>
    </row>
    <row r="264" spans="2:5" x14ac:dyDescent="0.35">
      <c r="B264" s="1">
        <v>42271</v>
      </c>
      <c r="C264">
        <v>3.08</v>
      </c>
      <c r="D264">
        <f t="shared" si="6"/>
        <v>-2.9999999999999805E-2</v>
      </c>
      <c r="E264">
        <f t="shared" si="7"/>
        <v>3.11</v>
      </c>
    </row>
    <row r="265" spans="2:5" x14ac:dyDescent="0.35">
      <c r="B265" s="1">
        <v>42278</v>
      </c>
      <c r="C265">
        <v>3.07</v>
      </c>
      <c r="D265">
        <f t="shared" si="6"/>
        <v>-1.0000000000000231E-2</v>
      </c>
      <c r="E265">
        <f t="shared" si="7"/>
        <v>3.08</v>
      </c>
    </row>
    <row r="266" spans="2:5" x14ac:dyDescent="0.35">
      <c r="B266" s="1">
        <v>42285</v>
      </c>
      <c r="C266">
        <v>2.99</v>
      </c>
      <c r="D266">
        <f t="shared" si="6"/>
        <v>-7.9999999999999627E-2</v>
      </c>
      <c r="E266">
        <f t="shared" si="7"/>
        <v>3.07</v>
      </c>
    </row>
    <row r="267" spans="2:5" x14ac:dyDescent="0.35">
      <c r="B267" s="1">
        <v>42292</v>
      </c>
      <c r="C267">
        <v>3.03</v>
      </c>
      <c r="D267">
        <f t="shared" si="6"/>
        <v>3.9999999999999591E-2</v>
      </c>
      <c r="E267">
        <f t="shared" si="7"/>
        <v>2.99</v>
      </c>
    </row>
    <row r="268" spans="2:5" x14ac:dyDescent="0.35">
      <c r="B268" s="1">
        <v>42299</v>
      </c>
      <c r="C268">
        <v>2.98</v>
      </c>
      <c r="D268">
        <f t="shared" si="6"/>
        <v>-4.9999999999999822E-2</v>
      </c>
      <c r="E268">
        <f t="shared" si="7"/>
        <v>3.03</v>
      </c>
    </row>
    <row r="269" spans="2:5" x14ac:dyDescent="0.35">
      <c r="B269" s="1">
        <v>42306</v>
      </c>
      <c r="C269">
        <v>2.98</v>
      </c>
      <c r="D269">
        <f t="shared" si="6"/>
        <v>0</v>
      </c>
      <c r="E269">
        <f t="shared" si="7"/>
        <v>2.98</v>
      </c>
    </row>
    <row r="270" spans="2:5" x14ac:dyDescent="0.35">
      <c r="B270" s="1">
        <v>42313</v>
      </c>
      <c r="C270">
        <v>3.09</v>
      </c>
      <c r="D270">
        <f t="shared" si="6"/>
        <v>0.10999999999999988</v>
      </c>
      <c r="E270">
        <f t="shared" si="7"/>
        <v>2.98</v>
      </c>
    </row>
    <row r="271" spans="2:5" x14ac:dyDescent="0.35">
      <c r="B271" s="1">
        <v>42320</v>
      </c>
      <c r="C271">
        <v>3.2</v>
      </c>
      <c r="D271">
        <f t="shared" si="6"/>
        <v>0.11000000000000032</v>
      </c>
      <c r="E271">
        <f t="shared" si="7"/>
        <v>3.09</v>
      </c>
    </row>
    <row r="272" spans="2:5" x14ac:dyDescent="0.35">
      <c r="B272" s="1">
        <v>42327</v>
      </c>
      <c r="C272">
        <v>3.18</v>
      </c>
      <c r="D272">
        <f t="shared" si="6"/>
        <v>-2.0000000000000018E-2</v>
      </c>
      <c r="E272">
        <f t="shared" si="7"/>
        <v>3.2</v>
      </c>
    </row>
    <row r="273" spans="2:5" x14ac:dyDescent="0.35">
      <c r="B273" s="1">
        <v>42333</v>
      </c>
      <c r="C273">
        <v>3.18</v>
      </c>
      <c r="D273">
        <f t="shared" si="6"/>
        <v>0</v>
      </c>
      <c r="E273">
        <f t="shared" si="7"/>
        <v>3.18</v>
      </c>
    </row>
    <row r="274" spans="2:5" x14ac:dyDescent="0.35">
      <c r="B274" s="1">
        <v>42341</v>
      </c>
      <c r="C274">
        <v>3.16</v>
      </c>
      <c r="D274">
        <f t="shared" si="6"/>
        <v>-2.0000000000000018E-2</v>
      </c>
      <c r="E274">
        <f t="shared" si="7"/>
        <v>3.18</v>
      </c>
    </row>
    <row r="275" spans="2:5" x14ac:dyDescent="0.35">
      <c r="B275" s="1">
        <v>42348</v>
      </c>
      <c r="C275">
        <v>3.19</v>
      </c>
      <c r="D275">
        <f t="shared" si="6"/>
        <v>2.9999999999999805E-2</v>
      </c>
      <c r="E275">
        <f t="shared" si="7"/>
        <v>3.16</v>
      </c>
    </row>
    <row r="276" spans="2:5" x14ac:dyDescent="0.35">
      <c r="B276" s="1">
        <v>42355</v>
      </c>
      <c r="C276">
        <v>3.22</v>
      </c>
      <c r="D276">
        <f t="shared" ref="D276:D339" si="8">(C276-C275)</f>
        <v>3.0000000000000249E-2</v>
      </c>
      <c r="E276">
        <f t="shared" ref="E276:E339" si="9">C275</f>
        <v>3.19</v>
      </c>
    </row>
    <row r="277" spans="2:5" x14ac:dyDescent="0.35">
      <c r="B277" s="1">
        <v>42362</v>
      </c>
      <c r="C277">
        <v>3.22</v>
      </c>
      <c r="D277">
        <f t="shared" si="8"/>
        <v>0</v>
      </c>
      <c r="E277">
        <f t="shared" si="9"/>
        <v>3.22</v>
      </c>
    </row>
    <row r="278" spans="2:5" x14ac:dyDescent="0.35">
      <c r="B278" s="1">
        <v>42369</v>
      </c>
      <c r="C278">
        <v>3.24</v>
      </c>
      <c r="D278">
        <f t="shared" si="8"/>
        <v>2.0000000000000018E-2</v>
      </c>
      <c r="E278">
        <f t="shared" si="9"/>
        <v>3.22</v>
      </c>
    </row>
    <row r="279" spans="2:5" x14ac:dyDescent="0.35">
      <c r="B279" s="1">
        <v>42376</v>
      </c>
      <c r="C279">
        <v>3.26</v>
      </c>
      <c r="D279">
        <f t="shared" si="8"/>
        <v>1.9999999999999574E-2</v>
      </c>
      <c r="E279">
        <f t="shared" si="9"/>
        <v>3.24</v>
      </c>
    </row>
    <row r="280" spans="2:5" x14ac:dyDescent="0.35">
      <c r="B280" s="1">
        <v>42383</v>
      </c>
      <c r="C280">
        <v>3.19</v>
      </c>
      <c r="D280">
        <f t="shared" si="8"/>
        <v>-6.999999999999984E-2</v>
      </c>
      <c r="E280">
        <f t="shared" si="9"/>
        <v>3.26</v>
      </c>
    </row>
    <row r="281" spans="2:5" x14ac:dyDescent="0.35">
      <c r="B281" s="1">
        <v>42390</v>
      </c>
      <c r="C281">
        <v>3.1</v>
      </c>
      <c r="D281">
        <f t="shared" si="8"/>
        <v>-8.9999999999999858E-2</v>
      </c>
      <c r="E281">
        <f t="shared" si="9"/>
        <v>3.19</v>
      </c>
    </row>
    <row r="282" spans="2:5" x14ac:dyDescent="0.35">
      <c r="B282" s="1">
        <v>42397</v>
      </c>
      <c r="C282">
        <v>3.07</v>
      </c>
      <c r="D282">
        <f t="shared" si="8"/>
        <v>-3.0000000000000249E-2</v>
      </c>
      <c r="E282">
        <f t="shared" si="9"/>
        <v>3.1</v>
      </c>
    </row>
    <row r="283" spans="2:5" x14ac:dyDescent="0.35">
      <c r="B283" s="1">
        <v>42404</v>
      </c>
      <c r="C283">
        <v>3.01</v>
      </c>
      <c r="D283">
        <f t="shared" si="8"/>
        <v>-6.0000000000000053E-2</v>
      </c>
      <c r="E283">
        <f t="shared" si="9"/>
        <v>3.07</v>
      </c>
    </row>
    <row r="284" spans="2:5" x14ac:dyDescent="0.35">
      <c r="B284" s="1">
        <v>42411</v>
      </c>
      <c r="C284">
        <v>2.95</v>
      </c>
      <c r="D284">
        <f t="shared" si="8"/>
        <v>-5.9999999999999609E-2</v>
      </c>
      <c r="E284">
        <f t="shared" si="9"/>
        <v>3.01</v>
      </c>
    </row>
    <row r="285" spans="2:5" x14ac:dyDescent="0.35">
      <c r="B285" s="1">
        <v>42418</v>
      </c>
      <c r="C285">
        <v>2.95</v>
      </c>
      <c r="D285">
        <f t="shared" si="8"/>
        <v>0</v>
      </c>
      <c r="E285">
        <f t="shared" si="9"/>
        <v>2.95</v>
      </c>
    </row>
    <row r="286" spans="2:5" x14ac:dyDescent="0.35">
      <c r="B286" s="1">
        <v>42425</v>
      </c>
      <c r="C286">
        <v>2.93</v>
      </c>
      <c r="D286">
        <f t="shared" si="8"/>
        <v>-2.0000000000000018E-2</v>
      </c>
      <c r="E286">
        <f t="shared" si="9"/>
        <v>2.95</v>
      </c>
    </row>
    <row r="287" spans="2:5" x14ac:dyDescent="0.35">
      <c r="B287" s="1">
        <v>42432</v>
      </c>
      <c r="C287">
        <v>2.94</v>
      </c>
      <c r="D287">
        <f t="shared" si="8"/>
        <v>9.9999999999997868E-3</v>
      </c>
      <c r="E287">
        <f t="shared" si="9"/>
        <v>2.93</v>
      </c>
    </row>
    <row r="288" spans="2:5" x14ac:dyDescent="0.35">
      <c r="B288" s="1">
        <v>42439</v>
      </c>
      <c r="C288">
        <v>2.96</v>
      </c>
      <c r="D288">
        <f t="shared" si="8"/>
        <v>2.0000000000000018E-2</v>
      </c>
      <c r="E288">
        <f t="shared" si="9"/>
        <v>2.94</v>
      </c>
    </row>
    <row r="289" spans="2:5" x14ac:dyDescent="0.35">
      <c r="B289" s="1">
        <v>42446</v>
      </c>
      <c r="C289">
        <v>2.99</v>
      </c>
      <c r="D289">
        <f t="shared" si="8"/>
        <v>3.0000000000000249E-2</v>
      </c>
      <c r="E289">
        <f t="shared" si="9"/>
        <v>2.96</v>
      </c>
    </row>
    <row r="290" spans="2:5" x14ac:dyDescent="0.35">
      <c r="B290" s="1">
        <v>42453</v>
      </c>
      <c r="C290">
        <v>2.96</v>
      </c>
      <c r="D290">
        <f t="shared" si="8"/>
        <v>-3.0000000000000249E-2</v>
      </c>
      <c r="E290">
        <f t="shared" si="9"/>
        <v>2.99</v>
      </c>
    </row>
    <row r="291" spans="2:5" x14ac:dyDescent="0.35">
      <c r="B291" s="1">
        <v>42460</v>
      </c>
      <c r="C291">
        <v>2.98</v>
      </c>
      <c r="D291">
        <f t="shared" si="8"/>
        <v>2.0000000000000018E-2</v>
      </c>
      <c r="E291">
        <f t="shared" si="9"/>
        <v>2.96</v>
      </c>
    </row>
    <row r="292" spans="2:5" x14ac:dyDescent="0.35">
      <c r="B292" s="1">
        <v>42467</v>
      </c>
      <c r="C292">
        <v>2.88</v>
      </c>
      <c r="D292">
        <f t="shared" si="8"/>
        <v>-0.10000000000000009</v>
      </c>
      <c r="E292">
        <f t="shared" si="9"/>
        <v>2.98</v>
      </c>
    </row>
    <row r="293" spans="2:5" x14ac:dyDescent="0.35">
      <c r="B293" s="1">
        <v>42474</v>
      </c>
      <c r="C293">
        <v>2.86</v>
      </c>
      <c r="D293">
        <f t="shared" si="8"/>
        <v>-2.0000000000000018E-2</v>
      </c>
      <c r="E293">
        <f t="shared" si="9"/>
        <v>2.88</v>
      </c>
    </row>
    <row r="294" spans="2:5" x14ac:dyDescent="0.35">
      <c r="B294" s="1">
        <v>42481</v>
      </c>
      <c r="C294">
        <v>2.85</v>
      </c>
      <c r="D294">
        <f t="shared" si="8"/>
        <v>-9.9999999999997868E-3</v>
      </c>
      <c r="E294">
        <f t="shared" si="9"/>
        <v>2.86</v>
      </c>
    </row>
    <row r="295" spans="2:5" x14ac:dyDescent="0.35">
      <c r="B295" s="1">
        <v>42488</v>
      </c>
      <c r="C295">
        <v>2.89</v>
      </c>
      <c r="D295">
        <f t="shared" si="8"/>
        <v>4.0000000000000036E-2</v>
      </c>
      <c r="E295">
        <f t="shared" si="9"/>
        <v>2.85</v>
      </c>
    </row>
    <row r="296" spans="2:5" x14ac:dyDescent="0.35">
      <c r="B296" s="1">
        <v>42495</v>
      </c>
      <c r="C296">
        <v>2.86</v>
      </c>
      <c r="D296">
        <f t="shared" si="8"/>
        <v>-3.0000000000000249E-2</v>
      </c>
      <c r="E296">
        <f t="shared" si="9"/>
        <v>2.89</v>
      </c>
    </row>
    <row r="297" spans="2:5" x14ac:dyDescent="0.35">
      <c r="B297" s="1">
        <v>42502</v>
      </c>
      <c r="C297">
        <v>2.81</v>
      </c>
      <c r="D297">
        <f t="shared" si="8"/>
        <v>-4.9999999999999822E-2</v>
      </c>
      <c r="E297">
        <f t="shared" si="9"/>
        <v>2.86</v>
      </c>
    </row>
    <row r="298" spans="2:5" x14ac:dyDescent="0.35">
      <c r="B298" s="1">
        <v>42509</v>
      </c>
      <c r="C298">
        <v>2.81</v>
      </c>
      <c r="D298">
        <f t="shared" si="8"/>
        <v>0</v>
      </c>
      <c r="E298">
        <f t="shared" si="9"/>
        <v>2.81</v>
      </c>
    </row>
    <row r="299" spans="2:5" x14ac:dyDescent="0.35">
      <c r="B299" s="1">
        <v>42516</v>
      </c>
      <c r="C299">
        <v>2.89</v>
      </c>
      <c r="D299">
        <f t="shared" si="8"/>
        <v>8.0000000000000071E-2</v>
      </c>
      <c r="E299">
        <f t="shared" si="9"/>
        <v>2.81</v>
      </c>
    </row>
    <row r="300" spans="2:5" x14ac:dyDescent="0.35">
      <c r="B300" s="1">
        <v>42523</v>
      </c>
      <c r="C300">
        <v>2.92</v>
      </c>
      <c r="D300">
        <f t="shared" si="8"/>
        <v>2.9999999999999805E-2</v>
      </c>
      <c r="E300">
        <f t="shared" si="9"/>
        <v>2.89</v>
      </c>
    </row>
    <row r="301" spans="2:5" x14ac:dyDescent="0.35">
      <c r="B301" s="1">
        <v>42530</v>
      </c>
      <c r="C301">
        <v>2.87</v>
      </c>
      <c r="D301">
        <f t="shared" si="8"/>
        <v>-4.9999999999999822E-2</v>
      </c>
      <c r="E301">
        <f t="shared" si="9"/>
        <v>2.92</v>
      </c>
    </row>
    <row r="302" spans="2:5" x14ac:dyDescent="0.35">
      <c r="B302" s="1">
        <v>42537</v>
      </c>
      <c r="C302">
        <v>2.81</v>
      </c>
      <c r="D302">
        <f t="shared" si="8"/>
        <v>-6.0000000000000053E-2</v>
      </c>
      <c r="E302">
        <f t="shared" si="9"/>
        <v>2.87</v>
      </c>
    </row>
    <row r="303" spans="2:5" x14ac:dyDescent="0.35">
      <c r="B303" s="1">
        <v>42544</v>
      </c>
      <c r="C303">
        <v>2.83</v>
      </c>
      <c r="D303">
        <f t="shared" si="8"/>
        <v>2.0000000000000018E-2</v>
      </c>
      <c r="E303">
        <f t="shared" si="9"/>
        <v>2.81</v>
      </c>
    </row>
    <row r="304" spans="2:5" x14ac:dyDescent="0.35">
      <c r="B304" s="1">
        <v>42551</v>
      </c>
      <c r="C304">
        <v>2.78</v>
      </c>
      <c r="D304">
        <f t="shared" si="8"/>
        <v>-5.0000000000000266E-2</v>
      </c>
      <c r="E304">
        <f t="shared" si="9"/>
        <v>2.83</v>
      </c>
    </row>
    <row r="305" spans="2:5" x14ac:dyDescent="0.35">
      <c r="B305" s="1">
        <v>42558</v>
      </c>
      <c r="C305">
        <v>2.74</v>
      </c>
      <c r="D305">
        <f t="shared" si="8"/>
        <v>-3.9999999999999591E-2</v>
      </c>
      <c r="E305">
        <f t="shared" si="9"/>
        <v>2.78</v>
      </c>
    </row>
    <row r="306" spans="2:5" x14ac:dyDescent="0.35">
      <c r="B306" s="1">
        <v>42565</v>
      </c>
      <c r="C306">
        <v>2.72</v>
      </c>
      <c r="D306">
        <f t="shared" si="8"/>
        <v>-2.0000000000000018E-2</v>
      </c>
      <c r="E306">
        <f t="shared" si="9"/>
        <v>2.74</v>
      </c>
    </row>
    <row r="307" spans="2:5" x14ac:dyDescent="0.35">
      <c r="B307" s="1">
        <v>42572</v>
      </c>
      <c r="C307">
        <v>2.75</v>
      </c>
      <c r="D307">
        <f t="shared" si="8"/>
        <v>2.9999999999999805E-2</v>
      </c>
      <c r="E307">
        <f t="shared" si="9"/>
        <v>2.72</v>
      </c>
    </row>
    <row r="308" spans="2:5" x14ac:dyDescent="0.35">
      <c r="B308" s="1">
        <v>42579</v>
      </c>
      <c r="C308">
        <v>2.78</v>
      </c>
      <c r="D308">
        <f t="shared" si="8"/>
        <v>2.9999999999999805E-2</v>
      </c>
      <c r="E308">
        <f t="shared" si="9"/>
        <v>2.75</v>
      </c>
    </row>
    <row r="309" spans="2:5" x14ac:dyDescent="0.35">
      <c r="B309" s="1">
        <v>42586</v>
      </c>
      <c r="C309">
        <v>2.74</v>
      </c>
      <c r="D309">
        <f t="shared" si="8"/>
        <v>-3.9999999999999591E-2</v>
      </c>
      <c r="E309">
        <f t="shared" si="9"/>
        <v>2.78</v>
      </c>
    </row>
    <row r="310" spans="2:5" x14ac:dyDescent="0.35">
      <c r="B310" s="1">
        <v>42593</v>
      </c>
      <c r="C310">
        <v>2.76</v>
      </c>
      <c r="D310">
        <f t="shared" si="8"/>
        <v>1.9999999999999574E-2</v>
      </c>
      <c r="E310">
        <f t="shared" si="9"/>
        <v>2.74</v>
      </c>
    </row>
    <row r="311" spans="2:5" x14ac:dyDescent="0.35">
      <c r="B311" s="1">
        <v>42600</v>
      </c>
      <c r="C311">
        <v>2.74</v>
      </c>
      <c r="D311">
        <f t="shared" si="8"/>
        <v>-1.9999999999999574E-2</v>
      </c>
      <c r="E311">
        <f t="shared" si="9"/>
        <v>2.76</v>
      </c>
    </row>
    <row r="312" spans="2:5" x14ac:dyDescent="0.35">
      <c r="B312" s="1">
        <v>42607</v>
      </c>
      <c r="C312">
        <v>2.74</v>
      </c>
      <c r="D312">
        <f t="shared" si="8"/>
        <v>0</v>
      </c>
      <c r="E312">
        <f t="shared" si="9"/>
        <v>2.74</v>
      </c>
    </row>
    <row r="313" spans="2:5" x14ac:dyDescent="0.35">
      <c r="B313" s="1">
        <v>42614</v>
      </c>
      <c r="C313">
        <v>2.77</v>
      </c>
      <c r="D313">
        <f t="shared" si="8"/>
        <v>2.9999999999999805E-2</v>
      </c>
      <c r="E313">
        <f t="shared" si="9"/>
        <v>2.74</v>
      </c>
    </row>
    <row r="314" spans="2:5" x14ac:dyDescent="0.35">
      <c r="B314" s="1">
        <v>42621</v>
      </c>
      <c r="C314">
        <v>2.76</v>
      </c>
      <c r="D314">
        <f t="shared" si="8"/>
        <v>-1.0000000000000231E-2</v>
      </c>
      <c r="E314">
        <f t="shared" si="9"/>
        <v>2.77</v>
      </c>
    </row>
    <row r="315" spans="2:5" x14ac:dyDescent="0.35">
      <c r="B315" s="1">
        <v>42628</v>
      </c>
      <c r="C315">
        <v>2.77</v>
      </c>
      <c r="D315">
        <f t="shared" si="8"/>
        <v>1.0000000000000231E-2</v>
      </c>
      <c r="E315">
        <f t="shared" si="9"/>
        <v>2.76</v>
      </c>
    </row>
    <row r="316" spans="2:5" x14ac:dyDescent="0.35">
      <c r="B316" s="1">
        <v>42635</v>
      </c>
      <c r="C316">
        <v>2.76</v>
      </c>
      <c r="D316">
        <f t="shared" si="8"/>
        <v>-1.0000000000000231E-2</v>
      </c>
      <c r="E316">
        <f t="shared" si="9"/>
        <v>2.77</v>
      </c>
    </row>
    <row r="317" spans="2:5" x14ac:dyDescent="0.35">
      <c r="B317" s="1">
        <v>42642</v>
      </c>
      <c r="C317">
        <v>2.72</v>
      </c>
      <c r="D317">
        <f t="shared" si="8"/>
        <v>-3.9999999999999591E-2</v>
      </c>
      <c r="E317">
        <f t="shared" si="9"/>
        <v>2.76</v>
      </c>
    </row>
    <row r="318" spans="2:5" x14ac:dyDescent="0.35">
      <c r="B318" s="1">
        <v>42649</v>
      </c>
      <c r="C318">
        <v>2.72</v>
      </c>
      <c r="D318">
        <f t="shared" si="8"/>
        <v>0</v>
      </c>
      <c r="E318">
        <f t="shared" si="9"/>
        <v>2.72</v>
      </c>
    </row>
    <row r="319" spans="2:5" x14ac:dyDescent="0.35">
      <c r="B319" s="1">
        <v>42656</v>
      </c>
      <c r="C319">
        <v>2.76</v>
      </c>
      <c r="D319">
        <f t="shared" si="8"/>
        <v>3.9999999999999591E-2</v>
      </c>
      <c r="E319">
        <f t="shared" si="9"/>
        <v>2.72</v>
      </c>
    </row>
    <row r="320" spans="2:5" x14ac:dyDescent="0.35">
      <c r="B320" s="1">
        <v>42663</v>
      </c>
      <c r="C320">
        <v>2.79</v>
      </c>
      <c r="D320">
        <f t="shared" si="8"/>
        <v>3.0000000000000249E-2</v>
      </c>
      <c r="E320">
        <f t="shared" si="9"/>
        <v>2.76</v>
      </c>
    </row>
    <row r="321" spans="2:5" x14ac:dyDescent="0.35">
      <c r="B321" s="1">
        <v>42670</v>
      </c>
      <c r="C321">
        <v>2.78</v>
      </c>
      <c r="D321">
        <f t="shared" si="8"/>
        <v>-1.0000000000000231E-2</v>
      </c>
      <c r="E321">
        <f t="shared" si="9"/>
        <v>2.79</v>
      </c>
    </row>
    <row r="322" spans="2:5" x14ac:dyDescent="0.35">
      <c r="B322" s="1">
        <v>42677</v>
      </c>
      <c r="C322">
        <v>2.84</v>
      </c>
      <c r="D322">
        <f t="shared" si="8"/>
        <v>6.0000000000000053E-2</v>
      </c>
      <c r="E322">
        <f t="shared" si="9"/>
        <v>2.78</v>
      </c>
    </row>
    <row r="323" spans="2:5" x14ac:dyDescent="0.35">
      <c r="B323" s="1">
        <v>42684</v>
      </c>
      <c r="C323">
        <v>2.88</v>
      </c>
      <c r="D323">
        <f t="shared" si="8"/>
        <v>4.0000000000000036E-2</v>
      </c>
      <c r="E323">
        <f t="shared" si="9"/>
        <v>2.84</v>
      </c>
    </row>
    <row r="324" spans="2:5" x14ac:dyDescent="0.35">
      <c r="B324" s="1">
        <v>42691</v>
      </c>
      <c r="C324">
        <v>3.14</v>
      </c>
      <c r="D324">
        <f t="shared" si="8"/>
        <v>0.26000000000000023</v>
      </c>
      <c r="E324">
        <f t="shared" si="9"/>
        <v>2.88</v>
      </c>
    </row>
    <row r="325" spans="2:5" x14ac:dyDescent="0.35">
      <c r="B325" s="1">
        <v>42697</v>
      </c>
      <c r="C325">
        <v>3.25</v>
      </c>
      <c r="D325">
        <f t="shared" si="8"/>
        <v>0.10999999999999988</v>
      </c>
      <c r="E325">
        <f t="shared" si="9"/>
        <v>3.14</v>
      </c>
    </row>
    <row r="326" spans="2:5" x14ac:dyDescent="0.35">
      <c r="B326" s="1">
        <v>42705</v>
      </c>
      <c r="C326">
        <v>3.34</v>
      </c>
      <c r="D326">
        <f t="shared" si="8"/>
        <v>8.9999999999999858E-2</v>
      </c>
      <c r="E326">
        <f t="shared" si="9"/>
        <v>3.25</v>
      </c>
    </row>
    <row r="327" spans="2:5" x14ac:dyDescent="0.35">
      <c r="B327" s="1">
        <v>42712</v>
      </c>
      <c r="C327">
        <v>3.36</v>
      </c>
      <c r="D327">
        <f t="shared" si="8"/>
        <v>2.0000000000000018E-2</v>
      </c>
      <c r="E327">
        <f t="shared" si="9"/>
        <v>3.34</v>
      </c>
    </row>
    <row r="328" spans="2:5" x14ac:dyDescent="0.35">
      <c r="B328" s="1">
        <v>42719</v>
      </c>
      <c r="C328">
        <v>3.37</v>
      </c>
      <c r="D328">
        <f t="shared" si="8"/>
        <v>1.0000000000000231E-2</v>
      </c>
      <c r="E328">
        <f t="shared" si="9"/>
        <v>3.36</v>
      </c>
    </row>
    <row r="329" spans="2:5" x14ac:dyDescent="0.35">
      <c r="B329" s="1">
        <v>42726</v>
      </c>
      <c r="C329">
        <v>3.52</v>
      </c>
      <c r="D329">
        <f t="shared" si="8"/>
        <v>0.14999999999999991</v>
      </c>
      <c r="E329">
        <f t="shared" si="9"/>
        <v>3.37</v>
      </c>
    </row>
    <row r="330" spans="2:5" x14ac:dyDescent="0.35">
      <c r="B330" s="1">
        <v>42733</v>
      </c>
      <c r="C330">
        <v>3.55</v>
      </c>
      <c r="D330">
        <f t="shared" si="8"/>
        <v>2.9999999999999805E-2</v>
      </c>
      <c r="E330">
        <f t="shared" si="9"/>
        <v>3.52</v>
      </c>
    </row>
    <row r="331" spans="2:5" x14ac:dyDescent="0.35">
      <c r="B331" s="1">
        <v>42740</v>
      </c>
      <c r="C331">
        <v>3.44</v>
      </c>
      <c r="D331">
        <f t="shared" si="8"/>
        <v>-0.10999999999999988</v>
      </c>
      <c r="E331">
        <f t="shared" si="9"/>
        <v>3.55</v>
      </c>
    </row>
    <row r="332" spans="2:5" x14ac:dyDescent="0.35">
      <c r="B332" s="1">
        <v>42747</v>
      </c>
      <c r="C332">
        <v>3.37</v>
      </c>
      <c r="D332">
        <f t="shared" si="8"/>
        <v>-6.999999999999984E-2</v>
      </c>
      <c r="E332">
        <f t="shared" si="9"/>
        <v>3.44</v>
      </c>
    </row>
    <row r="333" spans="2:5" x14ac:dyDescent="0.35">
      <c r="B333" s="1">
        <v>42754</v>
      </c>
      <c r="C333">
        <v>3.34</v>
      </c>
      <c r="D333">
        <f t="shared" si="8"/>
        <v>-3.0000000000000249E-2</v>
      </c>
      <c r="E333">
        <f t="shared" si="9"/>
        <v>3.37</v>
      </c>
    </row>
    <row r="334" spans="2:5" x14ac:dyDescent="0.35">
      <c r="B334" s="1">
        <v>42761</v>
      </c>
      <c r="C334">
        <v>3.4</v>
      </c>
      <c r="D334">
        <f t="shared" si="8"/>
        <v>6.0000000000000053E-2</v>
      </c>
      <c r="E334">
        <f t="shared" si="9"/>
        <v>3.34</v>
      </c>
    </row>
    <row r="335" spans="2:5" x14ac:dyDescent="0.35">
      <c r="B335" s="1">
        <v>42768</v>
      </c>
      <c r="C335">
        <v>3.41</v>
      </c>
      <c r="D335">
        <f t="shared" si="8"/>
        <v>1.0000000000000231E-2</v>
      </c>
      <c r="E335">
        <f t="shared" si="9"/>
        <v>3.4</v>
      </c>
    </row>
    <row r="336" spans="2:5" x14ac:dyDescent="0.35">
      <c r="B336" s="1">
        <v>42775</v>
      </c>
      <c r="C336">
        <v>3.39</v>
      </c>
      <c r="D336">
        <f t="shared" si="8"/>
        <v>-2.0000000000000018E-2</v>
      </c>
      <c r="E336">
        <f t="shared" si="9"/>
        <v>3.41</v>
      </c>
    </row>
    <row r="337" spans="2:5" x14ac:dyDescent="0.35">
      <c r="B337" s="1">
        <v>42782</v>
      </c>
      <c r="C337">
        <v>3.35</v>
      </c>
      <c r="D337">
        <f t="shared" si="8"/>
        <v>-4.0000000000000036E-2</v>
      </c>
      <c r="E337">
        <f t="shared" si="9"/>
        <v>3.39</v>
      </c>
    </row>
    <row r="338" spans="2:5" x14ac:dyDescent="0.35">
      <c r="B338" s="1">
        <v>42789</v>
      </c>
      <c r="C338">
        <v>3.37</v>
      </c>
      <c r="D338">
        <f t="shared" si="8"/>
        <v>2.0000000000000018E-2</v>
      </c>
      <c r="E338">
        <f t="shared" si="9"/>
        <v>3.35</v>
      </c>
    </row>
    <row r="339" spans="2:5" x14ac:dyDescent="0.35">
      <c r="B339" s="1">
        <v>42796</v>
      </c>
      <c r="C339">
        <v>3.32</v>
      </c>
      <c r="D339">
        <f t="shared" si="8"/>
        <v>-5.0000000000000266E-2</v>
      </c>
      <c r="E339">
        <f t="shared" si="9"/>
        <v>3.37</v>
      </c>
    </row>
    <row r="340" spans="2:5" x14ac:dyDescent="0.35">
      <c r="B340" s="1">
        <v>42803</v>
      </c>
      <c r="C340">
        <v>3.42</v>
      </c>
      <c r="D340">
        <f t="shared" ref="D340:D403" si="10">(C340-C339)</f>
        <v>0.10000000000000009</v>
      </c>
      <c r="E340">
        <f t="shared" ref="E340:E403" si="11">C339</f>
        <v>3.32</v>
      </c>
    </row>
    <row r="341" spans="2:5" x14ac:dyDescent="0.35">
      <c r="B341" s="1">
        <v>42810</v>
      </c>
      <c r="C341">
        <v>3.5</v>
      </c>
      <c r="D341">
        <f t="shared" si="10"/>
        <v>8.0000000000000071E-2</v>
      </c>
      <c r="E341">
        <f t="shared" si="11"/>
        <v>3.42</v>
      </c>
    </row>
    <row r="342" spans="2:5" x14ac:dyDescent="0.35">
      <c r="B342" s="1">
        <v>42817</v>
      </c>
      <c r="C342">
        <v>3.44</v>
      </c>
      <c r="D342">
        <f t="shared" si="10"/>
        <v>-6.0000000000000053E-2</v>
      </c>
      <c r="E342">
        <f t="shared" si="11"/>
        <v>3.5</v>
      </c>
    </row>
    <row r="343" spans="2:5" x14ac:dyDescent="0.35">
      <c r="B343" s="1">
        <v>42824</v>
      </c>
      <c r="C343">
        <v>3.39</v>
      </c>
      <c r="D343">
        <f t="shared" si="10"/>
        <v>-4.9999999999999822E-2</v>
      </c>
      <c r="E343">
        <f t="shared" si="11"/>
        <v>3.44</v>
      </c>
    </row>
    <row r="344" spans="2:5" x14ac:dyDescent="0.35">
      <c r="B344" s="1">
        <v>42831</v>
      </c>
      <c r="C344">
        <v>3.36</v>
      </c>
      <c r="D344">
        <f t="shared" si="10"/>
        <v>-3.0000000000000249E-2</v>
      </c>
      <c r="E344">
        <f t="shared" si="11"/>
        <v>3.39</v>
      </c>
    </row>
    <row r="345" spans="2:5" x14ac:dyDescent="0.35">
      <c r="B345" s="1">
        <v>42838</v>
      </c>
      <c r="C345">
        <v>3.34</v>
      </c>
      <c r="D345">
        <f t="shared" si="10"/>
        <v>-2.0000000000000018E-2</v>
      </c>
      <c r="E345">
        <f t="shared" si="11"/>
        <v>3.36</v>
      </c>
    </row>
    <row r="346" spans="2:5" x14ac:dyDescent="0.35">
      <c r="B346" s="1">
        <v>42845</v>
      </c>
      <c r="C346">
        <v>3.23</v>
      </c>
      <c r="D346">
        <f t="shared" si="10"/>
        <v>-0.10999999999999988</v>
      </c>
      <c r="E346">
        <f t="shared" si="11"/>
        <v>3.34</v>
      </c>
    </row>
    <row r="347" spans="2:5" x14ac:dyDescent="0.35">
      <c r="B347" s="1">
        <v>42852</v>
      </c>
      <c r="C347">
        <v>3.27</v>
      </c>
      <c r="D347">
        <f t="shared" si="10"/>
        <v>4.0000000000000036E-2</v>
      </c>
      <c r="E347">
        <f t="shared" si="11"/>
        <v>3.23</v>
      </c>
    </row>
    <row r="348" spans="2:5" x14ac:dyDescent="0.35">
      <c r="B348" s="1">
        <v>42859</v>
      </c>
      <c r="C348">
        <v>3.27</v>
      </c>
      <c r="D348">
        <f t="shared" si="10"/>
        <v>0</v>
      </c>
      <c r="E348">
        <f t="shared" si="11"/>
        <v>3.27</v>
      </c>
    </row>
    <row r="349" spans="2:5" x14ac:dyDescent="0.35">
      <c r="B349" s="1">
        <v>42866</v>
      </c>
      <c r="C349">
        <v>3.29</v>
      </c>
      <c r="D349">
        <f t="shared" si="10"/>
        <v>2.0000000000000018E-2</v>
      </c>
      <c r="E349">
        <f t="shared" si="11"/>
        <v>3.27</v>
      </c>
    </row>
    <row r="350" spans="2:5" x14ac:dyDescent="0.35">
      <c r="B350" s="1">
        <v>42873</v>
      </c>
      <c r="C350">
        <v>3.27</v>
      </c>
      <c r="D350">
        <f t="shared" si="10"/>
        <v>-2.0000000000000018E-2</v>
      </c>
      <c r="E350">
        <f t="shared" si="11"/>
        <v>3.29</v>
      </c>
    </row>
    <row r="351" spans="2:5" x14ac:dyDescent="0.35">
      <c r="B351" s="1">
        <v>42880</v>
      </c>
      <c r="C351">
        <v>3.19</v>
      </c>
      <c r="D351">
        <f t="shared" si="10"/>
        <v>-8.0000000000000071E-2</v>
      </c>
      <c r="E351">
        <f t="shared" si="11"/>
        <v>3.27</v>
      </c>
    </row>
    <row r="352" spans="2:5" x14ac:dyDescent="0.35">
      <c r="B352" s="1">
        <v>42887</v>
      </c>
      <c r="C352">
        <v>3.19</v>
      </c>
      <c r="D352">
        <f t="shared" si="10"/>
        <v>0</v>
      </c>
      <c r="E352">
        <f t="shared" si="11"/>
        <v>3.19</v>
      </c>
    </row>
    <row r="353" spans="2:5" x14ac:dyDescent="0.35">
      <c r="B353" s="1">
        <v>42894</v>
      </c>
      <c r="C353">
        <v>3.16</v>
      </c>
      <c r="D353">
        <f t="shared" si="10"/>
        <v>-2.9999999999999805E-2</v>
      </c>
      <c r="E353">
        <f t="shared" si="11"/>
        <v>3.19</v>
      </c>
    </row>
    <row r="354" spans="2:5" x14ac:dyDescent="0.35">
      <c r="B354" s="1">
        <v>42901</v>
      </c>
      <c r="C354">
        <v>3.18</v>
      </c>
      <c r="D354">
        <f t="shared" si="10"/>
        <v>2.0000000000000018E-2</v>
      </c>
      <c r="E354">
        <f t="shared" si="11"/>
        <v>3.16</v>
      </c>
    </row>
    <row r="355" spans="2:5" x14ac:dyDescent="0.35">
      <c r="B355" s="1">
        <v>42908</v>
      </c>
      <c r="C355">
        <v>3.17</v>
      </c>
      <c r="D355">
        <f t="shared" si="10"/>
        <v>-1.0000000000000231E-2</v>
      </c>
      <c r="E355">
        <f t="shared" si="11"/>
        <v>3.18</v>
      </c>
    </row>
    <row r="356" spans="2:5" x14ac:dyDescent="0.35">
      <c r="B356" s="1">
        <v>42915</v>
      </c>
      <c r="C356">
        <v>3.17</v>
      </c>
      <c r="D356">
        <f t="shared" si="10"/>
        <v>0</v>
      </c>
      <c r="E356">
        <f t="shared" si="11"/>
        <v>3.17</v>
      </c>
    </row>
    <row r="357" spans="2:5" x14ac:dyDescent="0.35">
      <c r="B357" s="1">
        <v>42922</v>
      </c>
      <c r="C357">
        <v>3.22</v>
      </c>
      <c r="D357">
        <f t="shared" si="10"/>
        <v>5.0000000000000266E-2</v>
      </c>
      <c r="E357">
        <f t="shared" si="11"/>
        <v>3.17</v>
      </c>
    </row>
    <row r="358" spans="2:5" x14ac:dyDescent="0.35">
      <c r="B358" s="1">
        <v>42929</v>
      </c>
      <c r="C358">
        <v>3.29</v>
      </c>
      <c r="D358">
        <f t="shared" si="10"/>
        <v>6.999999999999984E-2</v>
      </c>
      <c r="E358">
        <f t="shared" si="11"/>
        <v>3.22</v>
      </c>
    </row>
    <row r="359" spans="2:5" x14ac:dyDescent="0.35">
      <c r="B359" s="1">
        <v>42936</v>
      </c>
      <c r="C359">
        <v>3.23</v>
      </c>
      <c r="D359">
        <f t="shared" si="10"/>
        <v>-6.0000000000000053E-2</v>
      </c>
      <c r="E359">
        <f t="shared" si="11"/>
        <v>3.29</v>
      </c>
    </row>
    <row r="360" spans="2:5" x14ac:dyDescent="0.35">
      <c r="B360" s="1">
        <v>42943</v>
      </c>
      <c r="C360">
        <v>3.2</v>
      </c>
      <c r="D360">
        <f t="shared" si="10"/>
        <v>-2.9999999999999805E-2</v>
      </c>
      <c r="E360">
        <f t="shared" si="11"/>
        <v>3.23</v>
      </c>
    </row>
    <row r="361" spans="2:5" x14ac:dyDescent="0.35">
      <c r="B361" s="1">
        <v>42950</v>
      </c>
      <c r="C361">
        <v>3.18</v>
      </c>
      <c r="D361">
        <f t="shared" si="10"/>
        <v>-2.0000000000000018E-2</v>
      </c>
      <c r="E361">
        <f t="shared" si="11"/>
        <v>3.2</v>
      </c>
    </row>
    <row r="362" spans="2:5" x14ac:dyDescent="0.35">
      <c r="B362" s="1">
        <v>42957</v>
      </c>
      <c r="C362">
        <v>3.18</v>
      </c>
      <c r="D362">
        <f t="shared" si="10"/>
        <v>0</v>
      </c>
      <c r="E362">
        <f t="shared" si="11"/>
        <v>3.18</v>
      </c>
    </row>
    <row r="363" spans="2:5" x14ac:dyDescent="0.35">
      <c r="B363" s="1">
        <v>42964</v>
      </c>
      <c r="C363">
        <v>3.16</v>
      </c>
      <c r="D363">
        <f t="shared" si="10"/>
        <v>-2.0000000000000018E-2</v>
      </c>
      <c r="E363">
        <f t="shared" si="11"/>
        <v>3.18</v>
      </c>
    </row>
    <row r="364" spans="2:5" x14ac:dyDescent="0.35">
      <c r="B364" s="1">
        <v>42971</v>
      </c>
      <c r="C364">
        <v>3.16</v>
      </c>
      <c r="D364">
        <f t="shared" si="10"/>
        <v>0</v>
      </c>
      <c r="E364">
        <f t="shared" si="11"/>
        <v>3.16</v>
      </c>
    </row>
    <row r="365" spans="2:5" x14ac:dyDescent="0.35">
      <c r="B365" s="1">
        <v>42978</v>
      </c>
      <c r="C365">
        <v>3.12</v>
      </c>
      <c r="D365">
        <f t="shared" si="10"/>
        <v>-4.0000000000000036E-2</v>
      </c>
      <c r="E365">
        <f t="shared" si="11"/>
        <v>3.16</v>
      </c>
    </row>
    <row r="366" spans="2:5" x14ac:dyDescent="0.35">
      <c r="B366" s="1">
        <v>42985</v>
      </c>
      <c r="C366">
        <v>3.08</v>
      </c>
      <c r="D366">
        <f t="shared" si="10"/>
        <v>-4.0000000000000036E-2</v>
      </c>
      <c r="E366">
        <f t="shared" si="11"/>
        <v>3.12</v>
      </c>
    </row>
    <row r="367" spans="2:5" x14ac:dyDescent="0.35">
      <c r="B367" s="1">
        <v>42992</v>
      </c>
      <c r="C367">
        <v>3.08</v>
      </c>
      <c r="D367">
        <f t="shared" si="10"/>
        <v>0</v>
      </c>
      <c r="E367">
        <f t="shared" si="11"/>
        <v>3.08</v>
      </c>
    </row>
    <row r="368" spans="2:5" x14ac:dyDescent="0.35">
      <c r="B368" s="1">
        <v>42999</v>
      </c>
      <c r="C368">
        <v>3.13</v>
      </c>
      <c r="D368">
        <f t="shared" si="10"/>
        <v>4.9999999999999822E-2</v>
      </c>
      <c r="E368">
        <f t="shared" si="11"/>
        <v>3.08</v>
      </c>
    </row>
    <row r="369" spans="2:5" x14ac:dyDescent="0.35">
      <c r="B369" s="1">
        <v>43006</v>
      </c>
      <c r="C369">
        <v>3.13</v>
      </c>
      <c r="D369">
        <f t="shared" si="10"/>
        <v>0</v>
      </c>
      <c r="E369">
        <f t="shared" si="11"/>
        <v>3.13</v>
      </c>
    </row>
    <row r="370" spans="2:5" x14ac:dyDescent="0.35">
      <c r="B370" s="1">
        <v>43013</v>
      </c>
      <c r="C370">
        <v>3.15</v>
      </c>
      <c r="D370">
        <f t="shared" si="10"/>
        <v>2.0000000000000018E-2</v>
      </c>
      <c r="E370">
        <f t="shared" si="11"/>
        <v>3.13</v>
      </c>
    </row>
    <row r="371" spans="2:5" x14ac:dyDescent="0.35">
      <c r="B371" s="1">
        <v>43020</v>
      </c>
      <c r="C371">
        <v>3.21</v>
      </c>
      <c r="D371">
        <f t="shared" si="10"/>
        <v>6.0000000000000053E-2</v>
      </c>
      <c r="E371">
        <f t="shared" si="11"/>
        <v>3.15</v>
      </c>
    </row>
    <row r="372" spans="2:5" x14ac:dyDescent="0.35">
      <c r="B372" s="1">
        <v>43027</v>
      </c>
      <c r="C372">
        <v>3.19</v>
      </c>
      <c r="D372">
        <f t="shared" si="10"/>
        <v>-2.0000000000000018E-2</v>
      </c>
      <c r="E372">
        <f t="shared" si="11"/>
        <v>3.21</v>
      </c>
    </row>
    <row r="373" spans="2:5" x14ac:dyDescent="0.35">
      <c r="B373" s="1">
        <v>43034</v>
      </c>
      <c r="C373">
        <v>3.25</v>
      </c>
      <c r="D373">
        <f t="shared" si="10"/>
        <v>6.0000000000000053E-2</v>
      </c>
      <c r="E373">
        <f t="shared" si="11"/>
        <v>3.19</v>
      </c>
    </row>
    <row r="374" spans="2:5" x14ac:dyDescent="0.35">
      <c r="B374" s="1">
        <v>43041</v>
      </c>
      <c r="C374">
        <v>3.27</v>
      </c>
      <c r="D374">
        <f t="shared" si="10"/>
        <v>2.0000000000000018E-2</v>
      </c>
      <c r="E374">
        <f t="shared" si="11"/>
        <v>3.25</v>
      </c>
    </row>
    <row r="375" spans="2:5" x14ac:dyDescent="0.35">
      <c r="B375" s="1">
        <v>43048</v>
      </c>
      <c r="C375">
        <v>3.24</v>
      </c>
      <c r="D375">
        <f t="shared" si="10"/>
        <v>-2.9999999999999805E-2</v>
      </c>
      <c r="E375">
        <f t="shared" si="11"/>
        <v>3.27</v>
      </c>
    </row>
    <row r="376" spans="2:5" x14ac:dyDescent="0.35">
      <c r="B376" s="1">
        <v>43055</v>
      </c>
      <c r="C376">
        <v>3.31</v>
      </c>
      <c r="D376">
        <f t="shared" si="10"/>
        <v>6.999999999999984E-2</v>
      </c>
      <c r="E376">
        <f t="shared" si="11"/>
        <v>3.24</v>
      </c>
    </row>
    <row r="377" spans="2:5" x14ac:dyDescent="0.35">
      <c r="B377" s="1">
        <v>43061</v>
      </c>
      <c r="C377">
        <v>3.32</v>
      </c>
      <c r="D377">
        <f t="shared" si="10"/>
        <v>9.9999999999997868E-3</v>
      </c>
      <c r="E377">
        <f t="shared" si="11"/>
        <v>3.31</v>
      </c>
    </row>
    <row r="378" spans="2:5" x14ac:dyDescent="0.35">
      <c r="B378" s="1">
        <v>43069</v>
      </c>
      <c r="C378">
        <v>3.3</v>
      </c>
      <c r="D378">
        <f t="shared" si="10"/>
        <v>-2.0000000000000018E-2</v>
      </c>
      <c r="E378">
        <f t="shared" si="11"/>
        <v>3.32</v>
      </c>
    </row>
    <row r="379" spans="2:5" x14ac:dyDescent="0.35">
      <c r="B379" s="1">
        <v>43076</v>
      </c>
      <c r="C379">
        <v>3.36</v>
      </c>
      <c r="D379">
        <f t="shared" si="10"/>
        <v>6.0000000000000053E-2</v>
      </c>
      <c r="E379">
        <f t="shared" si="11"/>
        <v>3.3</v>
      </c>
    </row>
    <row r="380" spans="2:5" x14ac:dyDescent="0.35">
      <c r="B380" s="1">
        <v>43083</v>
      </c>
      <c r="C380">
        <v>3.36</v>
      </c>
      <c r="D380">
        <f t="shared" si="10"/>
        <v>0</v>
      </c>
      <c r="E380">
        <f t="shared" si="11"/>
        <v>3.36</v>
      </c>
    </row>
    <row r="381" spans="2:5" x14ac:dyDescent="0.35">
      <c r="B381" s="1">
        <v>43090</v>
      </c>
      <c r="C381">
        <v>3.38</v>
      </c>
      <c r="D381">
        <f t="shared" si="10"/>
        <v>2.0000000000000018E-2</v>
      </c>
      <c r="E381">
        <f t="shared" si="11"/>
        <v>3.36</v>
      </c>
    </row>
    <row r="382" spans="2:5" x14ac:dyDescent="0.35">
      <c r="B382" s="1">
        <v>43097</v>
      </c>
      <c r="C382">
        <v>3.44</v>
      </c>
      <c r="D382">
        <f t="shared" si="10"/>
        <v>6.0000000000000053E-2</v>
      </c>
      <c r="E382">
        <f t="shared" si="11"/>
        <v>3.38</v>
      </c>
    </row>
    <row r="383" spans="2:5" x14ac:dyDescent="0.35">
      <c r="B383" s="1">
        <v>43104</v>
      </c>
      <c r="C383">
        <v>3.38</v>
      </c>
      <c r="D383">
        <f t="shared" si="10"/>
        <v>-6.0000000000000053E-2</v>
      </c>
      <c r="E383">
        <f t="shared" si="11"/>
        <v>3.44</v>
      </c>
    </row>
    <row r="384" spans="2:5" x14ac:dyDescent="0.35">
      <c r="B384" s="1">
        <v>43111</v>
      </c>
      <c r="C384">
        <v>3.44</v>
      </c>
      <c r="D384">
        <f t="shared" si="10"/>
        <v>6.0000000000000053E-2</v>
      </c>
      <c r="E384">
        <f t="shared" si="11"/>
        <v>3.38</v>
      </c>
    </row>
    <row r="385" spans="2:5" x14ac:dyDescent="0.35">
      <c r="B385" s="1">
        <v>43118</v>
      </c>
      <c r="C385">
        <v>3.49</v>
      </c>
      <c r="D385">
        <f t="shared" si="10"/>
        <v>5.0000000000000266E-2</v>
      </c>
      <c r="E385">
        <f t="shared" si="11"/>
        <v>3.44</v>
      </c>
    </row>
    <row r="386" spans="2:5" x14ac:dyDescent="0.35">
      <c r="B386" s="1">
        <v>43125</v>
      </c>
      <c r="C386">
        <v>3.62</v>
      </c>
      <c r="D386">
        <f t="shared" si="10"/>
        <v>0.12999999999999989</v>
      </c>
      <c r="E386">
        <f t="shared" si="11"/>
        <v>3.49</v>
      </c>
    </row>
    <row r="387" spans="2:5" x14ac:dyDescent="0.35">
      <c r="B387" s="1">
        <v>43132</v>
      </c>
      <c r="C387">
        <v>3.68</v>
      </c>
      <c r="D387">
        <f t="shared" si="10"/>
        <v>6.0000000000000053E-2</v>
      </c>
      <c r="E387">
        <f t="shared" si="11"/>
        <v>3.62</v>
      </c>
    </row>
    <row r="388" spans="2:5" x14ac:dyDescent="0.35">
      <c r="B388" s="1">
        <v>43139</v>
      </c>
      <c r="C388">
        <v>3.77</v>
      </c>
      <c r="D388">
        <f t="shared" si="10"/>
        <v>8.9999999999999858E-2</v>
      </c>
      <c r="E388">
        <f t="shared" si="11"/>
        <v>3.68</v>
      </c>
    </row>
    <row r="389" spans="2:5" x14ac:dyDescent="0.35">
      <c r="B389" s="1">
        <v>43146</v>
      </c>
      <c r="C389">
        <v>3.84</v>
      </c>
      <c r="D389">
        <f t="shared" si="10"/>
        <v>6.999999999999984E-2</v>
      </c>
      <c r="E389">
        <f t="shared" si="11"/>
        <v>3.77</v>
      </c>
    </row>
    <row r="390" spans="2:5" x14ac:dyDescent="0.35">
      <c r="B390" s="1">
        <v>43153</v>
      </c>
      <c r="C390">
        <v>3.85</v>
      </c>
      <c r="D390">
        <f t="shared" si="10"/>
        <v>1.0000000000000231E-2</v>
      </c>
      <c r="E390">
        <f t="shared" si="11"/>
        <v>3.84</v>
      </c>
    </row>
    <row r="391" spans="2:5" x14ac:dyDescent="0.35">
      <c r="B391" s="1">
        <v>43160</v>
      </c>
      <c r="C391">
        <v>3.9</v>
      </c>
      <c r="D391">
        <f t="shared" si="10"/>
        <v>4.9999999999999822E-2</v>
      </c>
      <c r="E391">
        <f t="shared" si="11"/>
        <v>3.85</v>
      </c>
    </row>
    <row r="392" spans="2:5" x14ac:dyDescent="0.35">
      <c r="B392" s="1">
        <v>43167</v>
      </c>
      <c r="C392">
        <v>3.94</v>
      </c>
      <c r="D392">
        <f t="shared" si="10"/>
        <v>4.0000000000000036E-2</v>
      </c>
      <c r="E392">
        <f t="shared" si="11"/>
        <v>3.9</v>
      </c>
    </row>
    <row r="393" spans="2:5" x14ac:dyDescent="0.35">
      <c r="B393" s="1">
        <v>43174</v>
      </c>
      <c r="C393">
        <v>3.9</v>
      </c>
      <c r="D393">
        <f t="shared" si="10"/>
        <v>-4.0000000000000036E-2</v>
      </c>
      <c r="E393">
        <f t="shared" si="11"/>
        <v>3.94</v>
      </c>
    </row>
    <row r="394" spans="2:5" x14ac:dyDescent="0.35">
      <c r="B394" s="1">
        <v>43181</v>
      </c>
      <c r="C394">
        <v>3.91</v>
      </c>
      <c r="D394">
        <f t="shared" si="10"/>
        <v>1.0000000000000231E-2</v>
      </c>
      <c r="E394">
        <f t="shared" si="11"/>
        <v>3.9</v>
      </c>
    </row>
    <row r="395" spans="2:5" x14ac:dyDescent="0.35">
      <c r="B395" s="1">
        <v>43188</v>
      </c>
      <c r="C395">
        <v>3.9</v>
      </c>
      <c r="D395">
        <f t="shared" si="10"/>
        <v>-1.0000000000000231E-2</v>
      </c>
      <c r="E395">
        <f t="shared" si="11"/>
        <v>3.91</v>
      </c>
    </row>
    <row r="396" spans="2:5" x14ac:dyDescent="0.35">
      <c r="B396" s="1">
        <v>43195</v>
      </c>
      <c r="C396">
        <v>3.87</v>
      </c>
      <c r="D396">
        <f t="shared" si="10"/>
        <v>-2.9999999999999805E-2</v>
      </c>
      <c r="E396">
        <f t="shared" si="11"/>
        <v>3.9</v>
      </c>
    </row>
    <row r="397" spans="2:5" x14ac:dyDescent="0.35">
      <c r="B397" s="1">
        <v>43202</v>
      </c>
      <c r="C397">
        <v>3.87</v>
      </c>
      <c r="D397">
        <f t="shared" si="10"/>
        <v>0</v>
      </c>
      <c r="E397">
        <f t="shared" si="11"/>
        <v>3.87</v>
      </c>
    </row>
    <row r="398" spans="2:5" x14ac:dyDescent="0.35">
      <c r="B398" s="1">
        <v>43209</v>
      </c>
      <c r="C398">
        <v>3.94</v>
      </c>
      <c r="D398">
        <f t="shared" si="10"/>
        <v>6.999999999999984E-2</v>
      </c>
      <c r="E398">
        <f t="shared" si="11"/>
        <v>3.87</v>
      </c>
    </row>
    <row r="399" spans="2:5" x14ac:dyDescent="0.35">
      <c r="B399" s="1">
        <v>43216</v>
      </c>
      <c r="C399">
        <v>4.0199999999999996</v>
      </c>
      <c r="D399">
        <f t="shared" si="10"/>
        <v>7.9999999999999627E-2</v>
      </c>
      <c r="E399">
        <f t="shared" si="11"/>
        <v>3.94</v>
      </c>
    </row>
    <row r="400" spans="2:5" x14ac:dyDescent="0.35">
      <c r="B400" s="1">
        <v>43223</v>
      </c>
      <c r="C400">
        <v>4.03</v>
      </c>
      <c r="D400">
        <f t="shared" si="10"/>
        <v>1.0000000000000675E-2</v>
      </c>
      <c r="E400">
        <f t="shared" si="11"/>
        <v>4.0199999999999996</v>
      </c>
    </row>
    <row r="401" spans="2:5" x14ac:dyDescent="0.35">
      <c r="B401" s="1">
        <v>43230</v>
      </c>
      <c r="C401">
        <v>4.01</v>
      </c>
      <c r="D401">
        <f t="shared" si="10"/>
        <v>-2.0000000000000462E-2</v>
      </c>
      <c r="E401">
        <f t="shared" si="11"/>
        <v>4.03</v>
      </c>
    </row>
    <row r="402" spans="2:5" x14ac:dyDescent="0.35">
      <c r="B402" s="1">
        <v>43237</v>
      </c>
      <c r="C402">
        <v>4.08</v>
      </c>
      <c r="D402">
        <f t="shared" si="10"/>
        <v>7.0000000000000284E-2</v>
      </c>
      <c r="E402">
        <f t="shared" si="11"/>
        <v>4.01</v>
      </c>
    </row>
    <row r="403" spans="2:5" x14ac:dyDescent="0.35">
      <c r="B403" s="1">
        <v>43244</v>
      </c>
      <c r="C403">
        <v>4.1500000000000004</v>
      </c>
      <c r="D403">
        <f t="shared" si="10"/>
        <v>7.0000000000000284E-2</v>
      </c>
      <c r="E403">
        <f t="shared" si="11"/>
        <v>4.08</v>
      </c>
    </row>
    <row r="404" spans="2:5" x14ac:dyDescent="0.35">
      <c r="B404" s="1">
        <v>43251</v>
      </c>
      <c r="C404">
        <v>4.0599999999999996</v>
      </c>
      <c r="D404">
        <f t="shared" ref="D404:D467" si="12">(C404-C403)</f>
        <v>-9.0000000000000746E-2</v>
      </c>
      <c r="E404">
        <f t="shared" ref="E404:E467" si="13">C403</f>
        <v>4.1500000000000004</v>
      </c>
    </row>
    <row r="405" spans="2:5" x14ac:dyDescent="0.35">
      <c r="B405" s="1">
        <v>43258</v>
      </c>
      <c r="C405">
        <v>4.01</v>
      </c>
      <c r="D405">
        <f t="shared" si="12"/>
        <v>-4.9999999999999822E-2</v>
      </c>
      <c r="E405">
        <f t="shared" si="13"/>
        <v>4.0599999999999996</v>
      </c>
    </row>
    <row r="406" spans="2:5" x14ac:dyDescent="0.35">
      <c r="B406" s="1">
        <v>43265</v>
      </c>
      <c r="C406">
        <v>4.07</v>
      </c>
      <c r="D406">
        <f t="shared" si="12"/>
        <v>6.0000000000000497E-2</v>
      </c>
      <c r="E406">
        <f t="shared" si="13"/>
        <v>4.01</v>
      </c>
    </row>
    <row r="407" spans="2:5" x14ac:dyDescent="0.35">
      <c r="B407" s="1">
        <v>43272</v>
      </c>
      <c r="C407">
        <v>4.04</v>
      </c>
      <c r="D407">
        <f t="shared" si="12"/>
        <v>-3.0000000000000249E-2</v>
      </c>
      <c r="E407">
        <f t="shared" si="13"/>
        <v>4.07</v>
      </c>
    </row>
    <row r="408" spans="2:5" x14ac:dyDescent="0.35">
      <c r="B408" s="1">
        <v>43279</v>
      </c>
      <c r="C408">
        <v>4.04</v>
      </c>
      <c r="D408">
        <f t="shared" si="12"/>
        <v>0</v>
      </c>
      <c r="E408">
        <f t="shared" si="13"/>
        <v>4.04</v>
      </c>
    </row>
    <row r="409" spans="2:5" x14ac:dyDescent="0.35">
      <c r="B409" s="1">
        <v>43286</v>
      </c>
      <c r="C409">
        <v>3.99</v>
      </c>
      <c r="D409">
        <f t="shared" si="12"/>
        <v>-4.9999999999999822E-2</v>
      </c>
      <c r="E409">
        <f t="shared" si="13"/>
        <v>4.04</v>
      </c>
    </row>
    <row r="410" spans="2:5" x14ac:dyDescent="0.35">
      <c r="B410" s="1">
        <v>43293</v>
      </c>
      <c r="C410">
        <v>4.0199999999999996</v>
      </c>
      <c r="D410">
        <f t="shared" si="12"/>
        <v>2.9999999999999361E-2</v>
      </c>
      <c r="E410">
        <f t="shared" si="13"/>
        <v>3.99</v>
      </c>
    </row>
    <row r="411" spans="2:5" x14ac:dyDescent="0.35">
      <c r="B411" s="1">
        <v>43300</v>
      </c>
      <c r="C411">
        <v>4</v>
      </c>
      <c r="D411">
        <f t="shared" si="12"/>
        <v>-1.9999999999999574E-2</v>
      </c>
      <c r="E411">
        <f t="shared" si="13"/>
        <v>4.0199999999999996</v>
      </c>
    </row>
    <row r="412" spans="2:5" x14ac:dyDescent="0.35">
      <c r="B412" s="1">
        <v>43307</v>
      </c>
      <c r="C412">
        <v>4.0199999999999996</v>
      </c>
      <c r="D412">
        <f t="shared" si="12"/>
        <v>1.9999999999999574E-2</v>
      </c>
      <c r="E412">
        <f t="shared" si="13"/>
        <v>4</v>
      </c>
    </row>
    <row r="413" spans="2:5" x14ac:dyDescent="0.35">
      <c r="B413" s="1">
        <v>43314</v>
      </c>
      <c r="C413">
        <v>4.08</v>
      </c>
      <c r="D413">
        <f t="shared" si="12"/>
        <v>6.0000000000000497E-2</v>
      </c>
      <c r="E413">
        <f t="shared" si="13"/>
        <v>4.0199999999999996</v>
      </c>
    </row>
    <row r="414" spans="2:5" x14ac:dyDescent="0.35">
      <c r="B414" s="1">
        <v>43321</v>
      </c>
      <c r="C414">
        <v>4.05</v>
      </c>
      <c r="D414">
        <f t="shared" si="12"/>
        <v>-3.0000000000000249E-2</v>
      </c>
      <c r="E414">
        <f t="shared" si="13"/>
        <v>4.08</v>
      </c>
    </row>
    <row r="415" spans="2:5" x14ac:dyDescent="0.35">
      <c r="B415" s="1">
        <v>43328</v>
      </c>
      <c r="C415">
        <v>4.01</v>
      </c>
      <c r="D415">
        <f t="shared" si="12"/>
        <v>-4.0000000000000036E-2</v>
      </c>
      <c r="E415">
        <f t="shared" si="13"/>
        <v>4.05</v>
      </c>
    </row>
    <row r="416" spans="2:5" x14ac:dyDescent="0.35">
      <c r="B416" s="1">
        <v>43335</v>
      </c>
      <c r="C416">
        <v>3.98</v>
      </c>
      <c r="D416">
        <f t="shared" si="12"/>
        <v>-2.9999999999999805E-2</v>
      </c>
      <c r="E416">
        <f t="shared" si="13"/>
        <v>4.01</v>
      </c>
    </row>
    <row r="417" spans="2:5" x14ac:dyDescent="0.35">
      <c r="B417" s="1">
        <v>43342</v>
      </c>
      <c r="C417">
        <v>3.97</v>
      </c>
      <c r="D417">
        <f t="shared" si="12"/>
        <v>-9.9999999999997868E-3</v>
      </c>
      <c r="E417">
        <f t="shared" si="13"/>
        <v>3.98</v>
      </c>
    </row>
    <row r="418" spans="2:5" x14ac:dyDescent="0.35">
      <c r="B418" s="1">
        <v>43349</v>
      </c>
      <c r="C418">
        <v>3.99</v>
      </c>
      <c r="D418">
        <f t="shared" si="12"/>
        <v>2.0000000000000018E-2</v>
      </c>
      <c r="E418">
        <f t="shared" si="13"/>
        <v>3.97</v>
      </c>
    </row>
    <row r="419" spans="2:5" x14ac:dyDescent="0.35">
      <c r="B419" s="1">
        <v>43356</v>
      </c>
      <c r="C419">
        <v>4.0599999999999996</v>
      </c>
      <c r="D419">
        <f t="shared" si="12"/>
        <v>6.9999999999999396E-2</v>
      </c>
      <c r="E419">
        <f t="shared" si="13"/>
        <v>3.99</v>
      </c>
    </row>
    <row r="420" spans="2:5" x14ac:dyDescent="0.35">
      <c r="B420" s="1">
        <v>43363</v>
      </c>
      <c r="C420">
        <v>4.1100000000000003</v>
      </c>
      <c r="D420">
        <f t="shared" si="12"/>
        <v>5.0000000000000711E-2</v>
      </c>
      <c r="E420">
        <f t="shared" si="13"/>
        <v>4.0599999999999996</v>
      </c>
    </row>
    <row r="421" spans="2:5" x14ac:dyDescent="0.35">
      <c r="B421" s="1">
        <v>43370</v>
      </c>
      <c r="C421">
        <v>4.16</v>
      </c>
      <c r="D421">
        <f t="shared" si="12"/>
        <v>4.9999999999999822E-2</v>
      </c>
      <c r="E421">
        <f t="shared" si="13"/>
        <v>4.1100000000000003</v>
      </c>
    </row>
    <row r="422" spans="2:5" x14ac:dyDescent="0.35">
      <c r="B422" s="1">
        <v>43377</v>
      </c>
      <c r="C422">
        <v>4.1500000000000004</v>
      </c>
      <c r="D422">
        <f t="shared" si="12"/>
        <v>-9.9999999999997868E-3</v>
      </c>
      <c r="E422">
        <f t="shared" si="13"/>
        <v>4.16</v>
      </c>
    </row>
    <row r="423" spans="2:5" x14ac:dyDescent="0.35">
      <c r="B423" s="1">
        <v>43384</v>
      </c>
      <c r="C423">
        <v>4.29</v>
      </c>
      <c r="D423">
        <f t="shared" si="12"/>
        <v>0.13999999999999968</v>
      </c>
      <c r="E423">
        <f t="shared" si="13"/>
        <v>4.1500000000000004</v>
      </c>
    </row>
    <row r="424" spans="2:5" x14ac:dyDescent="0.35">
      <c r="B424" s="1">
        <v>43391</v>
      </c>
      <c r="C424">
        <v>4.26</v>
      </c>
      <c r="D424">
        <f t="shared" si="12"/>
        <v>-3.0000000000000249E-2</v>
      </c>
      <c r="E424">
        <f t="shared" si="13"/>
        <v>4.29</v>
      </c>
    </row>
    <row r="425" spans="2:5" x14ac:dyDescent="0.35">
      <c r="B425" s="1">
        <v>43398</v>
      </c>
      <c r="C425">
        <v>4.29</v>
      </c>
      <c r="D425">
        <f t="shared" si="12"/>
        <v>3.0000000000000249E-2</v>
      </c>
      <c r="E425">
        <f t="shared" si="13"/>
        <v>4.26</v>
      </c>
    </row>
    <row r="426" spans="2:5" x14ac:dyDescent="0.35">
      <c r="B426" s="1">
        <v>43405</v>
      </c>
      <c r="C426">
        <v>4.2300000000000004</v>
      </c>
      <c r="D426">
        <f t="shared" si="12"/>
        <v>-5.9999999999999609E-2</v>
      </c>
      <c r="E426">
        <f t="shared" si="13"/>
        <v>4.29</v>
      </c>
    </row>
    <row r="427" spans="2:5" x14ac:dyDescent="0.35">
      <c r="B427" s="1">
        <v>43412</v>
      </c>
      <c r="C427">
        <v>4.33</v>
      </c>
      <c r="D427">
        <f t="shared" si="12"/>
        <v>9.9999999999999645E-2</v>
      </c>
      <c r="E427">
        <f t="shared" si="13"/>
        <v>4.2300000000000004</v>
      </c>
    </row>
    <row r="428" spans="2:5" x14ac:dyDescent="0.35">
      <c r="B428" s="1">
        <v>43419</v>
      </c>
      <c r="C428">
        <v>4.3600000000000003</v>
      </c>
      <c r="D428">
        <f t="shared" si="12"/>
        <v>3.0000000000000249E-2</v>
      </c>
      <c r="E428">
        <f t="shared" si="13"/>
        <v>4.33</v>
      </c>
    </row>
    <row r="429" spans="2:5" x14ac:dyDescent="0.35">
      <c r="B429" s="1">
        <v>43425</v>
      </c>
      <c r="C429">
        <v>4.24</v>
      </c>
      <c r="D429">
        <f t="shared" si="12"/>
        <v>-0.12000000000000011</v>
      </c>
      <c r="E429">
        <f t="shared" si="13"/>
        <v>4.3600000000000003</v>
      </c>
    </row>
    <row r="430" spans="2:5" x14ac:dyDescent="0.35">
      <c r="B430" s="1">
        <v>43433</v>
      </c>
      <c r="C430">
        <v>4.25</v>
      </c>
      <c r="D430">
        <f t="shared" si="12"/>
        <v>9.9999999999997868E-3</v>
      </c>
      <c r="E430">
        <f t="shared" si="13"/>
        <v>4.24</v>
      </c>
    </row>
    <row r="431" spans="2:5" x14ac:dyDescent="0.35">
      <c r="B431" s="1">
        <v>43440</v>
      </c>
      <c r="C431">
        <v>4.21</v>
      </c>
      <c r="D431">
        <f t="shared" si="12"/>
        <v>-4.0000000000000036E-2</v>
      </c>
      <c r="E431">
        <f t="shared" si="13"/>
        <v>4.25</v>
      </c>
    </row>
    <row r="432" spans="2:5" x14ac:dyDescent="0.35">
      <c r="B432" s="1">
        <v>43447</v>
      </c>
      <c r="C432">
        <v>4.07</v>
      </c>
      <c r="D432">
        <f t="shared" si="12"/>
        <v>-0.13999999999999968</v>
      </c>
      <c r="E432">
        <f t="shared" si="13"/>
        <v>4.21</v>
      </c>
    </row>
    <row r="433" spans="2:5" x14ac:dyDescent="0.35">
      <c r="B433" s="1">
        <v>43454</v>
      </c>
      <c r="C433">
        <v>4.07</v>
      </c>
      <c r="D433">
        <f t="shared" si="12"/>
        <v>0</v>
      </c>
      <c r="E433">
        <f t="shared" si="13"/>
        <v>4.07</v>
      </c>
    </row>
    <row r="434" spans="2:5" x14ac:dyDescent="0.35">
      <c r="B434" s="1">
        <v>43461</v>
      </c>
      <c r="C434">
        <v>4.01</v>
      </c>
      <c r="D434">
        <f t="shared" si="12"/>
        <v>-6.0000000000000497E-2</v>
      </c>
      <c r="E434">
        <f t="shared" si="13"/>
        <v>4.07</v>
      </c>
    </row>
    <row r="435" spans="2:5" x14ac:dyDescent="0.35">
      <c r="B435" s="1">
        <v>43468</v>
      </c>
      <c r="C435">
        <v>3.99</v>
      </c>
      <c r="D435">
        <f t="shared" si="12"/>
        <v>-1.9999999999999574E-2</v>
      </c>
      <c r="E435">
        <f t="shared" si="13"/>
        <v>4.01</v>
      </c>
    </row>
    <row r="436" spans="2:5" x14ac:dyDescent="0.35">
      <c r="B436" s="1">
        <v>43475</v>
      </c>
      <c r="C436">
        <v>3.89</v>
      </c>
      <c r="D436">
        <f t="shared" si="12"/>
        <v>-0.10000000000000009</v>
      </c>
      <c r="E436">
        <f t="shared" si="13"/>
        <v>3.99</v>
      </c>
    </row>
    <row r="437" spans="2:5" x14ac:dyDescent="0.35">
      <c r="B437" s="1">
        <v>43482</v>
      </c>
      <c r="C437">
        <v>3.88</v>
      </c>
      <c r="D437">
        <f t="shared" si="12"/>
        <v>-1.0000000000000231E-2</v>
      </c>
      <c r="E437">
        <f t="shared" si="13"/>
        <v>3.89</v>
      </c>
    </row>
    <row r="438" spans="2:5" x14ac:dyDescent="0.35">
      <c r="B438" s="1">
        <v>43489</v>
      </c>
      <c r="C438">
        <v>3.88</v>
      </c>
      <c r="D438">
        <f t="shared" si="12"/>
        <v>0</v>
      </c>
      <c r="E438">
        <f t="shared" si="13"/>
        <v>3.88</v>
      </c>
    </row>
    <row r="439" spans="2:5" x14ac:dyDescent="0.35">
      <c r="B439" s="1">
        <v>43496</v>
      </c>
      <c r="C439">
        <v>3.89</v>
      </c>
      <c r="D439">
        <f t="shared" si="12"/>
        <v>1.0000000000000231E-2</v>
      </c>
      <c r="E439">
        <f t="shared" si="13"/>
        <v>3.88</v>
      </c>
    </row>
    <row r="440" spans="2:5" x14ac:dyDescent="0.35">
      <c r="B440" s="1">
        <v>43503</v>
      </c>
      <c r="C440">
        <v>3.84</v>
      </c>
      <c r="D440">
        <f t="shared" si="12"/>
        <v>-5.0000000000000266E-2</v>
      </c>
      <c r="E440">
        <f t="shared" si="13"/>
        <v>3.89</v>
      </c>
    </row>
    <row r="441" spans="2:5" x14ac:dyDescent="0.35">
      <c r="B441" s="1">
        <v>43510</v>
      </c>
      <c r="C441">
        <v>3.81</v>
      </c>
      <c r="D441">
        <f t="shared" si="12"/>
        <v>-2.9999999999999805E-2</v>
      </c>
      <c r="E441">
        <f t="shared" si="13"/>
        <v>3.84</v>
      </c>
    </row>
    <row r="442" spans="2:5" x14ac:dyDescent="0.35">
      <c r="B442" s="1">
        <v>43517</v>
      </c>
      <c r="C442">
        <v>3.78</v>
      </c>
      <c r="D442">
        <f t="shared" si="12"/>
        <v>-3.0000000000000249E-2</v>
      </c>
      <c r="E442">
        <f t="shared" si="13"/>
        <v>3.81</v>
      </c>
    </row>
    <row r="443" spans="2:5" x14ac:dyDescent="0.35">
      <c r="B443" s="1">
        <v>43524</v>
      </c>
      <c r="C443">
        <v>3.77</v>
      </c>
      <c r="D443">
        <f t="shared" si="12"/>
        <v>-9.9999999999997868E-3</v>
      </c>
      <c r="E443">
        <f t="shared" si="13"/>
        <v>3.78</v>
      </c>
    </row>
    <row r="444" spans="2:5" x14ac:dyDescent="0.35">
      <c r="B444" s="1">
        <v>43531</v>
      </c>
      <c r="C444">
        <v>3.83</v>
      </c>
      <c r="D444">
        <f t="shared" si="12"/>
        <v>6.0000000000000053E-2</v>
      </c>
      <c r="E444">
        <f t="shared" si="13"/>
        <v>3.77</v>
      </c>
    </row>
    <row r="445" spans="2:5" x14ac:dyDescent="0.35">
      <c r="B445" s="1">
        <v>43538</v>
      </c>
      <c r="C445">
        <v>3.76</v>
      </c>
      <c r="D445">
        <f t="shared" si="12"/>
        <v>-7.0000000000000284E-2</v>
      </c>
      <c r="E445">
        <f t="shared" si="13"/>
        <v>3.83</v>
      </c>
    </row>
    <row r="446" spans="2:5" x14ac:dyDescent="0.35">
      <c r="B446" s="1">
        <v>43545</v>
      </c>
      <c r="C446">
        <v>3.71</v>
      </c>
      <c r="D446">
        <f t="shared" si="12"/>
        <v>-4.9999999999999822E-2</v>
      </c>
      <c r="E446">
        <f t="shared" si="13"/>
        <v>3.76</v>
      </c>
    </row>
    <row r="447" spans="2:5" x14ac:dyDescent="0.35">
      <c r="B447" s="1">
        <v>43552</v>
      </c>
      <c r="C447">
        <v>3.57</v>
      </c>
      <c r="D447">
        <f t="shared" si="12"/>
        <v>-0.14000000000000012</v>
      </c>
      <c r="E447">
        <f t="shared" si="13"/>
        <v>3.71</v>
      </c>
    </row>
    <row r="448" spans="2:5" x14ac:dyDescent="0.35">
      <c r="B448" s="1">
        <v>43559</v>
      </c>
      <c r="C448">
        <v>3.56</v>
      </c>
      <c r="D448">
        <f t="shared" si="12"/>
        <v>-9.9999999999997868E-3</v>
      </c>
      <c r="E448">
        <f t="shared" si="13"/>
        <v>3.57</v>
      </c>
    </row>
    <row r="449" spans="2:5" x14ac:dyDescent="0.35">
      <c r="B449" s="1">
        <v>43566</v>
      </c>
      <c r="C449">
        <v>3.6</v>
      </c>
      <c r="D449">
        <f t="shared" si="12"/>
        <v>4.0000000000000036E-2</v>
      </c>
      <c r="E449">
        <f t="shared" si="13"/>
        <v>3.56</v>
      </c>
    </row>
    <row r="450" spans="2:5" x14ac:dyDescent="0.35">
      <c r="B450" s="1">
        <v>43573</v>
      </c>
      <c r="C450">
        <v>3.62</v>
      </c>
      <c r="D450">
        <f t="shared" si="12"/>
        <v>2.0000000000000018E-2</v>
      </c>
      <c r="E450">
        <f t="shared" si="13"/>
        <v>3.6</v>
      </c>
    </row>
    <row r="451" spans="2:5" x14ac:dyDescent="0.35">
      <c r="B451" s="1">
        <v>43580</v>
      </c>
      <c r="C451">
        <v>3.64</v>
      </c>
      <c r="D451">
        <f t="shared" si="12"/>
        <v>2.0000000000000018E-2</v>
      </c>
      <c r="E451">
        <f t="shared" si="13"/>
        <v>3.62</v>
      </c>
    </row>
    <row r="452" spans="2:5" x14ac:dyDescent="0.35">
      <c r="B452" s="1">
        <v>43587</v>
      </c>
      <c r="C452">
        <v>3.6</v>
      </c>
      <c r="D452">
        <f t="shared" si="12"/>
        <v>-4.0000000000000036E-2</v>
      </c>
      <c r="E452">
        <f t="shared" si="13"/>
        <v>3.64</v>
      </c>
    </row>
    <row r="453" spans="2:5" x14ac:dyDescent="0.35">
      <c r="B453" s="1">
        <v>43594</v>
      </c>
      <c r="C453">
        <v>3.57</v>
      </c>
      <c r="D453">
        <f t="shared" si="12"/>
        <v>-3.0000000000000249E-2</v>
      </c>
      <c r="E453">
        <f t="shared" si="13"/>
        <v>3.6</v>
      </c>
    </row>
    <row r="454" spans="2:5" x14ac:dyDescent="0.35">
      <c r="B454" s="1">
        <v>43601</v>
      </c>
      <c r="C454">
        <v>3.53</v>
      </c>
      <c r="D454">
        <f t="shared" si="12"/>
        <v>-4.0000000000000036E-2</v>
      </c>
      <c r="E454">
        <f t="shared" si="13"/>
        <v>3.57</v>
      </c>
    </row>
    <row r="455" spans="2:5" x14ac:dyDescent="0.35">
      <c r="B455" s="1">
        <v>43608</v>
      </c>
      <c r="C455">
        <v>3.51</v>
      </c>
      <c r="D455">
        <f t="shared" si="12"/>
        <v>-2.0000000000000018E-2</v>
      </c>
      <c r="E455">
        <f t="shared" si="13"/>
        <v>3.53</v>
      </c>
    </row>
    <row r="456" spans="2:5" x14ac:dyDescent="0.35">
      <c r="B456" s="1">
        <v>43615</v>
      </c>
      <c r="C456">
        <v>3.46</v>
      </c>
      <c r="D456">
        <f t="shared" si="12"/>
        <v>-4.9999999999999822E-2</v>
      </c>
      <c r="E456">
        <f t="shared" si="13"/>
        <v>3.51</v>
      </c>
    </row>
    <row r="457" spans="2:5" x14ac:dyDescent="0.35">
      <c r="B457" s="1">
        <v>43622</v>
      </c>
      <c r="C457">
        <v>3.28</v>
      </c>
      <c r="D457">
        <f t="shared" si="12"/>
        <v>-0.18000000000000016</v>
      </c>
      <c r="E457">
        <f t="shared" si="13"/>
        <v>3.46</v>
      </c>
    </row>
    <row r="458" spans="2:5" x14ac:dyDescent="0.35">
      <c r="B458" s="1">
        <v>43629</v>
      </c>
      <c r="C458">
        <v>3.26</v>
      </c>
      <c r="D458">
        <f t="shared" si="12"/>
        <v>-2.0000000000000018E-2</v>
      </c>
      <c r="E458">
        <f t="shared" si="13"/>
        <v>3.28</v>
      </c>
    </row>
    <row r="459" spans="2:5" x14ac:dyDescent="0.35">
      <c r="B459" s="1">
        <v>43636</v>
      </c>
      <c r="C459">
        <v>3.25</v>
      </c>
      <c r="D459">
        <f t="shared" si="12"/>
        <v>-9.9999999999997868E-3</v>
      </c>
      <c r="E459">
        <f t="shared" si="13"/>
        <v>3.26</v>
      </c>
    </row>
    <row r="460" spans="2:5" x14ac:dyDescent="0.35">
      <c r="B460" s="1">
        <v>43643</v>
      </c>
      <c r="C460">
        <v>3.16</v>
      </c>
      <c r="D460">
        <f t="shared" si="12"/>
        <v>-8.9999999999999858E-2</v>
      </c>
      <c r="E460">
        <f t="shared" si="13"/>
        <v>3.25</v>
      </c>
    </row>
    <row r="461" spans="2:5" x14ac:dyDescent="0.35">
      <c r="B461" s="1">
        <v>43649</v>
      </c>
      <c r="C461">
        <v>3.18</v>
      </c>
      <c r="D461">
        <f t="shared" si="12"/>
        <v>2.0000000000000018E-2</v>
      </c>
      <c r="E461">
        <f t="shared" si="13"/>
        <v>3.16</v>
      </c>
    </row>
    <row r="462" spans="2:5" x14ac:dyDescent="0.35">
      <c r="B462" s="1">
        <v>43657</v>
      </c>
      <c r="C462">
        <v>3.22</v>
      </c>
      <c r="D462">
        <f t="shared" si="12"/>
        <v>4.0000000000000036E-2</v>
      </c>
      <c r="E462">
        <f t="shared" si="13"/>
        <v>3.18</v>
      </c>
    </row>
    <row r="463" spans="2:5" x14ac:dyDescent="0.35">
      <c r="B463" s="1">
        <v>43664</v>
      </c>
      <c r="C463">
        <v>3.23</v>
      </c>
      <c r="D463">
        <f t="shared" si="12"/>
        <v>9.9999999999997868E-3</v>
      </c>
      <c r="E463">
        <f t="shared" si="13"/>
        <v>3.22</v>
      </c>
    </row>
    <row r="464" spans="2:5" x14ac:dyDescent="0.35">
      <c r="B464" s="1">
        <v>43671</v>
      </c>
      <c r="C464">
        <v>3.18</v>
      </c>
      <c r="D464">
        <f t="shared" si="12"/>
        <v>-4.9999999999999822E-2</v>
      </c>
      <c r="E464">
        <f t="shared" si="13"/>
        <v>3.23</v>
      </c>
    </row>
    <row r="465" spans="2:5" x14ac:dyDescent="0.35">
      <c r="B465" s="1">
        <v>43678</v>
      </c>
      <c r="C465">
        <v>3.2</v>
      </c>
      <c r="D465">
        <f t="shared" si="12"/>
        <v>2.0000000000000018E-2</v>
      </c>
      <c r="E465">
        <f t="shared" si="13"/>
        <v>3.18</v>
      </c>
    </row>
    <row r="466" spans="2:5" x14ac:dyDescent="0.35">
      <c r="B466" s="1">
        <v>43685</v>
      </c>
      <c r="C466">
        <v>3.05</v>
      </c>
      <c r="D466">
        <f t="shared" si="12"/>
        <v>-0.15000000000000036</v>
      </c>
      <c r="E466">
        <f t="shared" si="13"/>
        <v>3.2</v>
      </c>
    </row>
    <row r="467" spans="2:5" x14ac:dyDescent="0.35">
      <c r="B467" s="1">
        <v>43692</v>
      </c>
      <c r="C467">
        <v>3.07</v>
      </c>
      <c r="D467">
        <f t="shared" si="12"/>
        <v>2.0000000000000018E-2</v>
      </c>
      <c r="E467">
        <f t="shared" si="13"/>
        <v>3.05</v>
      </c>
    </row>
    <row r="468" spans="2:5" x14ac:dyDescent="0.35">
      <c r="B468" s="1">
        <v>43699</v>
      </c>
      <c r="C468">
        <v>3.03</v>
      </c>
      <c r="D468">
        <f t="shared" ref="D468:D486" si="14">(C468-C467)</f>
        <v>-4.0000000000000036E-2</v>
      </c>
      <c r="E468">
        <f t="shared" ref="E468:E486" si="15">C467</f>
        <v>3.07</v>
      </c>
    </row>
    <row r="469" spans="2:5" x14ac:dyDescent="0.35">
      <c r="B469" s="1">
        <v>43706</v>
      </c>
      <c r="C469">
        <v>3.06</v>
      </c>
      <c r="D469">
        <f t="shared" si="14"/>
        <v>3.0000000000000249E-2</v>
      </c>
      <c r="E469">
        <f t="shared" si="15"/>
        <v>3.03</v>
      </c>
    </row>
    <row r="470" spans="2:5" x14ac:dyDescent="0.35">
      <c r="B470" s="1">
        <v>43713</v>
      </c>
      <c r="C470">
        <v>3</v>
      </c>
      <c r="D470">
        <f t="shared" si="14"/>
        <v>-6.0000000000000053E-2</v>
      </c>
      <c r="E470">
        <f t="shared" si="15"/>
        <v>3.06</v>
      </c>
    </row>
    <row r="471" spans="2:5" x14ac:dyDescent="0.35">
      <c r="B471" s="1">
        <v>43720</v>
      </c>
      <c r="C471">
        <v>3.09</v>
      </c>
      <c r="D471">
        <f t="shared" si="14"/>
        <v>8.9999999999999858E-2</v>
      </c>
      <c r="E471">
        <f t="shared" si="15"/>
        <v>3</v>
      </c>
    </row>
    <row r="472" spans="2:5" x14ac:dyDescent="0.35">
      <c r="B472" s="1">
        <v>43727</v>
      </c>
      <c r="C472">
        <v>3.21</v>
      </c>
      <c r="D472">
        <f t="shared" si="14"/>
        <v>0.12000000000000011</v>
      </c>
      <c r="E472">
        <f t="shared" si="15"/>
        <v>3.09</v>
      </c>
    </row>
    <row r="473" spans="2:5" x14ac:dyDescent="0.35">
      <c r="B473" s="1">
        <v>43734</v>
      </c>
      <c r="C473">
        <v>3.16</v>
      </c>
      <c r="D473">
        <f t="shared" si="14"/>
        <v>-4.9999999999999822E-2</v>
      </c>
      <c r="E473">
        <f t="shared" si="15"/>
        <v>3.21</v>
      </c>
    </row>
    <row r="474" spans="2:5" x14ac:dyDescent="0.35">
      <c r="B474" s="1">
        <v>43741</v>
      </c>
      <c r="C474">
        <v>3.14</v>
      </c>
      <c r="D474">
        <f t="shared" si="14"/>
        <v>-2.0000000000000018E-2</v>
      </c>
      <c r="E474">
        <f t="shared" si="15"/>
        <v>3.16</v>
      </c>
    </row>
    <row r="475" spans="2:5" x14ac:dyDescent="0.35">
      <c r="B475" s="1">
        <v>43748</v>
      </c>
      <c r="C475">
        <v>3.05</v>
      </c>
      <c r="D475">
        <f t="shared" si="14"/>
        <v>-9.0000000000000302E-2</v>
      </c>
      <c r="E475">
        <f t="shared" si="15"/>
        <v>3.14</v>
      </c>
    </row>
    <row r="476" spans="2:5" x14ac:dyDescent="0.35">
      <c r="B476" s="1">
        <v>43755</v>
      </c>
      <c r="C476">
        <v>3.15</v>
      </c>
      <c r="D476">
        <f t="shared" si="14"/>
        <v>0.10000000000000009</v>
      </c>
      <c r="E476">
        <f t="shared" si="15"/>
        <v>3.05</v>
      </c>
    </row>
    <row r="477" spans="2:5" x14ac:dyDescent="0.35">
      <c r="B477" s="1">
        <v>43762</v>
      </c>
      <c r="C477">
        <v>3.18</v>
      </c>
      <c r="D477">
        <f t="shared" si="14"/>
        <v>3.0000000000000249E-2</v>
      </c>
      <c r="E477">
        <f t="shared" si="15"/>
        <v>3.15</v>
      </c>
    </row>
    <row r="478" spans="2:5" x14ac:dyDescent="0.35">
      <c r="B478" s="1">
        <v>43769</v>
      </c>
      <c r="C478">
        <v>3.19</v>
      </c>
      <c r="D478">
        <f t="shared" si="14"/>
        <v>9.9999999999997868E-3</v>
      </c>
      <c r="E478">
        <f t="shared" si="15"/>
        <v>3.18</v>
      </c>
    </row>
    <row r="479" spans="2:5" x14ac:dyDescent="0.35">
      <c r="B479" s="1">
        <v>43776</v>
      </c>
      <c r="C479">
        <v>3.13</v>
      </c>
      <c r="D479">
        <f t="shared" si="14"/>
        <v>-6.0000000000000053E-2</v>
      </c>
      <c r="E479">
        <f t="shared" si="15"/>
        <v>3.19</v>
      </c>
    </row>
    <row r="480" spans="2:5" x14ac:dyDescent="0.35">
      <c r="B480" s="1">
        <v>43783</v>
      </c>
      <c r="C480">
        <v>3.2</v>
      </c>
      <c r="D480">
        <f t="shared" si="14"/>
        <v>7.0000000000000284E-2</v>
      </c>
      <c r="E480">
        <f t="shared" si="15"/>
        <v>3.13</v>
      </c>
    </row>
    <row r="481" spans="2:5" x14ac:dyDescent="0.35">
      <c r="B481" s="1">
        <v>43790</v>
      </c>
      <c r="C481">
        <v>3.15</v>
      </c>
      <c r="D481">
        <f t="shared" si="14"/>
        <v>-5.0000000000000266E-2</v>
      </c>
      <c r="E481">
        <f t="shared" si="15"/>
        <v>3.2</v>
      </c>
    </row>
    <row r="482" spans="2:5" x14ac:dyDescent="0.35">
      <c r="B482" s="1">
        <v>43796</v>
      </c>
      <c r="C482">
        <v>3.15</v>
      </c>
      <c r="D482">
        <f t="shared" si="14"/>
        <v>0</v>
      </c>
      <c r="E482">
        <f t="shared" si="15"/>
        <v>3.15</v>
      </c>
    </row>
    <row r="483" spans="2:5" x14ac:dyDescent="0.35">
      <c r="B483" s="1">
        <v>43804</v>
      </c>
      <c r="C483">
        <v>3.14</v>
      </c>
      <c r="D483">
        <f t="shared" si="14"/>
        <v>-9.9999999999997868E-3</v>
      </c>
      <c r="E483">
        <f t="shared" si="15"/>
        <v>3.15</v>
      </c>
    </row>
    <row r="484" spans="2:5" x14ac:dyDescent="0.35">
      <c r="B484" s="1">
        <v>43811</v>
      </c>
      <c r="C484">
        <v>3.19</v>
      </c>
      <c r="D484">
        <f t="shared" si="14"/>
        <v>4.9999999999999822E-2</v>
      </c>
      <c r="E484">
        <f t="shared" si="15"/>
        <v>3.14</v>
      </c>
    </row>
    <row r="485" spans="2:5" x14ac:dyDescent="0.35">
      <c r="B485" s="1">
        <v>43818</v>
      </c>
      <c r="C485">
        <v>3.19</v>
      </c>
      <c r="D485">
        <f t="shared" si="14"/>
        <v>0</v>
      </c>
      <c r="E485">
        <f t="shared" si="15"/>
        <v>3.19</v>
      </c>
    </row>
    <row r="486" spans="2:5" x14ac:dyDescent="0.35">
      <c r="B486" s="1">
        <v>43825</v>
      </c>
      <c r="C486">
        <v>3.19</v>
      </c>
      <c r="D486">
        <f t="shared" si="14"/>
        <v>0</v>
      </c>
      <c r="E486">
        <f t="shared" si="15"/>
        <v>3.19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3B31A-390F-4518-B541-E1E0405E6C01}">
  <dimension ref="B1:AB172"/>
  <sheetViews>
    <sheetView tabSelected="1" workbookViewId="0">
      <selection activeCell="P19" sqref="P19"/>
    </sheetView>
  </sheetViews>
  <sheetFormatPr defaultRowHeight="14.5" x14ac:dyDescent="0.35"/>
  <cols>
    <col min="2" max="2" width="9.453125" style="10" customWidth="1"/>
    <col min="3" max="3" width="18.54296875" customWidth="1"/>
    <col min="4" max="5" width="15.6328125" customWidth="1"/>
    <col min="6" max="6" width="11.26953125" customWidth="1"/>
    <col min="7" max="7" width="12.6328125" customWidth="1"/>
    <col min="8" max="9" width="14.453125" customWidth="1"/>
    <col min="10" max="10" width="11.08984375" bestFit="1" customWidth="1"/>
    <col min="11" max="11" width="14.1796875" bestFit="1" customWidth="1"/>
    <col min="12" max="12" width="15.1796875" customWidth="1"/>
    <col min="13" max="13" width="13.90625" bestFit="1" customWidth="1"/>
    <col min="14" max="14" width="10.453125" bestFit="1" customWidth="1"/>
    <col min="15" max="15" width="9.90625" bestFit="1" customWidth="1"/>
    <col min="16" max="16" width="9.08984375" customWidth="1"/>
    <col min="20" max="20" width="17.81640625" customWidth="1"/>
    <col min="21" max="21" width="12.81640625" customWidth="1"/>
  </cols>
  <sheetData>
    <row r="1" spans="2:20" x14ac:dyDescent="0.35">
      <c r="B1"/>
    </row>
    <row r="2" spans="2:20" ht="16.5" x14ac:dyDescent="0.45">
      <c r="B2" s="4" t="s">
        <v>269</v>
      </c>
      <c r="L2" t="s">
        <v>270</v>
      </c>
    </row>
    <row r="3" spans="2:20" ht="16.5" x14ac:dyDescent="0.45">
      <c r="B3"/>
      <c r="L3" t="s">
        <v>271</v>
      </c>
    </row>
    <row r="4" spans="2:20" ht="16.5" x14ac:dyDescent="0.45">
      <c r="B4"/>
      <c r="L4" t="s">
        <v>272</v>
      </c>
    </row>
    <row r="5" spans="2:20" x14ac:dyDescent="0.35">
      <c r="B5"/>
    </row>
    <row r="6" spans="2:20" x14ac:dyDescent="0.35">
      <c r="B6"/>
    </row>
    <row r="7" spans="2:20" x14ac:dyDescent="0.35">
      <c r="B7"/>
      <c r="J7" s="4" t="s">
        <v>273</v>
      </c>
      <c r="K7" s="4" t="s">
        <v>274</v>
      </c>
      <c r="L7" s="4" t="s">
        <v>275</v>
      </c>
      <c r="M7" s="4" t="s">
        <v>276</v>
      </c>
      <c r="N7" s="4" t="s">
        <v>277</v>
      </c>
      <c r="O7" s="4" t="s">
        <v>240</v>
      </c>
      <c r="P7" s="4" t="s">
        <v>69</v>
      </c>
      <c r="S7" s="37" t="s">
        <v>280</v>
      </c>
      <c r="T7" s="38">
        <v>4.25</v>
      </c>
    </row>
    <row r="8" spans="2:20" x14ac:dyDescent="0.35">
      <c r="B8"/>
      <c r="J8">
        <f>U31</f>
        <v>1.2516410655621792E-2</v>
      </c>
      <c r="K8">
        <f>U32</f>
        <v>0.78350211490626775</v>
      </c>
      <c r="L8">
        <f>U33</f>
        <v>-0.22732023389851341</v>
      </c>
      <c r="M8">
        <f>_xlfn.STDEV.S(H17:H172)</f>
        <v>0.17671592960727367</v>
      </c>
      <c r="N8">
        <f>_xlfn.STDEV.S(I17:I172)</f>
        <v>9.8329330137575499E-2</v>
      </c>
      <c r="O8">
        <f>CORREL(H17:H172,I17:I172)</f>
        <v>0.75247763884445618</v>
      </c>
      <c r="P8" s="46">
        <v>4</v>
      </c>
      <c r="S8" s="39" t="s">
        <v>281</v>
      </c>
      <c r="T8" s="40">
        <v>5.25</v>
      </c>
    </row>
    <row r="9" spans="2:20" x14ac:dyDescent="0.35">
      <c r="B9"/>
      <c r="S9" s="41" t="s">
        <v>282</v>
      </c>
      <c r="T9" s="42">
        <v>4</v>
      </c>
    </row>
    <row r="10" spans="2:20" x14ac:dyDescent="0.35">
      <c r="B10"/>
    </row>
    <row r="11" spans="2:20" x14ac:dyDescent="0.35">
      <c r="B11"/>
    </row>
    <row r="12" spans="2:20" x14ac:dyDescent="0.35">
      <c r="B12"/>
    </row>
    <row r="13" spans="2:20" x14ac:dyDescent="0.35">
      <c r="B13"/>
    </row>
    <row r="14" spans="2:20" x14ac:dyDescent="0.35">
      <c r="B14"/>
      <c r="F14" t="s">
        <v>290</v>
      </c>
      <c r="G14" t="s">
        <v>291</v>
      </c>
    </row>
    <row r="15" spans="2:20" x14ac:dyDescent="0.35">
      <c r="B15" s="32" t="s">
        <v>288</v>
      </c>
      <c r="C15" s="4" t="s">
        <v>8</v>
      </c>
      <c r="D15" s="4" t="s">
        <v>289</v>
      </c>
      <c r="E15" s="4" t="s">
        <v>292</v>
      </c>
      <c r="F15" s="4" t="s">
        <v>286</v>
      </c>
      <c r="G15" s="4" t="s">
        <v>287</v>
      </c>
      <c r="H15" s="4" t="s">
        <v>293</v>
      </c>
      <c r="I15" s="4" t="s">
        <v>294</v>
      </c>
      <c r="J15" t="s">
        <v>278</v>
      </c>
      <c r="K15" t="s">
        <v>279</v>
      </c>
      <c r="L15" t="s">
        <v>283</v>
      </c>
      <c r="M15" t="s">
        <v>284</v>
      </c>
      <c r="N15" t="s">
        <v>285</v>
      </c>
      <c r="T15" t="s">
        <v>295</v>
      </c>
    </row>
    <row r="16" spans="2:20" ht="15" thickBot="1" x14ac:dyDescent="0.4">
      <c r="B16" s="10">
        <v>1</v>
      </c>
      <c r="C16" s="1">
        <v>40544</v>
      </c>
      <c r="D16">
        <v>0.17</v>
      </c>
      <c r="F16">
        <v>0.61</v>
      </c>
      <c r="G16">
        <v>3.39</v>
      </c>
      <c r="J16">
        <f ca="1">NORMSDIST(RAND())</f>
        <v>0.80870324782518022</v>
      </c>
      <c r="K16">
        <f ca="1">NORMSDIST(RAND())</f>
        <v>0.56961065150959</v>
      </c>
      <c r="L16">
        <f>-$J$8*($T$7-$T$8)*(1/12)</f>
        <v>1.0430342213018158E-3</v>
      </c>
      <c r="M16">
        <f ca="1">-$K$8*($T$8-$T$9)*(1/12)+$M$8*($O$8*J16*SQRT(1/12)+SQRT(1-$O$8^2)*K16*SQRT(1/12))</f>
        <v>-3.143350103517701E-2</v>
      </c>
      <c r="N16">
        <f ca="1">-$L$8*($T$9-$P$8)*(1/12)+$N$8*J16*SQRT(1/12)</f>
        <v>2.2955229803664257E-2</v>
      </c>
    </row>
    <row r="17" spans="2:28" x14ac:dyDescent="0.35">
      <c r="B17" s="10">
        <v>2</v>
      </c>
      <c r="C17" s="1">
        <v>40575</v>
      </c>
      <c r="D17">
        <v>0.16</v>
      </c>
      <c r="E17">
        <f t="shared" ref="E17:E48" si="0">LN(D17/D16)</f>
        <v>-6.0624621816434854E-2</v>
      </c>
      <c r="F17">
        <v>0.77</v>
      </c>
      <c r="G17">
        <v>3.58</v>
      </c>
      <c r="H17" s="36">
        <f>LN(F17/F16)</f>
        <v>0.23293155768037266</v>
      </c>
      <c r="I17" s="36">
        <f>LN(G17/G16)</f>
        <v>5.4532879020250058E-2</v>
      </c>
      <c r="J17">
        <f t="shared" ref="J17:K80" ca="1" si="1">NORMSDIST(RAND())</f>
        <v>0.57998823993692605</v>
      </c>
      <c r="K17">
        <f t="shared" ca="1" si="1"/>
        <v>0.50304931070785097</v>
      </c>
      <c r="L17">
        <f t="shared" ref="L17:L80" si="2">-$J$8*($T$7-$T$8)*(1/12)</f>
        <v>1.0430342213018158E-3</v>
      </c>
      <c r="M17">
        <f t="shared" ref="M17:M80" ca="1" si="3">-$K$8*($T$8-$T$9)*(1/12)+$M$8*($O$8*J17*SQRT(1/12)+SQRT(1-$O$8^2)*K17*SQRT(1/12))</f>
        <v>-4.2449427165157809E-2</v>
      </c>
      <c r="N17">
        <f t="shared" ref="N17:N80" ca="1" si="4">-$L$8*($T$9-$P$8)*(1/12)+$N$8*J17*SQRT(1/12)</f>
        <v>1.6463101102881902E-2</v>
      </c>
      <c r="T17" s="35" t="s">
        <v>296</v>
      </c>
      <c r="U17" s="35"/>
    </row>
    <row r="18" spans="2:28" x14ac:dyDescent="0.35">
      <c r="B18" s="10">
        <v>3</v>
      </c>
      <c r="C18" s="1">
        <v>40603</v>
      </c>
      <c r="D18">
        <v>0.14000000000000001</v>
      </c>
      <c r="E18">
        <f t="shared" si="0"/>
        <v>-0.13353139262452249</v>
      </c>
      <c r="F18">
        <v>0.7</v>
      </c>
      <c r="G18">
        <v>3.41</v>
      </c>
      <c r="H18" s="36">
        <f t="shared" ref="H18:H81" si="5">LN(F18/F17)</f>
        <v>-9.5310179804324893E-2</v>
      </c>
      <c r="I18" s="36">
        <f t="shared" ref="I18:I49" si="6">LN(G18/G17)</f>
        <v>-4.8650509117183494E-2</v>
      </c>
      <c r="J18">
        <f t="shared" ca="1" si="1"/>
        <v>0.71095930785963768</v>
      </c>
      <c r="K18">
        <f t="shared" ca="1" si="1"/>
        <v>0.65816817463081134</v>
      </c>
      <c r="L18">
        <f t="shared" si="2"/>
        <v>1.0430342213018158E-3</v>
      </c>
      <c r="M18">
        <f t="shared" ca="1" si="3"/>
        <v>-3.2210159472286337E-2</v>
      </c>
      <c r="N18">
        <f t="shared" ca="1" si="4"/>
        <v>2.0180745331320915E-2</v>
      </c>
      <c r="T18" t="s">
        <v>297</v>
      </c>
      <c r="U18">
        <v>0.43747808506097391</v>
      </c>
    </row>
    <row r="19" spans="2:28" x14ac:dyDescent="0.35">
      <c r="B19" s="10">
        <v>4</v>
      </c>
      <c r="C19" s="1">
        <v>40634</v>
      </c>
      <c r="D19">
        <v>0.1</v>
      </c>
      <c r="E19">
        <f t="shared" si="0"/>
        <v>-0.33647223662121289</v>
      </c>
      <c r="F19">
        <v>0.73</v>
      </c>
      <c r="G19">
        <v>3.46</v>
      </c>
      <c r="H19" s="36">
        <f t="shared" si="5"/>
        <v>4.1964199099032207E-2</v>
      </c>
      <c r="I19" s="36">
        <f t="shared" si="6"/>
        <v>1.4556297774207454E-2</v>
      </c>
      <c r="J19">
        <f t="shared" ca="1" si="1"/>
        <v>0.75833747189618128</v>
      </c>
      <c r="K19">
        <f t="shared" ca="1" si="1"/>
        <v>0.66676435227187381</v>
      </c>
      <c r="L19">
        <f t="shared" si="2"/>
        <v>1.0430342213018158E-3</v>
      </c>
      <c r="M19">
        <f t="shared" ca="1" si="3"/>
        <v>-3.0102659134281826E-2</v>
      </c>
      <c r="N19">
        <f t="shared" ca="1" si="4"/>
        <v>2.1525585538231602E-2</v>
      </c>
      <c r="T19" t="s">
        <v>298</v>
      </c>
      <c r="U19">
        <v>0.19138707490861673</v>
      </c>
    </row>
    <row r="20" spans="2:28" x14ac:dyDescent="0.35">
      <c r="B20" s="10">
        <v>5</v>
      </c>
      <c r="C20" s="1">
        <v>40664</v>
      </c>
      <c r="D20">
        <v>0.09</v>
      </c>
      <c r="E20">
        <f t="shared" si="0"/>
        <v>-0.10536051565782641</v>
      </c>
      <c r="F20">
        <v>0.56000000000000005</v>
      </c>
      <c r="G20">
        <v>3.17</v>
      </c>
      <c r="H20" s="36">
        <f t="shared" si="5"/>
        <v>-0.26510775041324181</v>
      </c>
      <c r="I20" s="36">
        <f t="shared" si="6"/>
        <v>-8.7537001180443622E-2</v>
      </c>
      <c r="J20">
        <f t="shared" ca="1" si="1"/>
        <v>0.68989930687714185</v>
      </c>
      <c r="K20">
        <f t="shared" ca="1" si="1"/>
        <v>0.70638132210654492</v>
      </c>
      <c r="L20">
        <f t="shared" si="2"/>
        <v>1.0430342213018158E-3</v>
      </c>
      <c r="M20">
        <f t="shared" ca="1" si="3"/>
        <v>-3.1398695096696315E-2</v>
      </c>
      <c r="N20">
        <f t="shared" ca="1" si="4"/>
        <v>1.9582952304622085E-2</v>
      </c>
      <c r="T20" t="s">
        <v>299</v>
      </c>
      <c r="U20">
        <v>0.18081697131265095</v>
      </c>
    </row>
    <row r="21" spans="2:28" x14ac:dyDescent="0.35">
      <c r="B21" s="10">
        <v>6</v>
      </c>
      <c r="C21" s="1">
        <v>40695</v>
      </c>
      <c r="D21">
        <v>0.09</v>
      </c>
      <c r="E21">
        <f t="shared" si="0"/>
        <v>0</v>
      </c>
      <c r="F21">
        <v>0.41</v>
      </c>
      <c r="G21">
        <v>3</v>
      </c>
      <c r="H21" s="36">
        <f t="shared" si="5"/>
        <v>-0.31177962403084164</v>
      </c>
      <c r="I21" s="36">
        <f t="shared" si="6"/>
        <v>-5.5119299221079554E-2</v>
      </c>
      <c r="J21">
        <f t="shared" ca="1" si="1"/>
        <v>0.77375935119738692</v>
      </c>
      <c r="K21">
        <f t="shared" ca="1" si="1"/>
        <v>0.61032411234700923</v>
      </c>
      <c r="L21">
        <f t="shared" si="2"/>
        <v>1.0430342213018158E-3</v>
      </c>
      <c r="M21">
        <f t="shared" ca="1" si="3"/>
        <v>-3.140696845363497E-2</v>
      </c>
      <c r="N21">
        <f t="shared" ca="1" si="4"/>
        <v>2.1963339169511781E-2</v>
      </c>
      <c r="T21" t="s">
        <v>300</v>
      </c>
      <c r="U21">
        <v>0.2534896140618903</v>
      </c>
    </row>
    <row r="22" spans="2:28" ht="15" thickBot="1" x14ac:dyDescent="0.4">
      <c r="B22" s="10">
        <v>7</v>
      </c>
      <c r="C22" s="1">
        <v>40725</v>
      </c>
      <c r="D22">
        <v>7.0000000000000007E-2</v>
      </c>
      <c r="E22">
        <f t="shared" si="0"/>
        <v>-0.25131442828090594</v>
      </c>
      <c r="F22">
        <v>0.41</v>
      </c>
      <c r="G22">
        <v>3</v>
      </c>
      <c r="H22" s="36">
        <f t="shared" si="5"/>
        <v>0</v>
      </c>
      <c r="I22" s="36">
        <f t="shared" si="6"/>
        <v>0</v>
      </c>
      <c r="J22">
        <f t="shared" ca="1" si="1"/>
        <v>0.83285159454398627</v>
      </c>
      <c r="K22">
        <f t="shared" ca="1" si="1"/>
        <v>0.67274434096914615</v>
      </c>
      <c r="L22">
        <f t="shared" si="2"/>
        <v>1.0430342213018158E-3</v>
      </c>
      <c r="M22">
        <f t="shared" ca="1" si="3"/>
        <v>-2.7041403689703293E-2</v>
      </c>
      <c r="N22">
        <f t="shared" ca="1" si="4"/>
        <v>2.3640686242474784E-2</v>
      </c>
      <c r="T22" s="33" t="s">
        <v>301</v>
      </c>
      <c r="U22" s="33">
        <v>156</v>
      </c>
    </row>
    <row r="23" spans="2:28" x14ac:dyDescent="0.35">
      <c r="B23" s="10">
        <v>8</v>
      </c>
      <c r="C23" s="1">
        <v>40756</v>
      </c>
      <c r="D23">
        <v>0.1</v>
      </c>
      <c r="E23">
        <f t="shared" si="0"/>
        <v>0.35667494393873239</v>
      </c>
      <c r="F23">
        <v>0.23</v>
      </c>
      <c r="G23">
        <v>2.2999999999999998</v>
      </c>
      <c r="H23" s="36">
        <f t="shared" si="5"/>
        <v>-0.57807785077515805</v>
      </c>
      <c r="I23" s="36">
        <f t="shared" si="6"/>
        <v>-0.26570316573300579</v>
      </c>
      <c r="J23">
        <f t="shared" ca="1" si="1"/>
        <v>0.60675661281931648</v>
      </c>
      <c r="K23">
        <f t="shared" ca="1" si="1"/>
        <v>0.59914860085609889</v>
      </c>
      <c r="L23">
        <f t="shared" si="2"/>
        <v>1.0430342213018158E-3</v>
      </c>
      <c r="M23">
        <f t="shared" ca="1" si="3"/>
        <v>-3.8193100679021444E-2</v>
      </c>
      <c r="N23">
        <f t="shared" ca="1" si="4"/>
        <v>1.7222927593795515E-2</v>
      </c>
    </row>
    <row r="24" spans="2:28" ht="15" thickBot="1" x14ac:dyDescent="0.4">
      <c r="B24" s="10">
        <v>9</v>
      </c>
      <c r="C24" s="1">
        <v>40787</v>
      </c>
      <c r="D24">
        <v>0.08</v>
      </c>
      <c r="E24">
        <f t="shared" si="0"/>
        <v>-0.22314355131420985</v>
      </c>
      <c r="F24">
        <v>0.21</v>
      </c>
      <c r="G24">
        <v>1.98</v>
      </c>
      <c r="H24" s="36">
        <f t="shared" si="5"/>
        <v>-9.0971778205726758E-2</v>
      </c>
      <c r="I24" s="36">
        <f t="shared" si="6"/>
        <v>-0.14981227822866011</v>
      </c>
      <c r="J24">
        <f t="shared" ca="1" si="1"/>
        <v>0.53441508136028615</v>
      </c>
      <c r="K24">
        <f t="shared" ca="1" si="1"/>
        <v>0.67516469358001308</v>
      </c>
      <c r="L24">
        <f t="shared" si="2"/>
        <v>1.0430342213018158E-3</v>
      </c>
      <c r="M24">
        <f t="shared" ca="1" si="3"/>
        <v>-3.8416021143450677E-2</v>
      </c>
      <c r="N24">
        <f t="shared" ca="1" si="4"/>
        <v>1.516949639581666E-2</v>
      </c>
      <c r="T24" t="s">
        <v>302</v>
      </c>
    </row>
    <row r="25" spans="2:28" x14ac:dyDescent="0.35">
      <c r="B25" s="10">
        <v>10</v>
      </c>
      <c r="C25" s="1">
        <v>40817</v>
      </c>
      <c r="D25">
        <v>7.0000000000000007E-2</v>
      </c>
      <c r="E25">
        <f t="shared" si="0"/>
        <v>-0.13353139262452249</v>
      </c>
      <c r="F25">
        <v>0.28000000000000003</v>
      </c>
      <c r="G25">
        <v>2.15</v>
      </c>
      <c r="H25" s="36">
        <f t="shared" si="5"/>
        <v>0.28768207245178101</v>
      </c>
      <c r="I25" s="36">
        <f t="shared" si="6"/>
        <v>8.2370997433127563E-2</v>
      </c>
      <c r="J25">
        <f t="shared" ca="1" si="1"/>
        <v>0.62522957966791959</v>
      </c>
      <c r="K25">
        <f t="shared" ca="1" si="1"/>
        <v>0.81712515291973398</v>
      </c>
      <c r="L25">
        <f t="shared" si="2"/>
        <v>1.0430342213018158E-3</v>
      </c>
      <c r="M25">
        <f t="shared" ca="1" si="3"/>
        <v>-3.0160325458008022E-2</v>
      </c>
      <c r="N25">
        <f t="shared" ca="1" si="4"/>
        <v>1.7747287054828399E-2</v>
      </c>
      <c r="T25" s="34"/>
      <c r="U25" s="34" t="s">
        <v>306</v>
      </c>
      <c r="V25" s="34" t="s">
        <v>307</v>
      </c>
      <c r="W25" s="34" t="s">
        <v>308</v>
      </c>
      <c r="X25" s="34" t="s">
        <v>309</v>
      </c>
      <c r="Y25" s="34" t="s">
        <v>310</v>
      </c>
    </row>
    <row r="26" spans="2:28" x14ac:dyDescent="0.35">
      <c r="B26" s="10">
        <v>11</v>
      </c>
      <c r="C26" s="1">
        <v>40848</v>
      </c>
      <c r="D26">
        <v>0.08</v>
      </c>
      <c r="E26">
        <f t="shared" si="0"/>
        <v>0.13353139262452257</v>
      </c>
      <c r="F26">
        <v>0.25</v>
      </c>
      <c r="G26">
        <v>2.0099999999999998</v>
      </c>
      <c r="H26" s="36">
        <f t="shared" si="5"/>
        <v>-0.11332868530700324</v>
      </c>
      <c r="I26" s="36">
        <f t="shared" si="6"/>
        <v>-6.7333120068587077E-2</v>
      </c>
      <c r="J26">
        <f t="shared" ca="1" si="1"/>
        <v>0.61268120652298608</v>
      </c>
      <c r="K26">
        <f t="shared" ca="1" si="1"/>
        <v>0.8048406883093594</v>
      </c>
      <c r="L26">
        <f t="shared" si="2"/>
        <v>1.0430342213018158E-3</v>
      </c>
      <c r="M26">
        <f t="shared" ca="1" si="3"/>
        <v>-3.1054752061745752E-2</v>
      </c>
      <c r="N26">
        <f t="shared" ca="1" si="4"/>
        <v>1.7391098564206252E-2</v>
      </c>
      <c r="T26" t="s">
        <v>303</v>
      </c>
      <c r="U26">
        <v>2</v>
      </c>
      <c r="V26">
        <v>2.3269320271537737</v>
      </c>
      <c r="W26">
        <v>1.1634660135768868</v>
      </c>
      <c r="X26">
        <v>18.106452143161764</v>
      </c>
      <c r="Y26">
        <v>8.7531009768634738E-8</v>
      </c>
    </row>
    <row r="27" spans="2:28" x14ac:dyDescent="0.35">
      <c r="B27" s="10">
        <v>12</v>
      </c>
      <c r="C27" s="1">
        <v>40878</v>
      </c>
      <c r="D27">
        <v>7.0000000000000007E-2</v>
      </c>
      <c r="E27">
        <f t="shared" si="0"/>
        <v>-0.13353139262452249</v>
      </c>
      <c r="F27">
        <v>0.26</v>
      </c>
      <c r="G27">
        <v>1.98</v>
      </c>
      <c r="H27" s="36">
        <f t="shared" si="5"/>
        <v>3.9220713153281329E-2</v>
      </c>
      <c r="I27" s="36">
        <f t="shared" si="6"/>
        <v>-1.5037877364540446E-2</v>
      </c>
      <c r="J27">
        <f t="shared" ca="1" si="1"/>
        <v>0.69735959028364647</v>
      </c>
      <c r="K27">
        <f t="shared" ca="1" si="1"/>
        <v>0.69254793926454661</v>
      </c>
      <c r="L27">
        <f t="shared" si="2"/>
        <v>1.0430342213018158E-3</v>
      </c>
      <c r="M27">
        <f t="shared" ca="1" si="3"/>
        <v>-3.1577100291244026E-2</v>
      </c>
      <c r="N27">
        <f t="shared" ca="1" si="4"/>
        <v>1.9794714184467779E-2</v>
      </c>
      <c r="T27" t="s">
        <v>77</v>
      </c>
      <c r="U27">
        <v>153</v>
      </c>
      <c r="V27">
        <v>9.8313186188986545</v>
      </c>
      <c r="W27">
        <v>6.4256984437246104E-2</v>
      </c>
    </row>
    <row r="28" spans="2:28" ht="15" thickBot="1" x14ac:dyDescent="0.4">
      <c r="B28" s="10">
        <v>13</v>
      </c>
      <c r="C28" s="1">
        <v>40909</v>
      </c>
      <c r="D28">
        <v>0.08</v>
      </c>
      <c r="E28">
        <f t="shared" si="0"/>
        <v>0.13353139262452257</v>
      </c>
      <c r="F28">
        <v>0.24</v>
      </c>
      <c r="G28">
        <v>1.97</v>
      </c>
      <c r="H28" s="36">
        <f t="shared" si="5"/>
        <v>-8.0042707673536495E-2</v>
      </c>
      <c r="I28" s="36">
        <f t="shared" si="6"/>
        <v>-5.063301956546762E-3</v>
      </c>
      <c r="J28">
        <f t="shared" ca="1" si="1"/>
        <v>0.81548969455858944</v>
      </c>
      <c r="K28">
        <f t="shared" ca="1" si="1"/>
        <v>0.51199803879695405</v>
      </c>
      <c r="L28">
        <f t="shared" si="2"/>
        <v>1.0430342213018158E-3</v>
      </c>
      <c r="M28">
        <f t="shared" ca="1" si="3"/>
        <v>-3.3108684353129192E-2</v>
      </c>
      <c r="N28">
        <f t="shared" ca="1" si="4"/>
        <v>2.3147864672801586E-2</v>
      </c>
      <c r="T28" s="33" t="s">
        <v>304</v>
      </c>
      <c r="U28" s="33">
        <v>155</v>
      </c>
      <c r="V28" s="33">
        <v>12.158250646052428</v>
      </c>
      <c r="W28" s="33"/>
      <c r="X28" s="33"/>
      <c r="Y28" s="33"/>
    </row>
    <row r="29" spans="2:28" ht="15" thickBot="1" x14ac:dyDescent="0.4">
      <c r="B29" s="10">
        <v>14</v>
      </c>
      <c r="C29" s="1">
        <v>40940</v>
      </c>
      <c r="D29">
        <v>0.1</v>
      </c>
      <c r="E29">
        <f t="shared" si="0"/>
        <v>0.22314355131420976</v>
      </c>
      <c r="F29">
        <v>0.28000000000000003</v>
      </c>
      <c r="G29">
        <v>1.97</v>
      </c>
      <c r="H29" s="36">
        <f t="shared" si="5"/>
        <v>0.15415067982725836</v>
      </c>
      <c r="I29" s="36">
        <f t="shared" si="6"/>
        <v>0</v>
      </c>
      <c r="J29">
        <f t="shared" ca="1" si="1"/>
        <v>0.63626397266234636</v>
      </c>
      <c r="K29">
        <f t="shared" ca="1" si="1"/>
        <v>0.72463495032514669</v>
      </c>
      <c r="L29">
        <f t="shared" si="2"/>
        <v>1.0430342213018158E-3</v>
      </c>
      <c r="M29">
        <f t="shared" ca="1" si="3"/>
        <v>-3.2844275987955689E-2</v>
      </c>
      <c r="N29">
        <f t="shared" ca="1" si="4"/>
        <v>1.8060500866708334E-2</v>
      </c>
    </row>
    <row r="30" spans="2:28" x14ac:dyDescent="0.35">
      <c r="B30" s="10">
        <v>15</v>
      </c>
      <c r="C30" s="1">
        <v>40969</v>
      </c>
      <c r="D30">
        <v>0.13</v>
      </c>
      <c r="E30">
        <f t="shared" si="0"/>
        <v>0.26236426446749106</v>
      </c>
      <c r="F30">
        <v>0.34</v>
      </c>
      <c r="G30">
        <v>2.17</v>
      </c>
      <c r="H30" s="36">
        <f t="shared" si="5"/>
        <v>0.1941560144409574</v>
      </c>
      <c r="I30" s="36">
        <f t="shared" si="6"/>
        <v>9.6693624802471123E-2</v>
      </c>
      <c r="J30">
        <f t="shared" ca="1" si="1"/>
        <v>0.83097243956742872</v>
      </c>
      <c r="K30">
        <f t="shared" ca="1" si="1"/>
        <v>0.60204430174444623</v>
      </c>
      <c r="L30">
        <f t="shared" si="2"/>
        <v>1.0430342213018158E-3</v>
      </c>
      <c r="M30">
        <f t="shared" ca="1" si="3"/>
        <v>-2.9488945782590113E-2</v>
      </c>
      <c r="N30">
        <f t="shared" ca="1" si="4"/>
        <v>2.3587345991351046E-2</v>
      </c>
      <c r="T30" s="34"/>
      <c r="U30" s="34" t="s">
        <v>311</v>
      </c>
      <c r="V30" s="34" t="s">
        <v>300</v>
      </c>
      <c r="W30" s="34" t="s">
        <v>312</v>
      </c>
      <c r="X30" s="34" t="s">
        <v>313</v>
      </c>
      <c r="Y30" s="34" t="s">
        <v>314</v>
      </c>
      <c r="Z30" s="34" t="s">
        <v>315</v>
      </c>
      <c r="AA30" s="34" t="s">
        <v>316</v>
      </c>
      <c r="AB30" s="34" t="s">
        <v>317</v>
      </c>
    </row>
    <row r="31" spans="2:28" x14ac:dyDescent="0.35">
      <c r="B31" s="10">
        <v>16</v>
      </c>
      <c r="C31" s="1">
        <v>41000</v>
      </c>
      <c r="D31">
        <v>0.14000000000000001</v>
      </c>
      <c r="E31">
        <f t="shared" si="0"/>
        <v>7.4107972153722043E-2</v>
      </c>
      <c r="F31">
        <v>0.28999999999999998</v>
      </c>
      <c r="G31">
        <v>2.0499999999999998</v>
      </c>
      <c r="H31" s="36">
        <f t="shared" si="5"/>
        <v>-0.15906469462968753</v>
      </c>
      <c r="I31" s="36">
        <f t="shared" si="6"/>
        <v>-5.6887374402051473E-2</v>
      </c>
      <c r="J31">
        <f t="shared" ca="1" si="1"/>
        <v>0.84058375714995059</v>
      </c>
      <c r="K31">
        <f t="shared" ca="1" si="1"/>
        <v>0.61796422300533138</v>
      </c>
      <c r="L31">
        <f t="shared" si="2"/>
        <v>1.0430342213018158E-3</v>
      </c>
      <c r="M31">
        <f t="shared" ca="1" si="3"/>
        <v>-2.8585116992999475E-2</v>
      </c>
      <c r="N31">
        <f t="shared" ca="1" si="4"/>
        <v>2.3860165476639526E-2</v>
      </c>
      <c r="T31" t="s">
        <v>305</v>
      </c>
      <c r="U31">
        <v>1.2516410655621792E-2</v>
      </c>
      <c r="V31">
        <v>2.0387593017325446E-2</v>
      </c>
      <c r="W31">
        <v>0.61392292091495571</v>
      </c>
      <c r="X31">
        <v>0.5401779981664635</v>
      </c>
      <c r="Y31">
        <v>-2.7761120655674959E-2</v>
      </c>
      <c r="Z31">
        <v>5.2793941966918542E-2</v>
      </c>
      <c r="AA31">
        <v>-2.7761120655674959E-2</v>
      </c>
      <c r="AB31">
        <v>5.2793941966918542E-2</v>
      </c>
    </row>
    <row r="32" spans="2:28" x14ac:dyDescent="0.35">
      <c r="B32" s="10">
        <v>17</v>
      </c>
      <c r="C32" s="1">
        <v>41030</v>
      </c>
      <c r="D32">
        <v>0.16</v>
      </c>
      <c r="E32">
        <f t="shared" si="0"/>
        <v>0.13353139262452257</v>
      </c>
      <c r="F32">
        <v>0.28999999999999998</v>
      </c>
      <c r="G32">
        <v>1.8</v>
      </c>
      <c r="H32" s="36">
        <f t="shared" si="5"/>
        <v>0</v>
      </c>
      <c r="I32" s="36">
        <f t="shared" si="6"/>
        <v>-0.13005312824819767</v>
      </c>
      <c r="J32">
        <f t="shared" ca="1" si="1"/>
        <v>0.68570698942805475</v>
      </c>
      <c r="K32">
        <f t="shared" ca="1" si="1"/>
        <v>0.75202043257483409</v>
      </c>
      <c r="L32">
        <f t="shared" si="2"/>
        <v>1.0430342213018158E-3</v>
      </c>
      <c r="M32">
        <f t="shared" ca="1" si="3"/>
        <v>-3.0026222663052611E-2</v>
      </c>
      <c r="N32">
        <f t="shared" ca="1" si="4"/>
        <v>1.9463952398646057E-2</v>
      </c>
      <c r="T32" t="s">
        <v>318</v>
      </c>
      <c r="U32">
        <v>0.78350211490626775</v>
      </c>
      <c r="V32">
        <v>0.17493840368891841</v>
      </c>
      <c r="W32">
        <v>4.4787313613511568</v>
      </c>
      <c r="X32">
        <v>1.4608731288144796E-5</v>
      </c>
      <c r="Y32">
        <v>0.43789549885596235</v>
      </c>
      <c r="Z32">
        <v>1.129108730956573</v>
      </c>
      <c r="AA32">
        <v>0.43789549885596235</v>
      </c>
      <c r="AB32">
        <v>1.129108730956573</v>
      </c>
    </row>
    <row r="33" spans="2:28" ht="15" thickBot="1" x14ac:dyDescent="0.4">
      <c r="B33" s="10">
        <v>18</v>
      </c>
      <c r="C33" s="1">
        <v>41061</v>
      </c>
      <c r="D33">
        <v>0.16</v>
      </c>
      <c r="E33">
        <f t="shared" si="0"/>
        <v>0</v>
      </c>
      <c r="F33">
        <v>0.28999999999999998</v>
      </c>
      <c r="G33">
        <v>1.62</v>
      </c>
      <c r="H33" s="36">
        <f t="shared" si="5"/>
        <v>0</v>
      </c>
      <c r="I33" s="36">
        <f t="shared" si="6"/>
        <v>-0.10536051565782628</v>
      </c>
      <c r="J33">
        <f t="shared" ca="1" si="1"/>
        <v>0.69179472778784334</v>
      </c>
      <c r="K33">
        <f t="shared" ca="1" si="1"/>
        <v>0.60841284365547721</v>
      </c>
      <c r="L33">
        <f t="shared" si="2"/>
        <v>1.0430342213018158E-3</v>
      </c>
      <c r="M33">
        <f t="shared" ca="1" si="3"/>
        <v>-3.4617520186506733E-2</v>
      </c>
      <c r="N33">
        <f t="shared" ca="1" si="4"/>
        <v>1.9636754268070156E-2</v>
      </c>
      <c r="T33" s="33" t="s">
        <v>319</v>
      </c>
      <c r="U33" s="33">
        <v>-0.22732023389851341</v>
      </c>
      <c r="V33" s="33">
        <v>0.31439655480868706</v>
      </c>
      <c r="W33" s="33">
        <v>-0.72303665680064366</v>
      </c>
      <c r="X33" s="33">
        <v>0.47076122010024224</v>
      </c>
      <c r="Y33" s="33">
        <v>-0.84843902264957183</v>
      </c>
      <c r="Z33" s="33">
        <v>0.393798554852545</v>
      </c>
      <c r="AA33" s="33">
        <v>-0.84843902264957183</v>
      </c>
      <c r="AB33" s="33">
        <v>0.393798554852545</v>
      </c>
    </row>
    <row r="34" spans="2:28" x14ac:dyDescent="0.35">
      <c r="B34" s="10">
        <v>19</v>
      </c>
      <c r="C34" s="1">
        <v>41091</v>
      </c>
      <c r="D34">
        <v>0.16</v>
      </c>
      <c r="E34">
        <f t="shared" si="0"/>
        <v>0</v>
      </c>
      <c r="F34">
        <v>0.25</v>
      </c>
      <c r="G34">
        <v>1.53</v>
      </c>
      <c r="H34" s="36">
        <f t="shared" si="5"/>
        <v>-0.14842000511827322</v>
      </c>
      <c r="I34" s="36">
        <f t="shared" si="6"/>
        <v>-5.7158413839948637E-2</v>
      </c>
      <c r="J34">
        <f t="shared" ca="1" si="1"/>
        <v>0.61730391807557417</v>
      </c>
      <c r="K34">
        <f t="shared" ca="1" si="1"/>
        <v>0.58229594110676097</v>
      </c>
      <c r="L34">
        <f t="shared" si="2"/>
        <v>1.0430342213018158E-3</v>
      </c>
      <c r="M34">
        <f t="shared" ca="1" si="3"/>
        <v>-3.8354448725673597E-2</v>
      </c>
      <c r="N34">
        <f t="shared" ca="1" si="4"/>
        <v>1.7522315306925027E-2</v>
      </c>
    </row>
    <row r="35" spans="2:28" x14ac:dyDescent="0.35">
      <c r="B35" s="10">
        <v>20</v>
      </c>
      <c r="C35" s="1">
        <v>41122</v>
      </c>
      <c r="D35">
        <v>0.13</v>
      </c>
      <c r="E35">
        <f t="shared" si="0"/>
        <v>-0.20763936477824449</v>
      </c>
      <c r="F35">
        <v>0.27</v>
      </c>
      <c r="G35">
        <v>1.68</v>
      </c>
      <c r="H35" s="36">
        <f t="shared" si="5"/>
        <v>7.6961041136128394E-2</v>
      </c>
      <c r="I35" s="36">
        <f t="shared" si="6"/>
        <v>9.3526058010823351E-2</v>
      </c>
      <c r="J35">
        <f t="shared" ca="1" si="1"/>
        <v>0.72222076675544322</v>
      </c>
      <c r="K35">
        <f t="shared" ca="1" si="1"/>
        <v>0.82729068297805264</v>
      </c>
      <c r="L35">
        <f t="shared" si="2"/>
        <v>1.0430342213018158E-3</v>
      </c>
      <c r="M35">
        <f t="shared" ca="1" si="3"/>
        <v>-2.609562638834606E-2</v>
      </c>
      <c r="N35">
        <f t="shared" ca="1" si="4"/>
        <v>2.0500404461629759E-2</v>
      </c>
    </row>
    <row r="36" spans="2:28" x14ac:dyDescent="0.35">
      <c r="B36" s="10">
        <v>21</v>
      </c>
      <c r="C36" s="1">
        <v>41153</v>
      </c>
      <c r="D36">
        <v>0.14000000000000001</v>
      </c>
      <c r="E36">
        <f t="shared" si="0"/>
        <v>7.4107972153722043E-2</v>
      </c>
      <c r="F36">
        <v>0.26</v>
      </c>
      <c r="G36">
        <v>1.72</v>
      </c>
      <c r="H36" s="36">
        <f t="shared" si="5"/>
        <v>-3.7740327982847086E-2</v>
      </c>
      <c r="I36" s="36">
        <f t="shared" si="6"/>
        <v>2.3530497410194036E-2</v>
      </c>
      <c r="J36">
        <f t="shared" ca="1" si="1"/>
        <v>0.51776785630108468</v>
      </c>
      <c r="K36">
        <f t="shared" ca="1" si="1"/>
        <v>0.7581063349070396</v>
      </c>
      <c r="L36">
        <f t="shared" si="2"/>
        <v>1.0430342213018158E-3</v>
      </c>
      <c r="M36">
        <f t="shared" ca="1" si="3"/>
        <v>-3.6268344009125826E-2</v>
      </c>
      <c r="N36">
        <f t="shared" ca="1" si="4"/>
        <v>1.4696961040165541E-2</v>
      </c>
    </row>
    <row r="37" spans="2:28" x14ac:dyDescent="0.35">
      <c r="B37" s="10">
        <v>22</v>
      </c>
      <c r="C37" s="1">
        <v>41183</v>
      </c>
      <c r="D37">
        <v>0.16</v>
      </c>
      <c r="E37">
        <f t="shared" si="0"/>
        <v>0.13353139262452257</v>
      </c>
      <c r="F37">
        <v>0.28000000000000003</v>
      </c>
      <c r="G37">
        <v>1.75</v>
      </c>
      <c r="H37" s="36">
        <f t="shared" si="5"/>
        <v>7.4107972153722043E-2</v>
      </c>
      <c r="I37" s="36">
        <f t="shared" si="6"/>
        <v>1.7291497110061043E-2</v>
      </c>
      <c r="J37">
        <f t="shared" ca="1" si="1"/>
        <v>0.50245900376802055</v>
      </c>
      <c r="K37">
        <f t="shared" ca="1" si="1"/>
        <v>0.6757003757224268</v>
      </c>
      <c r="L37">
        <f t="shared" si="2"/>
        <v>1.0430342213018158E-3</v>
      </c>
      <c r="M37">
        <f t="shared" ca="1" si="3"/>
        <v>-3.9624705505677961E-2</v>
      </c>
      <c r="N37">
        <f t="shared" ca="1" si="4"/>
        <v>1.426241569999045E-2</v>
      </c>
    </row>
    <row r="38" spans="2:28" x14ac:dyDescent="0.35">
      <c r="B38" s="10">
        <v>23</v>
      </c>
      <c r="C38" s="1">
        <v>41214</v>
      </c>
      <c r="D38">
        <v>0.16</v>
      </c>
      <c r="E38">
        <f t="shared" si="0"/>
        <v>0</v>
      </c>
      <c r="F38">
        <v>0.27</v>
      </c>
      <c r="G38">
        <v>1.65</v>
      </c>
      <c r="H38" s="36">
        <f t="shared" si="5"/>
        <v>-3.6367644170874833E-2</v>
      </c>
      <c r="I38" s="36">
        <f t="shared" si="6"/>
        <v>-5.8840500022933465E-2</v>
      </c>
      <c r="J38">
        <f t="shared" ca="1" si="1"/>
        <v>0.67624764861359088</v>
      </c>
      <c r="K38">
        <f t="shared" ca="1" si="1"/>
        <v>0.83672137312087269</v>
      </c>
      <c r="L38">
        <f t="shared" si="2"/>
        <v>1.0430342213018158E-3</v>
      </c>
      <c r="M38">
        <f t="shared" ca="1" si="3"/>
        <v>-2.7543518077826276E-2</v>
      </c>
      <c r="N38">
        <f t="shared" ca="1" si="4"/>
        <v>1.9195446809270537E-2</v>
      </c>
    </row>
    <row r="39" spans="2:28" x14ac:dyDescent="0.35">
      <c r="B39" s="10">
        <v>24</v>
      </c>
      <c r="C39" s="1">
        <v>41244</v>
      </c>
      <c r="D39">
        <v>0.16</v>
      </c>
      <c r="E39">
        <f t="shared" si="0"/>
        <v>0</v>
      </c>
      <c r="F39">
        <v>0.26</v>
      </c>
      <c r="G39">
        <v>1.72</v>
      </c>
      <c r="H39" s="36">
        <f t="shared" si="5"/>
        <v>-3.7740327982847086E-2</v>
      </c>
      <c r="I39" s="36">
        <f t="shared" si="6"/>
        <v>4.1549002912872481E-2</v>
      </c>
      <c r="J39">
        <f t="shared" ca="1" si="1"/>
        <v>0.71168382128039653</v>
      </c>
      <c r="K39">
        <f t="shared" ca="1" si="1"/>
        <v>0.70802484195335158</v>
      </c>
      <c r="L39">
        <f t="shared" si="2"/>
        <v>1.0430342213018158E-3</v>
      </c>
      <c r="M39">
        <f t="shared" ca="1" si="3"/>
        <v>-3.0507243897700043E-2</v>
      </c>
      <c r="N39">
        <f t="shared" ca="1" si="4"/>
        <v>2.0201310813299733E-2</v>
      </c>
    </row>
    <row r="40" spans="2:28" x14ac:dyDescent="0.35">
      <c r="B40" s="10">
        <v>25</v>
      </c>
      <c r="C40" s="1">
        <v>41275</v>
      </c>
      <c r="D40">
        <v>0.14000000000000001</v>
      </c>
      <c r="E40">
        <f t="shared" si="0"/>
        <v>-0.13353139262452249</v>
      </c>
      <c r="F40">
        <v>0.27</v>
      </c>
      <c r="G40">
        <v>1.91</v>
      </c>
      <c r="H40" s="36">
        <f t="shared" si="5"/>
        <v>3.7740327982847113E-2</v>
      </c>
      <c r="I40" s="36">
        <f t="shared" si="6"/>
        <v>0.10477895123317681</v>
      </c>
      <c r="J40">
        <f t="shared" ca="1" si="1"/>
        <v>0.83702130350137716</v>
      </c>
      <c r="K40">
        <f t="shared" ca="1" si="1"/>
        <v>0.75144086795971221</v>
      </c>
      <c r="L40">
        <f t="shared" si="2"/>
        <v>1.0430342213018158E-3</v>
      </c>
      <c r="M40">
        <f t="shared" ca="1" si="3"/>
        <v>-2.4237266055118736E-2</v>
      </c>
      <c r="N40">
        <f t="shared" ca="1" si="4"/>
        <v>2.3759044401155009E-2</v>
      </c>
    </row>
    <row r="41" spans="2:28" x14ac:dyDescent="0.35">
      <c r="B41" s="10">
        <v>26</v>
      </c>
      <c r="C41" s="1">
        <v>41306</v>
      </c>
      <c r="D41">
        <v>0.15</v>
      </c>
      <c r="E41">
        <f t="shared" si="0"/>
        <v>6.8992871486951421E-2</v>
      </c>
      <c r="F41">
        <v>0.27</v>
      </c>
      <c r="G41">
        <v>1.98</v>
      </c>
      <c r="H41" s="36">
        <f t="shared" si="5"/>
        <v>0</v>
      </c>
      <c r="I41" s="36">
        <f t="shared" si="6"/>
        <v>3.5993602647905451E-2</v>
      </c>
      <c r="J41">
        <f t="shared" ca="1" si="1"/>
        <v>0.50561474645291926</v>
      </c>
      <c r="K41">
        <f t="shared" ca="1" si="1"/>
        <v>0.74801007071310099</v>
      </c>
      <c r="L41">
        <f t="shared" si="2"/>
        <v>1.0430342213018158E-3</v>
      </c>
      <c r="M41">
        <f t="shared" ca="1" si="3"/>
        <v>-3.7074077809599482E-2</v>
      </c>
      <c r="N41">
        <f t="shared" ca="1" si="4"/>
        <v>1.4351992190165176E-2</v>
      </c>
    </row>
    <row r="42" spans="2:28" x14ac:dyDescent="0.35">
      <c r="B42" s="10">
        <v>27</v>
      </c>
      <c r="C42" s="1">
        <v>41334</v>
      </c>
      <c r="D42">
        <v>0.14000000000000001</v>
      </c>
      <c r="E42">
        <f t="shared" si="0"/>
        <v>-6.899287148695131E-2</v>
      </c>
      <c r="F42">
        <v>0.26</v>
      </c>
      <c r="G42">
        <v>1.96</v>
      </c>
      <c r="H42" s="36">
        <f t="shared" si="5"/>
        <v>-3.7740327982847086E-2</v>
      </c>
      <c r="I42" s="36">
        <f t="shared" si="6"/>
        <v>-1.0152371464017962E-2</v>
      </c>
      <c r="J42">
        <f t="shared" ca="1" si="1"/>
        <v>0.53849934269402389</v>
      </c>
      <c r="K42">
        <f t="shared" ca="1" si="1"/>
        <v>0.73729758117718558</v>
      </c>
      <c r="L42">
        <f t="shared" si="2"/>
        <v>1.0430342213018158E-3</v>
      </c>
      <c r="M42">
        <f t="shared" ca="1" si="3"/>
        <v>-3.617167525350997E-2</v>
      </c>
      <c r="N42">
        <f t="shared" ca="1" si="4"/>
        <v>1.5285429103823342E-2</v>
      </c>
    </row>
    <row r="43" spans="2:28" x14ac:dyDescent="0.35">
      <c r="B43" s="10">
        <v>28</v>
      </c>
      <c r="C43" s="1">
        <v>41365</v>
      </c>
      <c r="D43">
        <v>0.15</v>
      </c>
      <c r="E43">
        <f t="shared" si="0"/>
        <v>6.8992871486951421E-2</v>
      </c>
      <c r="F43">
        <v>0.23</v>
      </c>
      <c r="G43">
        <v>1.76</v>
      </c>
      <c r="H43" s="36">
        <f t="shared" si="5"/>
        <v>-0.12260232209233239</v>
      </c>
      <c r="I43" s="36">
        <f t="shared" si="6"/>
        <v>-0.10763066419236544</v>
      </c>
      <c r="J43">
        <f t="shared" ca="1" si="1"/>
        <v>0.61474443491233388</v>
      </c>
      <c r="K43">
        <f t="shared" ca="1" si="1"/>
        <v>0.55670446064007062</v>
      </c>
      <c r="L43">
        <f t="shared" si="2"/>
        <v>1.0430342213018158E-3</v>
      </c>
      <c r="M43">
        <f t="shared" ca="1" si="3"/>
        <v>-3.9312531045839545E-2</v>
      </c>
      <c r="N43">
        <f t="shared" ca="1" si="4"/>
        <v>1.7449663781969743E-2</v>
      </c>
    </row>
    <row r="44" spans="2:28" x14ac:dyDescent="0.35">
      <c r="B44" s="10">
        <v>29</v>
      </c>
      <c r="C44" s="1">
        <v>41395</v>
      </c>
      <c r="D44">
        <v>0.11</v>
      </c>
      <c r="E44">
        <f t="shared" si="0"/>
        <v>-0.31015492830383945</v>
      </c>
      <c r="F44">
        <v>0.25</v>
      </c>
      <c r="G44">
        <v>1.93</v>
      </c>
      <c r="H44" s="36">
        <f t="shared" si="5"/>
        <v>8.3381608939051E-2</v>
      </c>
      <c r="I44" s="36">
        <f t="shared" si="6"/>
        <v>9.2206193866733635E-2</v>
      </c>
      <c r="J44">
        <f t="shared" ca="1" si="1"/>
        <v>0.65092338829451479</v>
      </c>
      <c r="K44">
        <f t="shared" ca="1" si="1"/>
        <v>0.81043891827683623</v>
      </c>
      <c r="L44">
        <f t="shared" si="2"/>
        <v>1.0430342213018158E-3</v>
      </c>
      <c r="M44">
        <f t="shared" ca="1" si="3"/>
        <v>-2.9398676467481122E-2</v>
      </c>
      <c r="N44">
        <f t="shared" ca="1" si="4"/>
        <v>1.8476611789384634E-2</v>
      </c>
    </row>
    <row r="45" spans="2:28" x14ac:dyDescent="0.35">
      <c r="B45" s="10">
        <v>30</v>
      </c>
      <c r="C45" s="1">
        <v>41426</v>
      </c>
      <c r="D45">
        <v>0.09</v>
      </c>
      <c r="E45">
        <f t="shared" si="0"/>
        <v>-0.20067069546215124</v>
      </c>
      <c r="F45">
        <v>0.33</v>
      </c>
      <c r="G45">
        <v>2.2999999999999998</v>
      </c>
      <c r="H45" s="36">
        <f t="shared" si="5"/>
        <v>0.27763173659827955</v>
      </c>
      <c r="I45" s="36">
        <f t="shared" si="6"/>
        <v>0.17538912001830984</v>
      </c>
      <c r="J45">
        <f t="shared" ca="1" si="1"/>
        <v>0.74694816523203977</v>
      </c>
      <c r="K45">
        <f t="shared" ca="1" si="1"/>
        <v>0.7301641032153301</v>
      </c>
      <c r="L45">
        <f t="shared" si="2"/>
        <v>1.0430342213018158E-3</v>
      </c>
      <c r="M45">
        <f t="shared" ca="1" si="3"/>
        <v>-2.8409725004479622E-2</v>
      </c>
      <c r="N45">
        <f t="shared" ca="1" si="4"/>
        <v>2.1202297419279606E-2</v>
      </c>
    </row>
    <row r="46" spans="2:28" x14ac:dyDescent="0.35">
      <c r="B46" s="10">
        <v>31</v>
      </c>
      <c r="C46" s="1">
        <v>41456</v>
      </c>
      <c r="D46">
        <v>0.09</v>
      </c>
      <c r="E46">
        <f t="shared" si="0"/>
        <v>0</v>
      </c>
      <c r="F46">
        <v>0.34</v>
      </c>
      <c r="G46">
        <v>2.58</v>
      </c>
      <c r="H46" s="36">
        <f t="shared" si="5"/>
        <v>2.9852963149681128E-2</v>
      </c>
      <c r="I46" s="36">
        <f t="shared" si="6"/>
        <v>0.11488027599842221</v>
      </c>
      <c r="J46">
        <f t="shared" ca="1" si="1"/>
        <v>0.82072171177322006</v>
      </c>
      <c r="K46">
        <f t="shared" ca="1" si="1"/>
        <v>0.53515116043875277</v>
      </c>
      <c r="L46">
        <f t="shared" si="2"/>
        <v>1.0430342213018158E-3</v>
      </c>
      <c r="M46">
        <f t="shared" ca="1" si="3"/>
        <v>-3.2129937711258078E-2</v>
      </c>
      <c r="N46">
        <f t="shared" ca="1" si="4"/>
        <v>2.3296376698469293E-2</v>
      </c>
    </row>
    <row r="47" spans="2:28" x14ac:dyDescent="0.35">
      <c r="B47" s="10">
        <v>32</v>
      </c>
      <c r="C47" s="1">
        <v>41487</v>
      </c>
      <c r="D47">
        <v>0.08</v>
      </c>
      <c r="E47">
        <f t="shared" si="0"/>
        <v>-0.11778303565638339</v>
      </c>
      <c r="F47">
        <v>0.36</v>
      </c>
      <c r="G47">
        <v>2.74</v>
      </c>
      <c r="H47" s="36">
        <f t="shared" si="5"/>
        <v>5.7158413839948415E-2</v>
      </c>
      <c r="I47" s="36">
        <f t="shared" si="6"/>
        <v>6.0168521466452907E-2</v>
      </c>
      <c r="J47">
        <f t="shared" ca="1" si="1"/>
        <v>0.73459817992595378</v>
      </c>
      <c r="K47">
        <f t="shared" ca="1" si="1"/>
        <v>0.72232372931202482</v>
      </c>
      <c r="L47">
        <f t="shared" si="2"/>
        <v>1.0430342213018158E-3</v>
      </c>
      <c r="M47">
        <f t="shared" ca="1" si="3"/>
        <v>-2.9147221873170412E-2</v>
      </c>
      <c r="N47">
        <f t="shared" ca="1" si="4"/>
        <v>2.0851740213610553E-2</v>
      </c>
    </row>
    <row r="48" spans="2:28" x14ac:dyDescent="0.35">
      <c r="B48" s="10">
        <v>33</v>
      </c>
      <c r="C48" s="1">
        <v>41518</v>
      </c>
      <c r="D48">
        <v>0.08</v>
      </c>
      <c r="E48">
        <f t="shared" si="0"/>
        <v>0</v>
      </c>
      <c r="F48">
        <v>0.4</v>
      </c>
      <c r="G48">
        <v>2.81</v>
      </c>
      <c r="H48" s="36">
        <f t="shared" si="5"/>
        <v>0.10536051565782635</v>
      </c>
      <c r="I48" s="36">
        <f t="shared" si="6"/>
        <v>2.5226562945675563E-2</v>
      </c>
      <c r="J48">
        <f t="shared" ca="1" si="1"/>
        <v>0.5203542066686786</v>
      </c>
      <c r="K48">
        <f t="shared" ca="1" si="1"/>
        <v>0.68823012154828345</v>
      </c>
      <c r="L48">
        <f t="shared" si="2"/>
        <v>1.0430342213018158E-3</v>
      </c>
      <c r="M48">
        <f t="shared" ca="1" si="3"/>
        <v>-3.8516791690886787E-2</v>
      </c>
      <c r="N48">
        <f t="shared" ca="1" si="4"/>
        <v>1.4770375196966038E-2</v>
      </c>
    </row>
    <row r="49" spans="2:14" x14ac:dyDescent="0.35">
      <c r="B49" s="10">
        <v>34</v>
      </c>
      <c r="C49" s="1">
        <v>41548</v>
      </c>
      <c r="D49">
        <v>0.09</v>
      </c>
      <c r="E49">
        <f t="shared" ref="E49:E80" si="7">LN(D49/D48)</f>
        <v>0.11778303565638346</v>
      </c>
      <c r="F49">
        <v>0.34</v>
      </c>
      <c r="G49">
        <v>2.62</v>
      </c>
      <c r="H49" s="36">
        <f t="shared" si="5"/>
        <v>-0.16251892949777494</v>
      </c>
      <c r="I49" s="36">
        <f t="shared" si="6"/>
        <v>-7.0010165572648914E-2</v>
      </c>
      <c r="J49">
        <f t="shared" ca="1" si="1"/>
        <v>0.80891519715450078</v>
      </c>
      <c r="K49">
        <f t="shared" ca="1" si="1"/>
        <v>0.72798868397306482</v>
      </c>
      <c r="L49">
        <f t="shared" si="2"/>
        <v>1.0430342213018158E-3</v>
      </c>
      <c r="M49">
        <f t="shared" ca="1" si="3"/>
        <v>-2.6104117256709213E-2</v>
      </c>
      <c r="N49">
        <f t="shared" ca="1" si="4"/>
        <v>2.2961246034678997E-2</v>
      </c>
    </row>
    <row r="50" spans="2:14" x14ac:dyDescent="0.35">
      <c r="B50" s="10">
        <v>35</v>
      </c>
      <c r="C50" s="1">
        <v>41579</v>
      </c>
      <c r="D50">
        <v>0.08</v>
      </c>
      <c r="E50">
        <f t="shared" si="7"/>
        <v>-0.11778303565638339</v>
      </c>
      <c r="F50">
        <v>0.3</v>
      </c>
      <c r="G50">
        <v>2.72</v>
      </c>
      <c r="H50" s="36">
        <f t="shared" si="5"/>
        <v>-0.12516314295400616</v>
      </c>
      <c r="I50" s="36">
        <f t="shared" ref="I50:I81" si="8">LN(G50/G49)</f>
        <v>3.7457562534900415E-2</v>
      </c>
      <c r="J50">
        <f t="shared" ca="1" si="1"/>
        <v>0.75171194557162146</v>
      </c>
      <c r="K50">
        <f t="shared" ca="1" si="1"/>
        <v>0.83885283239937569</v>
      </c>
      <c r="L50">
        <f t="shared" si="2"/>
        <v>1.0430342213018158E-3</v>
      </c>
      <c r="M50">
        <f t="shared" ca="1" si="3"/>
        <v>-2.457509316743272E-2</v>
      </c>
      <c r="N50">
        <f t="shared" ca="1" si="4"/>
        <v>2.1337518432331497E-2</v>
      </c>
    </row>
    <row r="51" spans="2:14" x14ac:dyDescent="0.35">
      <c r="B51" s="10">
        <v>36</v>
      </c>
      <c r="C51" s="1">
        <v>41609</v>
      </c>
      <c r="D51">
        <v>0.09</v>
      </c>
      <c r="E51">
        <f t="shared" si="7"/>
        <v>0.11778303565638346</v>
      </c>
      <c r="F51">
        <v>0.34</v>
      </c>
      <c r="G51">
        <v>2.9</v>
      </c>
      <c r="H51" s="36">
        <f t="shared" si="5"/>
        <v>0.12516314295400618</v>
      </c>
      <c r="I51" s="36">
        <f t="shared" si="8"/>
        <v>6.4078856684522387E-2</v>
      </c>
      <c r="J51">
        <f t="shared" ca="1" si="1"/>
        <v>0.6095205226379361</v>
      </c>
      <c r="K51">
        <f t="shared" ca="1" si="1"/>
        <v>0.74628600123237265</v>
      </c>
      <c r="L51">
        <f t="shared" si="2"/>
        <v>1.0430342213018158E-3</v>
      </c>
      <c r="M51">
        <f t="shared" ca="1" si="3"/>
        <v>-3.3143423236473291E-2</v>
      </c>
      <c r="N51">
        <f t="shared" ca="1" si="4"/>
        <v>1.7301381816915852E-2</v>
      </c>
    </row>
    <row r="52" spans="2:14" x14ac:dyDescent="0.35">
      <c r="B52" s="10">
        <v>37</v>
      </c>
      <c r="C52" s="1">
        <v>41640</v>
      </c>
      <c r="D52">
        <v>7.0000000000000007E-2</v>
      </c>
      <c r="E52">
        <f t="shared" si="7"/>
        <v>-0.25131442828090594</v>
      </c>
      <c r="F52">
        <v>0.39</v>
      </c>
      <c r="G52">
        <v>2.86</v>
      </c>
      <c r="H52" s="36">
        <f t="shared" si="5"/>
        <v>0.13720112151348496</v>
      </c>
      <c r="I52" s="36">
        <f t="shared" si="8"/>
        <v>-1.388911216066715E-2</v>
      </c>
      <c r="J52">
        <f t="shared" ca="1" si="1"/>
        <v>0.7808955356826327</v>
      </c>
      <c r="K52">
        <f t="shared" ca="1" si="1"/>
        <v>0.78648234354249025</v>
      </c>
      <c r="L52">
        <f t="shared" si="2"/>
        <v>1.0430342213018158E-3</v>
      </c>
      <c r="M52">
        <f t="shared" ca="1" si="3"/>
        <v>-2.5214401274680755E-2</v>
      </c>
      <c r="N52">
        <f t="shared" ca="1" si="4"/>
        <v>2.2165901426088219E-2</v>
      </c>
    </row>
    <row r="53" spans="2:14" x14ac:dyDescent="0.35">
      <c r="B53" s="10">
        <v>38</v>
      </c>
      <c r="C53" s="1">
        <v>41671</v>
      </c>
      <c r="D53">
        <v>7.0000000000000007E-2</v>
      </c>
      <c r="E53">
        <f t="shared" si="7"/>
        <v>0</v>
      </c>
      <c r="F53">
        <v>0.33</v>
      </c>
      <c r="G53">
        <v>2.71</v>
      </c>
      <c r="H53" s="36">
        <f t="shared" si="5"/>
        <v>-0.16705408466316621</v>
      </c>
      <c r="I53" s="36">
        <f t="shared" si="8"/>
        <v>-5.3872989940151633E-2</v>
      </c>
      <c r="J53">
        <f t="shared" ca="1" si="1"/>
        <v>0.81736735615356648</v>
      </c>
      <c r="K53">
        <f t="shared" ca="1" si="1"/>
        <v>0.77378039292496026</v>
      </c>
      <c r="L53">
        <f t="shared" si="2"/>
        <v>1.0430342213018158E-3</v>
      </c>
      <c r="M53">
        <f t="shared" ca="1" si="3"/>
        <v>-2.4241140385519749E-2</v>
      </c>
      <c r="N53">
        <f t="shared" ca="1" si="4"/>
        <v>2.3201162533941781E-2</v>
      </c>
    </row>
    <row r="54" spans="2:14" x14ac:dyDescent="0.35">
      <c r="B54" s="10">
        <v>39</v>
      </c>
      <c r="C54" s="1">
        <v>41699</v>
      </c>
      <c r="D54">
        <v>0.08</v>
      </c>
      <c r="E54">
        <f t="shared" si="7"/>
        <v>0.13353139262452257</v>
      </c>
      <c r="F54">
        <v>0.4</v>
      </c>
      <c r="G54">
        <v>2.72</v>
      </c>
      <c r="H54" s="36">
        <f t="shared" si="5"/>
        <v>0.19237189264745611</v>
      </c>
      <c r="I54" s="36">
        <f t="shared" si="8"/>
        <v>3.6832454162965891E-3</v>
      </c>
      <c r="J54">
        <f t="shared" ca="1" si="1"/>
        <v>0.65789391290489818</v>
      </c>
      <c r="K54">
        <f t="shared" ca="1" si="1"/>
        <v>0.75376463759489976</v>
      </c>
      <c r="L54">
        <f t="shared" si="2"/>
        <v>1.0430342213018158E-3</v>
      </c>
      <c r="M54">
        <f t="shared" ca="1" si="3"/>
        <v>-3.1035267226682199E-2</v>
      </c>
      <c r="N54">
        <f t="shared" ca="1" si="4"/>
        <v>1.8674471751878613E-2</v>
      </c>
    </row>
    <row r="55" spans="2:14" x14ac:dyDescent="0.35">
      <c r="B55" s="10">
        <v>40</v>
      </c>
      <c r="C55" s="1">
        <v>41730</v>
      </c>
      <c r="D55">
        <v>0.09</v>
      </c>
      <c r="E55">
        <f t="shared" si="7"/>
        <v>0.11778303565638346</v>
      </c>
      <c r="F55">
        <v>0.42</v>
      </c>
      <c r="G55">
        <v>2.71</v>
      </c>
      <c r="H55" s="36">
        <f t="shared" si="5"/>
        <v>4.8790164169431834E-2</v>
      </c>
      <c r="I55" s="36">
        <f t="shared" si="8"/>
        <v>-3.6832454162965163E-3</v>
      </c>
      <c r="J55">
        <f t="shared" ca="1" si="1"/>
        <v>0.62179517782877092</v>
      </c>
      <c r="K55">
        <f t="shared" ca="1" si="1"/>
        <v>0.7376835276531688</v>
      </c>
      <c r="L55">
        <f t="shared" si="2"/>
        <v>1.0430342213018158E-3</v>
      </c>
      <c r="M55">
        <f t="shared" ca="1" si="3"/>
        <v>-3.2961271322145332E-2</v>
      </c>
      <c r="N55">
        <f t="shared" ca="1" si="4"/>
        <v>1.7649800759740802E-2</v>
      </c>
    </row>
    <row r="56" spans="2:14" x14ac:dyDescent="0.35">
      <c r="B56" s="10">
        <v>41</v>
      </c>
      <c r="C56" s="1">
        <v>41760</v>
      </c>
      <c r="D56">
        <v>0.09</v>
      </c>
      <c r="E56">
        <f t="shared" si="7"/>
        <v>0</v>
      </c>
      <c r="F56">
        <v>0.39</v>
      </c>
      <c r="G56">
        <v>2.56</v>
      </c>
      <c r="H56" s="36">
        <f t="shared" si="5"/>
        <v>-7.4107972153721849E-2</v>
      </c>
      <c r="I56" s="36">
        <f t="shared" si="8"/>
        <v>-5.6941376400138334E-2</v>
      </c>
      <c r="J56">
        <f t="shared" ca="1" si="1"/>
        <v>0.76912334797483306</v>
      </c>
      <c r="K56">
        <f t="shared" ca="1" si="1"/>
        <v>0.73292205836464985</v>
      </c>
      <c r="L56">
        <f t="shared" si="2"/>
        <v>1.0430342213018158E-3</v>
      </c>
      <c r="M56">
        <f t="shared" ca="1" si="3"/>
        <v>-2.7465834171644651E-2</v>
      </c>
      <c r="N56">
        <f t="shared" ca="1" si="4"/>
        <v>2.1831745139649229E-2</v>
      </c>
    </row>
    <row r="57" spans="2:14" x14ac:dyDescent="0.35">
      <c r="B57" s="10">
        <v>42</v>
      </c>
      <c r="C57" s="1">
        <v>41791</v>
      </c>
      <c r="D57">
        <v>0.1</v>
      </c>
      <c r="E57">
        <f t="shared" si="7"/>
        <v>0.10536051565782635</v>
      </c>
      <c r="F57">
        <v>0.45</v>
      </c>
      <c r="G57">
        <v>2.6</v>
      </c>
      <c r="H57" s="36">
        <f t="shared" si="5"/>
        <v>0.14310084364067324</v>
      </c>
      <c r="I57" s="36">
        <f t="shared" si="8"/>
        <v>1.5504186535965254E-2</v>
      </c>
      <c r="J57">
        <f t="shared" ca="1" si="1"/>
        <v>0.72205818572931768</v>
      </c>
      <c r="K57">
        <f t="shared" ca="1" si="1"/>
        <v>0.75826702705104476</v>
      </c>
      <c r="L57">
        <f t="shared" si="2"/>
        <v>1.0430342213018158E-3</v>
      </c>
      <c r="M57">
        <f t="shared" ca="1" si="3"/>
        <v>-2.8420951401954643E-2</v>
      </c>
      <c r="N57">
        <f t="shared" ca="1" si="4"/>
        <v>2.0495789561384876E-2</v>
      </c>
    </row>
    <row r="58" spans="2:14" x14ac:dyDescent="0.35">
      <c r="B58" s="10">
        <v>43</v>
      </c>
      <c r="C58" s="1">
        <v>41821</v>
      </c>
      <c r="D58">
        <v>0.09</v>
      </c>
      <c r="E58">
        <f t="shared" si="7"/>
        <v>-0.10536051565782641</v>
      </c>
      <c r="F58">
        <v>0.51</v>
      </c>
      <c r="G58">
        <v>2.54</v>
      </c>
      <c r="H58" s="36">
        <f t="shared" si="5"/>
        <v>0.12516314295400599</v>
      </c>
      <c r="I58" s="36">
        <f t="shared" si="8"/>
        <v>-2.3347363996991177E-2</v>
      </c>
      <c r="J58">
        <f t="shared" ca="1" si="1"/>
        <v>0.67953750901540888</v>
      </c>
      <c r="K58">
        <f t="shared" ca="1" si="1"/>
        <v>0.57021953322524865</v>
      </c>
      <c r="L58">
        <f t="shared" si="2"/>
        <v>1.0430342213018158E-3</v>
      </c>
      <c r="M58">
        <f t="shared" ca="1" si="3"/>
        <v>-3.6371266039152882E-2</v>
      </c>
      <c r="N58">
        <f t="shared" ca="1" si="4"/>
        <v>1.9288830262037419E-2</v>
      </c>
    </row>
    <row r="59" spans="2:14" x14ac:dyDescent="0.35">
      <c r="B59" s="10">
        <v>44</v>
      </c>
      <c r="C59" s="1">
        <v>41852</v>
      </c>
      <c r="D59">
        <v>0.09</v>
      </c>
      <c r="E59">
        <f t="shared" si="7"/>
        <v>0</v>
      </c>
      <c r="F59">
        <v>0.47</v>
      </c>
      <c r="G59">
        <v>2.42</v>
      </c>
      <c r="H59" s="36">
        <f t="shared" si="5"/>
        <v>-8.1678031014267238E-2</v>
      </c>
      <c r="I59" s="36">
        <f t="shared" si="8"/>
        <v>-4.8396540861850211E-2</v>
      </c>
      <c r="J59">
        <f t="shared" ca="1" si="1"/>
        <v>0.67002127456621985</v>
      </c>
      <c r="K59">
        <f t="shared" ca="1" si="1"/>
        <v>0.50836032382396523</v>
      </c>
      <c r="L59">
        <f t="shared" si="2"/>
        <v>1.0430342213018158E-3</v>
      </c>
      <c r="M59">
        <f t="shared" ca="1" si="3"/>
        <v>-3.8814931293342535E-2</v>
      </c>
      <c r="N59">
        <f t="shared" ca="1" si="4"/>
        <v>1.9018709733606077E-2</v>
      </c>
    </row>
    <row r="60" spans="2:14" x14ac:dyDescent="0.35">
      <c r="B60" s="10">
        <v>45</v>
      </c>
      <c r="C60" s="1">
        <v>41883</v>
      </c>
      <c r="D60">
        <v>0.09</v>
      </c>
      <c r="E60">
        <f t="shared" si="7"/>
        <v>0</v>
      </c>
      <c r="F60">
        <v>0.56999999999999995</v>
      </c>
      <c r="G60">
        <v>2.5299999999999998</v>
      </c>
      <c r="H60" s="36">
        <f t="shared" si="5"/>
        <v>0.19290366612449145</v>
      </c>
      <c r="I60" s="36">
        <f t="shared" si="8"/>
        <v>4.4451762570833796E-2</v>
      </c>
      <c r="J60">
        <f t="shared" ca="1" si="1"/>
        <v>0.56390598311594353</v>
      </c>
      <c r="K60">
        <f t="shared" ca="1" si="1"/>
        <v>0.74834902519674573</v>
      </c>
      <c r="L60">
        <f t="shared" si="2"/>
        <v>1.0430342213018158E-3</v>
      </c>
      <c r="M60">
        <f t="shared" ca="1" si="3"/>
        <v>-3.4825092105319609E-2</v>
      </c>
      <c r="N60">
        <f t="shared" ca="1" si="4"/>
        <v>1.6006602502091065E-2</v>
      </c>
    </row>
    <row r="61" spans="2:14" x14ac:dyDescent="0.35">
      <c r="B61" s="10">
        <v>46</v>
      </c>
      <c r="C61" s="1">
        <v>41913</v>
      </c>
      <c r="D61">
        <v>0.09</v>
      </c>
      <c r="E61">
        <f t="shared" si="7"/>
        <v>0</v>
      </c>
      <c r="F61">
        <v>0.45</v>
      </c>
      <c r="G61">
        <v>2.2999999999999998</v>
      </c>
      <c r="H61" s="36">
        <f t="shared" si="5"/>
        <v>-0.23638877806423023</v>
      </c>
      <c r="I61" s="36">
        <f t="shared" si="8"/>
        <v>-9.5310179804324893E-2</v>
      </c>
      <c r="J61">
        <f t="shared" ca="1" si="1"/>
        <v>0.79955696386439912</v>
      </c>
      <c r="K61">
        <f t="shared" ca="1" si="1"/>
        <v>0.67426201608838776</v>
      </c>
      <c r="L61">
        <f t="shared" si="2"/>
        <v>1.0430342213018158E-3</v>
      </c>
      <c r="M61">
        <f t="shared" ca="1" si="3"/>
        <v>-2.8268477050405104E-2</v>
      </c>
      <c r="N61">
        <f t="shared" ca="1" si="4"/>
        <v>2.2695610405901328E-2</v>
      </c>
    </row>
    <row r="62" spans="2:14" x14ac:dyDescent="0.35">
      <c r="B62" s="10">
        <v>47</v>
      </c>
      <c r="C62" s="1">
        <v>41944</v>
      </c>
      <c r="D62">
        <v>0.09</v>
      </c>
      <c r="E62">
        <f t="shared" si="7"/>
        <v>0</v>
      </c>
      <c r="F62">
        <v>0.53</v>
      </c>
      <c r="G62">
        <v>2.33</v>
      </c>
      <c r="H62" s="36">
        <f t="shared" si="5"/>
        <v>0.16362942378180212</v>
      </c>
      <c r="I62" s="36">
        <f t="shared" si="8"/>
        <v>1.2959144642505336E-2</v>
      </c>
      <c r="J62">
        <f t="shared" ca="1" si="1"/>
        <v>0.83922821742942344</v>
      </c>
      <c r="K62">
        <f t="shared" ca="1" si="1"/>
        <v>0.50477890108594403</v>
      </c>
      <c r="L62">
        <f t="shared" si="2"/>
        <v>1.0430342213018158E-3</v>
      </c>
      <c r="M62">
        <f t="shared" ca="1" si="3"/>
        <v>-3.2439996654891903E-2</v>
      </c>
      <c r="N62">
        <f t="shared" ca="1" si="4"/>
        <v>2.3821688166357446E-2</v>
      </c>
    </row>
    <row r="63" spans="2:14" x14ac:dyDescent="0.35">
      <c r="B63" s="10">
        <v>48</v>
      </c>
      <c r="C63" s="1">
        <v>41974</v>
      </c>
      <c r="D63">
        <v>0.12</v>
      </c>
      <c r="E63">
        <f t="shared" si="7"/>
        <v>0.28768207245178085</v>
      </c>
      <c r="F63">
        <v>0.64</v>
      </c>
      <c r="G63">
        <v>2.21</v>
      </c>
      <c r="H63" s="36">
        <f t="shared" si="5"/>
        <v>0.18859116980754997</v>
      </c>
      <c r="I63" s="36">
        <f t="shared" si="8"/>
        <v>-5.287575204794779E-2</v>
      </c>
      <c r="J63">
        <f t="shared" ca="1" si="1"/>
        <v>0.72466403415177039</v>
      </c>
      <c r="K63">
        <f t="shared" ca="1" si="1"/>
        <v>0.7746890984678193</v>
      </c>
      <c r="L63">
        <f t="shared" si="2"/>
        <v>1.0430342213018158E-3</v>
      </c>
      <c r="M63">
        <f t="shared" ca="1" si="3"/>
        <v>-2.7769166713413312E-2</v>
      </c>
      <c r="N63">
        <f t="shared" ca="1" si="4"/>
        <v>2.0569757175008023E-2</v>
      </c>
    </row>
    <row r="64" spans="2:14" x14ac:dyDescent="0.35">
      <c r="B64" s="10">
        <v>49</v>
      </c>
      <c r="C64" s="1">
        <v>42005</v>
      </c>
      <c r="D64">
        <v>0.11</v>
      </c>
      <c r="E64">
        <f t="shared" si="7"/>
        <v>-8.7011376989629685E-2</v>
      </c>
      <c r="F64">
        <v>0.55000000000000004</v>
      </c>
      <c r="G64">
        <v>1.88</v>
      </c>
      <c r="H64" s="36">
        <f t="shared" si="5"/>
        <v>-0.15154989812720093</v>
      </c>
      <c r="I64" s="36">
        <f t="shared" si="8"/>
        <v>-0.16172073868780365</v>
      </c>
      <c r="J64">
        <f t="shared" ca="1" si="1"/>
        <v>0.7294845169359484</v>
      </c>
      <c r="K64">
        <f t="shared" ca="1" si="1"/>
        <v>0.65391179168800406</v>
      </c>
      <c r="L64">
        <f t="shared" si="2"/>
        <v>1.0430342213018158E-3</v>
      </c>
      <c r="M64">
        <f t="shared" ca="1" si="3"/>
        <v>-3.1642048910829536E-2</v>
      </c>
      <c r="N64">
        <f t="shared" ca="1" si="4"/>
        <v>2.0706587700139455E-2</v>
      </c>
    </row>
    <row r="65" spans="2:14" x14ac:dyDescent="0.35">
      <c r="B65" s="10">
        <v>50</v>
      </c>
      <c r="C65" s="1">
        <v>42036</v>
      </c>
      <c r="D65">
        <v>0.11</v>
      </c>
      <c r="E65">
        <f t="shared" si="7"/>
        <v>0</v>
      </c>
      <c r="F65">
        <v>0.62</v>
      </c>
      <c r="G65">
        <v>1.98</v>
      </c>
      <c r="H65" s="36">
        <f t="shared" si="5"/>
        <v>0.11980119981262058</v>
      </c>
      <c r="I65" s="36">
        <f t="shared" si="8"/>
        <v>5.1825067864586155E-2</v>
      </c>
      <c r="J65">
        <f t="shared" ca="1" si="1"/>
        <v>0.53767263805660792</v>
      </c>
      <c r="K65">
        <f t="shared" ca="1" si="1"/>
        <v>0.67175166227010197</v>
      </c>
      <c r="L65">
        <f t="shared" si="2"/>
        <v>1.0430342213018158E-3</v>
      </c>
      <c r="M65">
        <f t="shared" ca="1" si="3"/>
        <v>-3.8405647273435227E-2</v>
      </c>
      <c r="N65">
        <f t="shared" ca="1" si="4"/>
        <v>1.5261962900388802E-2</v>
      </c>
    </row>
    <row r="66" spans="2:14" x14ac:dyDescent="0.35">
      <c r="B66" s="10">
        <v>51</v>
      </c>
      <c r="C66" s="1">
        <v>42064</v>
      </c>
      <c r="D66">
        <v>0.11</v>
      </c>
      <c r="E66">
        <f t="shared" si="7"/>
        <v>0</v>
      </c>
      <c r="F66">
        <v>0.64</v>
      </c>
      <c r="G66">
        <v>2.04</v>
      </c>
      <c r="H66" s="36">
        <f t="shared" si="5"/>
        <v>3.174869831458027E-2</v>
      </c>
      <c r="I66" s="36">
        <f t="shared" si="8"/>
        <v>2.9852963149681128E-2</v>
      </c>
      <c r="J66">
        <f t="shared" ca="1" si="1"/>
        <v>0.78466194023725011</v>
      </c>
      <c r="K66">
        <f t="shared" ca="1" si="1"/>
        <v>0.67424095981943866</v>
      </c>
      <c r="L66">
        <f t="shared" si="2"/>
        <v>1.0430342213018158E-3</v>
      </c>
      <c r="M66">
        <f t="shared" ca="1" si="3"/>
        <v>-2.8840952541585828E-2</v>
      </c>
      <c r="N66">
        <f t="shared" ca="1" si="4"/>
        <v>2.2272811695482241E-2</v>
      </c>
    </row>
    <row r="67" spans="2:14" x14ac:dyDescent="0.35">
      <c r="B67" s="10">
        <v>52</v>
      </c>
      <c r="C67" s="1">
        <v>42095</v>
      </c>
      <c r="D67">
        <v>0.12</v>
      </c>
      <c r="E67">
        <f t="shared" si="7"/>
        <v>8.7011376989629699E-2</v>
      </c>
      <c r="F67">
        <v>0.54</v>
      </c>
      <c r="G67">
        <v>1.94</v>
      </c>
      <c r="H67" s="36">
        <f t="shared" si="5"/>
        <v>-0.16989903679539747</v>
      </c>
      <c r="I67" s="36">
        <f t="shared" si="8"/>
        <v>-5.0261834780888311E-2</v>
      </c>
      <c r="J67">
        <f t="shared" ca="1" si="1"/>
        <v>0.60801186337334912</v>
      </c>
      <c r="K67">
        <f t="shared" ca="1" si="1"/>
        <v>0.76240510053607513</v>
      </c>
      <c r="L67">
        <f t="shared" si="2"/>
        <v>1.0430342213018158E-3</v>
      </c>
      <c r="M67">
        <f t="shared" ca="1" si="3"/>
        <v>-3.2659759532130336E-2</v>
      </c>
      <c r="N67">
        <f t="shared" ca="1" si="4"/>
        <v>1.7258558172758176E-2</v>
      </c>
    </row>
    <row r="68" spans="2:14" x14ac:dyDescent="0.35">
      <c r="B68" s="10">
        <v>53</v>
      </c>
      <c r="C68" s="1">
        <v>42125</v>
      </c>
      <c r="D68">
        <v>0.12</v>
      </c>
      <c r="E68">
        <f t="shared" si="7"/>
        <v>0</v>
      </c>
      <c r="F68">
        <v>0.61</v>
      </c>
      <c r="G68">
        <v>2.2000000000000002</v>
      </c>
      <c r="H68" s="36">
        <f t="shared" si="5"/>
        <v>0.12188981760903679</v>
      </c>
      <c r="I68" s="36">
        <f t="shared" si="8"/>
        <v>0.12576938728903359</v>
      </c>
      <c r="J68">
        <f t="shared" ca="1" si="1"/>
        <v>0.79906186106433585</v>
      </c>
      <c r="K68">
        <f t="shared" ca="1" si="1"/>
        <v>0.60796914660825618</v>
      </c>
      <c r="L68">
        <f t="shared" si="2"/>
        <v>1.0430342213018158E-3</v>
      </c>
      <c r="M68">
        <f t="shared" ca="1" si="3"/>
        <v>-3.0514816372544926E-2</v>
      </c>
      <c r="N68">
        <f t="shared" ca="1" si="4"/>
        <v>2.2681556797754639E-2</v>
      </c>
    </row>
    <row r="69" spans="2:14" x14ac:dyDescent="0.35">
      <c r="B69" s="10">
        <v>54</v>
      </c>
      <c r="C69" s="1">
        <v>42156</v>
      </c>
      <c r="D69">
        <v>0.13</v>
      </c>
      <c r="E69">
        <f t="shared" si="7"/>
        <v>8.0042707673536564E-2</v>
      </c>
      <c r="F69">
        <v>0.69</v>
      </c>
      <c r="G69">
        <v>2.36</v>
      </c>
      <c r="H69" s="36">
        <f t="shared" si="5"/>
        <v>0.12323264042394806</v>
      </c>
      <c r="I69" s="36">
        <f t="shared" si="8"/>
        <v>7.0204258673248351E-2</v>
      </c>
      <c r="J69">
        <f t="shared" ca="1" si="1"/>
        <v>0.58879533881265123</v>
      </c>
      <c r="K69">
        <f t="shared" ca="1" si="1"/>
        <v>0.60714730026394881</v>
      </c>
      <c r="L69">
        <f t="shared" si="2"/>
        <v>1.0430342213018158E-3</v>
      </c>
      <c r="M69">
        <f t="shared" ca="1" si="3"/>
        <v>-3.8613827910082534E-2</v>
      </c>
      <c r="N69">
        <f t="shared" ca="1" si="4"/>
        <v>1.6713092653106974E-2</v>
      </c>
    </row>
    <row r="70" spans="2:14" x14ac:dyDescent="0.35">
      <c r="B70" s="10">
        <v>55</v>
      </c>
      <c r="C70" s="1">
        <v>42186</v>
      </c>
      <c r="D70">
        <v>0.13</v>
      </c>
      <c r="E70">
        <f t="shared" si="7"/>
        <v>0</v>
      </c>
      <c r="F70">
        <v>0.67</v>
      </c>
      <c r="G70">
        <v>2.3199999999999998</v>
      </c>
      <c r="H70" s="36">
        <f t="shared" si="5"/>
        <v>-2.9413885206293226E-2</v>
      </c>
      <c r="I70" s="36">
        <f t="shared" si="8"/>
        <v>-1.7094433359300183E-2</v>
      </c>
      <c r="J70">
        <f t="shared" ca="1" si="1"/>
        <v>0.56922059771168421</v>
      </c>
      <c r="K70">
        <f t="shared" ca="1" si="1"/>
        <v>0.58833762153630154</v>
      </c>
      <c r="L70">
        <f t="shared" si="2"/>
        <v>1.0430342213018158E-3</v>
      </c>
      <c r="M70">
        <f t="shared" ca="1" si="3"/>
        <v>-3.9997209011381638E-2</v>
      </c>
      <c r="N70">
        <f t="shared" ca="1" si="4"/>
        <v>1.6157459073634733E-2</v>
      </c>
    </row>
    <row r="71" spans="2:14" x14ac:dyDescent="0.35">
      <c r="B71" s="10">
        <v>56</v>
      </c>
      <c r="C71" s="1">
        <v>42217</v>
      </c>
      <c r="D71">
        <v>0.14000000000000001</v>
      </c>
      <c r="E71">
        <f t="shared" si="7"/>
        <v>7.4107972153722043E-2</v>
      </c>
      <c r="F71">
        <v>0.7</v>
      </c>
      <c r="G71">
        <v>2.17</v>
      </c>
      <c r="H71" s="36">
        <f t="shared" si="5"/>
        <v>4.380262265839284E-2</v>
      </c>
      <c r="I71" s="36">
        <f t="shared" si="8"/>
        <v>-6.6840018125850331E-2</v>
      </c>
      <c r="J71">
        <f t="shared" ca="1" si="1"/>
        <v>0.71016871415366878</v>
      </c>
      <c r="K71">
        <f t="shared" ca="1" si="1"/>
        <v>0.61707968305934502</v>
      </c>
      <c r="L71">
        <f t="shared" si="2"/>
        <v>1.0430342213018158E-3</v>
      </c>
      <c r="M71">
        <f t="shared" ca="1" si="3"/>
        <v>-3.3621015001457165E-2</v>
      </c>
      <c r="N71">
        <f t="shared" ca="1" si="4"/>
        <v>2.0158304145075343E-2</v>
      </c>
    </row>
    <row r="72" spans="2:14" x14ac:dyDescent="0.35">
      <c r="B72" s="10">
        <v>57</v>
      </c>
      <c r="C72" s="1">
        <v>42248</v>
      </c>
      <c r="D72">
        <v>0.14000000000000001</v>
      </c>
      <c r="E72">
        <f t="shared" si="7"/>
        <v>0</v>
      </c>
      <c r="F72">
        <v>0.71</v>
      </c>
      <c r="G72">
        <v>2.17</v>
      </c>
      <c r="H72" s="36">
        <f t="shared" si="5"/>
        <v>1.4184634991956381E-2</v>
      </c>
      <c r="I72" s="36">
        <f t="shared" si="8"/>
        <v>0</v>
      </c>
      <c r="J72">
        <f t="shared" ca="1" si="1"/>
        <v>0.57645448358069995</v>
      </c>
      <c r="K72">
        <f t="shared" ca="1" si="1"/>
        <v>0.79525596231500895</v>
      </c>
      <c r="L72">
        <f t="shared" si="2"/>
        <v>1.0430342213018158E-3</v>
      </c>
      <c r="M72">
        <f t="shared" ca="1" si="3"/>
        <v>-3.2767401087669755E-2</v>
      </c>
      <c r="N72">
        <f t="shared" ca="1" si="4"/>
        <v>1.6362794606716E-2</v>
      </c>
    </row>
    <row r="73" spans="2:14" x14ac:dyDescent="0.35">
      <c r="B73" s="10">
        <v>58</v>
      </c>
      <c r="C73" s="1">
        <v>42278</v>
      </c>
      <c r="D73">
        <v>0.12</v>
      </c>
      <c r="E73">
        <f t="shared" si="7"/>
        <v>-0.1541506798272585</v>
      </c>
      <c r="F73">
        <v>0.64</v>
      </c>
      <c r="G73">
        <v>2.0699999999999998</v>
      </c>
      <c r="H73" s="36">
        <f t="shared" si="5"/>
        <v>-0.10379679368164355</v>
      </c>
      <c r="I73" s="36">
        <f t="shared" si="8"/>
        <v>-4.71785602750905E-2</v>
      </c>
      <c r="J73">
        <f t="shared" ca="1" si="1"/>
        <v>0.81954726602756023</v>
      </c>
      <c r="K73">
        <f t="shared" ca="1" si="1"/>
        <v>0.75750549649775267</v>
      </c>
      <c r="L73">
        <f t="shared" si="2"/>
        <v>1.0430342213018158E-3</v>
      </c>
      <c r="M73">
        <f t="shared" ca="1" si="3"/>
        <v>-2.4704271652269551E-2</v>
      </c>
      <c r="N73">
        <f t="shared" ca="1" si="4"/>
        <v>2.3263039782788472E-2</v>
      </c>
    </row>
    <row r="74" spans="2:14" x14ac:dyDescent="0.35">
      <c r="B74" s="10">
        <v>59</v>
      </c>
      <c r="C74" s="1">
        <v>42309</v>
      </c>
      <c r="D74">
        <v>0.12</v>
      </c>
      <c r="E74">
        <f t="shared" si="7"/>
        <v>0</v>
      </c>
      <c r="F74">
        <v>0.88</v>
      </c>
      <c r="G74">
        <v>2.2599999999999998</v>
      </c>
      <c r="H74" s="36">
        <f t="shared" si="5"/>
        <v>0.31845373111853459</v>
      </c>
      <c r="I74" s="36">
        <f t="shared" si="8"/>
        <v>8.7816206006916767E-2</v>
      </c>
      <c r="J74">
        <f t="shared" ca="1" si="1"/>
        <v>0.5871269709743645</v>
      </c>
      <c r="K74">
        <f t="shared" ca="1" si="1"/>
        <v>0.79021325738340942</v>
      </c>
      <c r="L74">
        <f t="shared" si="2"/>
        <v>1.0430342213018158E-3</v>
      </c>
      <c r="M74">
        <f t="shared" ca="1" si="3"/>
        <v>-3.2527148294941223E-2</v>
      </c>
      <c r="N74">
        <f t="shared" ca="1" si="4"/>
        <v>1.6665735643934684E-2</v>
      </c>
    </row>
    <row r="75" spans="2:14" x14ac:dyDescent="0.35">
      <c r="B75" s="10">
        <v>60</v>
      </c>
      <c r="C75" s="1">
        <v>42339</v>
      </c>
      <c r="D75">
        <v>0.24</v>
      </c>
      <c r="E75">
        <f t="shared" si="7"/>
        <v>0.69314718055994529</v>
      </c>
      <c r="F75">
        <v>0.98</v>
      </c>
      <c r="G75">
        <v>2.2400000000000002</v>
      </c>
      <c r="H75" s="36">
        <f t="shared" si="5"/>
        <v>0.10763066419236536</v>
      </c>
      <c r="I75" s="36">
        <f t="shared" si="8"/>
        <v>-8.8889474172458155E-3</v>
      </c>
      <c r="J75">
        <f t="shared" ca="1" si="1"/>
        <v>0.54915413276224889</v>
      </c>
      <c r="K75">
        <f t="shared" ca="1" si="1"/>
        <v>0.5794367254695123</v>
      </c>
      <c r="L75">
        <f t="shared" si="2"/>
        <v>1.0430342213018158E-3</v>
      </c>
      <c r="M75">
        <f t="shared" ca="1" si="3"/>
        <v>-4.1066546477771235E-2</v>
      </c>
      <c r="N75">
        <f t="shared" ca="1" si="4"/>
        <v>1.5587867798342812E-2</v>
      </c>
    </row>
    <row r="76" spans="2:14" x14ac:dyDescent="0.35">
      <c r="B76" s="10">
        <v>61</v>
      </c>
      <c r="C76" s="1">
        <v>42370</v>
      </c>
      <c r="D76">
        <v>0.34</v>
      </c>
      <c r="E76">
        <f t="shared" si="7"/>
        <v>0.34830669426821581</v>
      </c>
      <c r="F76">
        <v>0.9</v>
      </c>
      <c r="G76">
        <v>2.09</v>
      </c>
      <c r="H76" s="36">
        <f t="shared" si="5"/>
        <v>-8.5157808340306826E-2</v>
      </c>
      <c r="I76" s="36">
        <f t="shared" si="8"/>
        <v>-6.9311799890229064E-2</v>
      </c>
      <c r="J76">
        <f t="shared" ca="1" si="1"/>
        <v>0.78403323734790553</v>
      </c>
      <c r="K76">
        <f t="shared" ca="1" si="1"/>
        <v>0.57611185508686691</v>
      </c>
      <c r="L76">
        <f t="shared" si="2"/>
        <v>1.0430342213018158E-3</v>
      </c>
      <c r="M76">
        <f t="shared" ca="1" si="3"/>
        <v>-3.21620667305536E-2</v>
      </c>
      <c r="N76">
        <f t="shared" ca="1" si="4"/>
        <v>2.2254965817724306E-2</v>
      </c>
    </row>
    <row r="77" spans="2:14" x14ac:dyDescent="0.35">
      <c r="B77" s="10">
        <v>62</v>
      </c>
      <c r="C77" s="1">
        <v>42401</v>
      </c>
      <c r="D77">
        <v>0.38</v>
      </c>
      <c r="E77">
        <f t="shared" si="7"/>
        <v>0.1112256351102244</v>
      </c>
      <c r="F77">
        <v>0.73</v>
      </c>
      <c r="G77">
        <v>1.78</v>
      </c>
      <c r="H77" s="36">
        <f t="shared" si="5"/>
        <v>-0.20935022918187393</v>
      </c>
      <c r="I77" s="36">
        <f t="shared" si="8"/>
        <v>-0.16055070167272573</v>
      </c>
      <c r="J77">
        <f t="shared" ca="1" si="1"/>
        <v>0.64891553183864881</v>
      </c>
      <c r="K77">
        <f t="shared" ca="1" si="1"/>
        <v>0.71161805943887835</v>
      </c>
      <c r="L77">
        <f t="shared" si="2"/>
        <v>1.0430342213018158E-3</v>
      </c>
      <c r="M77">
        <f t="shared" ca="1" si="3"/>
        <v>-3.279597338232406E-2</v>
      </c>
      <c r="N77">
        <f t="shared" ca="1" si="4"/>
        <v>1.8419618316833204E-2</v>
      </c>
    </row>
    <row r="78" spans="2:14" x14ac:dyDescent="0.35">
      <c r="B78" s="10">
        <v>63</v>
      </c>
      <c r="C78" s="1">
        <v>42430</v>
      </c>
      <c r="D78">
        <v>0.36</v>
      </c>
      <c r="E78">
        <f t="shared" si="7"/>
        <v>-5.4067221270275821E-2</v>
      </c>
      <c r="F78">
        <v>0.88</v>
      </c>
      <c r="G78">
        <v>1.89</v>
      </c>
      <c r="H78" s="36">
        <f t="shared" si="5"/>
        <v>0.1868773733298153</v>
      </c>
      <c r="I78" s="36">
        <f t="shared" si="8"/>
        <v>5.9963464767557269E-2</v>
      </c>
      <c r="J78">
        <f t="shared" ca="1" si="1"/>
        <v>0.75694154704517902</v>
      </c>
      <c r="K78">
        <f t="shared" ca="1" si="1"/>
        <v>0.61290282057643442</v>
      </c>
      <c r="L78">
        <f t="shared" si="2"/>
        <v>1.0430342213018158E-3</v>
      </c>
      <c r="M78">
        <f t="shared" ca="1" si="3"/>
        <v>-3.1965904870555541E-2</v>
      </c>
      <c r="N78">
        <f t="shared" ca="1" si="4"/>
        <v>2.1485961886626919E-2</v>
      </c>
    </row>
    <row r="79" spans="2:14" x14ac:dyDescent="0.35">
      <c r="B79" s="10">
        <v>64</v>
      </c>
      <c r="C79" s="1">
        <v>42461</v>
      </c>
      <c r="D79">
        <v>0.37</v>
      </c>
      <c r="E79">
        <f t="shared" si="7"/>
        <v>2.7398974188114562E-2</v>
      </c>
      <c r="F79">
        <v>0.77</v>
      </c>
      <c r="G79">
        <v>1.81</v>
      </c>
      <c r="H79" s="36">
        <f t="shared" si="5"/>
        <v>-0.13353139262452263</v>
      </c>
      <c r="I79" s="36">
        <f t="shared" si="8"/>
        <v>-4.3249983793816511E-2</v>
      </c>
      <c r="J79">
        <f t="shared" ca="1" si="1"/>
        <v>0.50396645426028175</v>
      </c>
      <c r="K79">
        <f t="shared" ca="1" si="1"/>
        <v>0.71805162996162775</v>
      </c>
      <c r="L79">
        <f t="shared" si="2"/>
        <v>1.0430342213018158E-3</v>
      </c>
      <c r="M79">
        <f t="shared" ca="1" si="3"/>
        <v>-3.8143905543772352E-2</v>
      </c>
      <c r="N79">
        <f t="shared" ca="1" si="4"/>
        <v>1.430520503286448E-2</v>
      </c>
    </row>
    <row r="80" spans="2:14" x14ac:dyDescent="0.35">
      <c r="B80" s="10">
        <v>65</v>
      </c>
      <c r="C80" s="1">
        <v>42491</v>
      </c>
      <c r="D80">
        <v>0.37</v>
      </c>
      <c r="E80">
        <f t="shared" si="7"/>
        <v>0</v>
      </c>
      <c r="F80">
        <v>0.82</v>
      </c>
      <c r="G80">
        <v>1.81</v>
      </c>
      <c r="H80" s="36">
        <f t="shared" si="5"/>
        <v>6.2913825410569182E-2</v>
      </c>
      <c r="I80" s="36">
        <f t="shared" si="8"/>
        <v>0</v>
      </c>
      <c r="J80">
        <f t="shared" ca="1" si="1"/>
        <v>0.71129672366672403</v>
      </c>
      <c r="K80">
        <f t="shared" ca="1" si="1"/>
        <v>0.67073646126897413</v>
      </c>
      <c r="L80">
        <f t="shared" si="2"/>
        <v>1.0430342213018158E-3</v>
      </c>
      <c r="M80">
        <f t="shared" ca="1" si="3"/>
        <v>-3.1774932989686686E-2</v>
      </c>
      <c r="N80">
        <f t="shared" ca="1" si="4"/>
        <v>2.0190322957492055E-2</v>
      </c>
    </row>
    <row r="81" spans="2:14" x14ac:dyDescent="0.35">
      <c r="B81" s="10">
        <v>66</v>
      </c>
      <c r="C81" s="1">
        <v>42522</v>
      </c>
      <c r="D81">
        <v>0.38</v>
      </c>
      <c r="E81">
        <f t="shared" ref="E81:E112" si="9">LN(D81/D80)</f>
        <v>2.6668247082161273E-2</v>
      </c>
      <c r="F81">
        <v>0.73</v>
      </c>
      <c r="G81">
        <v>1.64</v>
      </c>
      <c r="H81" s="36">
        <f t="shared" si="5"/>
        <v>-0.11625980611586197</v>
      </c>
      <c r="I81" s="36">
        <f t="shared" si="8"/>
        <v>-9.8630603441627426E-2</v>
      </c>
      <c r="J81">
        <f t="shared" ref="J81:K144" ca="1" si="10">NORMSDIST(RAND())</f>
        <v>0.56151150240782277</v>
      </c>
      <c r="K81">
        <f t="shared" ca="1" si="10"/>
        <v>0.80848636203507096</v>
      </c>
      <c r="L81">
        <f t="shared" ref="L81:L144" si="11">-$J$8*($T$7-$T$8)*(1/12)</f>
        <v>1.0430342213018158E-3</v>
      </c>
      <c r="M81">
        <f t="shared" ref="M81:M144" ca="1" si="12">-$K$8*($T$8-$T$9)*(1/12)+$M$8*($O$8*J81*SQRT(1/12)+SQRT(1-$O$8^2)*K81*SQRT(1/12))</f>
        <v>-3.2896489841804856E-2</v>
      </c>
      <c r="N81">
        <f t="shared" ref="N81:N144" ca="1" si="13">-$L$8*($T$9-$P$8)*(1/12)+$N$8*J81*SQRT(1/12)</f>
        <v>1.5938634610205914E-2</v>
      </c>
    </row>
    <row r="82" spans="2:14" x14ac:dyDescent="0.35">
      <c r="B82" s="10">
        <v>67</v>
      </c>
      <c r="C82" s="1">
        <v>42552</v>
      </c>
      <c r="D82">
        <v>0.39</v>
      </c>
      <c r="E82">
        <f t="shared" si="9"/>
        <v>2.5975486403260736E-2</v>
      </c>
      <c r="F82">
        <v>0.67</v>
      </c>
      <c r="G82">
        <v>1.5</v>
      </c>
      <c r="H82" s="36">
        <f t="shared" ref="H82:H145" si="14">LN(F82/F81)</f>
        <v>-8.5766821757424949E-2</v>
      </c>
      <c r="I82" s="36">
        <f t="shared" ref="I82:I113" si="15">LN(G82/G81)</f>
        <v>-8.9231133727942641E-2</v>
      </c>
      <c r="J82">
        <f t="shared" ca="1" si="10"/>
        <v>0.72939988937207267</v>
      </c>
      <c r="K82">
        <f t="shared" ca="1" si="10"/>
        <v>0.83008846369897404</v>
      </c>
      <c r="L82">
        <f t="shared" si="11"/>
        <v>1.0430342213018158E-3</v>
      </c>
      <c r="M82">
        <f t="shared" ca="1" si="12"/>
        <v>-2.5726043953523632E-2</v>
      </c>
      <c r="N82">
        <f t="shared" ca="1" si="13"/>
        <v>2.0704185527053449E-2</v>
      </c>
    </row>
    <row r="83" spans="2:14" x14ac:dyDescent="0.35">
      <c r="B83" s="10">
        <v>68</v>
      </c>
      <c r="C83" s="1">
        <v>42583</v>
      </c>
      <c r="D83">
        <v>0.4</v>
      </c>
      <c r="E83">
        <f t="shared" si="9"/>
        <v>2.5317807984290001E-2</v>
      </c>
      <c r="F83">
        <v>0.74</v>
      </c>
      <c r="G83">
        <v>1.56</v>
      </c>
      <c r="H83" s="36">
        <f t="shared" si="14"/>
        <v>9.9372473813203563E-2</v>
      </c>
      <c r="I83" s="36">
        <f t="shared" si="15"/>
        <v>3.9220713153281329E-2</v>
      </c>
      <c r="J83">
        <f t="shared" ca="1" si="10"/>
        <v>0.75945891896096218</v>
      </c>
      <c r="K83">
        <f t="shared" ca="1" si="10"/>
        <v>0.72749327937274677</v>
      </c>
      <c r="L83">
        <f t="shared" si="11"/>
        <v>1.0430342213018158E-3</v>
      </c>
      <c r="M83">
        <f t="shared" ca="1" si="12"/>
        <v>-2.8019216176124885E-2</v>
      </c>
      <c r="N83">
        <f t="shared" ca="1" si="13"/>
        <v>2.1557418074027546E-2</v>
      </c>
    </row>
    <row r="84" spans="2:14" x14ac:dyDescent="0.35">
      <c r="B84" s="10">
        <v>69</v>
      </c>
      <c r="C84" s="1">
        <v>42614</v>
      </c>
      <c r="D84">
        <v>0.4</v>
      </c>
      <c r="E84">
        <f t="shared" si="9"/>
        <v>0</v>
      </c>
      <c r="F84">
        <v>0.77</v>
      </c>
      <c r="G84">
        <v>1.63</v>
      </c>
      <c r="H84" s="36">
        <f t="shared" si="14"/>
        <v>3.9740328649514121E-2</v>
      </c>
      <c r="I84" s="36">
        <f t="shared" si="15"/>
        <v>4.3894193557225132E-2</v>
      </c>
      <c r="J84">
        <f t="shared" ca="1" si="10"/>
        <v>0.82353808551160856</v>
      </c>
      <c r="K84">
        <f t="shared" ca="1" si="10"/>
        <v>0.68482082187751303</v>
      </c>
      <c r="L84">
        <f t="shared" si="11"/>
        <v>1.0430342213018158E-3</v>
      </c>
      <c r="M84">
        <f t="shared" ca="1" si="12"/>
        <v>-2.6993166452878657E-2</v>
      </c>
      <c r="N84">
        <f t="shared" ca="1" si="13"/>
        <v>2.3376320122156014E-2</v>
      </c>
    </row>
    <row r="85" spans="2:14" x14ac:dyDescent="0.35">
      <c r="B85" s="10">
        <v>70</v>
      </c>
      <c r="C85" s="1">
        <v>42644</v>
      </c>
      <c r="D85">
        <v>0.4</v>
      </c>
      <c r="E85">
        <f t="shared" si="9"/>
        <v>0</v>
      </c>
      <c r="F85">
        <v>0.84</v>
      </c>
      <c r="G85">
        <v>1.76</v>
      </c>
      <c r="H85" s="36">
        <f t="shared" si="14"/>
        <v>8.7011376989629699E-2</v>
      </c>
      <c r="I85" s="36">
        <f t="shared" si="15"/>
        <v>7.6733794231389429E-2</v>
      </c>
      <c r="J85">
        <f t="shared" ca="1" si="10"/>
        <v>0.79082185462341692</v>
      </c>
      <c r="K85">
        <f t="shared" ca="1" si="10"/>
        <v>0.79785182045067848</v>
      </c>
      <c r="L85">
        <f t="shared" si="11"/>
        <v>1.0430342213018158E-3</v>
      </c>
      <c r="M85">
        <f t="shared" ca="1" si="12"/>
        <v>-2.4451368310343731E-2</v>
      </c>
      <c r="N85">
        <f t="shared" ca="1" si="13"/>
        <v>2.2447662298204097E-2</v>
      </c>
    </row>
    <row r="86" spans="2:14" x14ac:dyDescent="0.35">
      <c r="B86" s="10">
        <v>71</v>
      </c>
      <c r="C86" s="1">
        <v>42675</v>
      </c>
      <c r="D86">
        <v>0.41</v>
      </c>
      <c r="E86">
        <f t="shared" si="9"/>
        <v>2.4692612590371414E-2</v>
      </c>
      <c r="F86">
        <v>0.98</v>
      </c>
      <c r="G86">
        <v>2.14</v>
      </c>
      <c r="H86" s="36">
        <f t="shared" si="14"/>
        <v>0.15415067982725836</v>
      </c>
      <c r="I86" s="36">
        <f t="shared" si="15"/>
        <v>0.19549201998369981</v>
      </c>
      <c r="J86">
        <f t="shared" ca="1" si="10"/>
        <v>0.73597968600697949</v>
      </c>
      <c r="K86">
        <f t="shared" ca="1" si="10"/>
        <v>0.61738474777956975</v>
      </c>
      <c r="L86">
        <f t="shared" si="11"/>
        <v>1.0430342213018158E-3</v>
      </c>
      <c r="M86">
        <f t="shared" ca="1" si="12"/>
        <v>-3.2619972081604144E-2</v>
      </c>
      <c r="N86">
        <f t="shared" ca="1" si="13"/>
        <v>2.0890954585075474E-2</v>
      </c>
    </row>
    <row r="87" spans="2:14" x14ac:dyDescent="0.35">
      <c r="B87" s="10">
        <v>72</v>
      </c>
      <c r="C87" s="1">
        <v>42705</v>
      </c>
      <c r="D87">
        <v>0.54</v>
      </c>
      <c r="E87">
        <f t="shared" si="9"/>
        <v>0.27541197985996663</v>
      </c>
      <c r="F87">
        <v>1.2</v>
      </c>
      <c r="G87">
        <v>2.4900000000000002</v>
      </c>
      <c r="H87" s="36">
        <f t="shared" si="14"/>
        <v>0.20252426411147409</v>
      </c>
      <c r="I87" s="36">
        <f t="shared" si="15"/>
        <v>0.15147688144285609</v>
      </c>
      <c r="J87">
        <f t="shared" ca="1" si="10"/>
        <v>0.50185514919089436</v>
      </c>
      <c r="K87">
        <f t="shared" ca="1" si="10"/>
        <v>0.61298761855333661</v>
      </c>
      <c r="L87">
        <f t="shared" si="11"/>
        <v>1.0430342213018158E-3</v>
      </c>
      <c r="M87">
        <f t="shared" ca="1" si="12"/>
        <v>-4.1754933399868542E-2</v>
      </c>
      <c r="N87">
        <f t="shared" ca="1" si="13"/>
        <v>1.4245275147354852E-2</v>
      </c>
    </row>
    <row r="88" spans="2:14" x14ac:dyDescent="0.35">
      <c r="B88" s="10">
        <v>73</v>
      </c>
      <c r="C88" s="1">
        <v>42736</v>
      </c>
      <c r="D88">
        <v>0.65</v>
      </c>
      <c r="E88">
        <f t="shared" si="9"/>
        <v>0.18540322333136275</v>
      </c>
      <c r="F88">
        <v>1.21</v>
      </c>
      <c r="G88">
        <v>2.4300000000000002</v>
      </c>
      <c r="H88" s="36">
        <f t="shared" si="14"/>
        <v>8.2988028146950641E-3</v>
      </c>
      <c r="I88" s="36">
        <f t="shared" si="15"/>
        <v>-2.4391453124159124E-2</v>
      </c>
      <c r="J88">
        <f t="shared" ca="1" si="10"/>
        <v>0.69906154948867494</v>
      </c>
      <c r="K88">
        <f t="shared" ca="1" si="10"/>
        <v>0.79825955922374725</v>
      </c>
      <c r="L88">
        <f t="shared" si="11"/>
        <v>1.0430342213018158E-3</v>
      </c>
      <c r="M88">
        <f t="shared" ca="1" si="12"/>
        <v>-2.7960027187676748E-2</v>
      </c>
      <c r="N88">
        <f t="shared" ca="1" si="13"/>
        <v>1.9843024692398788E-2</v>
      </c>
    </row>
    <row r="89" spans="2:14" x14ac:dyDescent="0.35">
      <c r="B89" s="10">
        <v>74</v>
      </c>
      <c r="C89" s="1">
        <v>42767</v>
      </c>
      <c r="D89">
        <v>0.66</v>
      </c>
      <c r="E89">
        <f t="shared" si="9"/>
        <v>1.5267472130788381E-2</v>
      </c>
      <c r="F89">
        <v>1.2</v>
      </c>
      <c r="G89">
        <v>2.42</v>
      </c>
      <c r="H89" s="36">
        <f t="shared" si="14"/>
        <v>-8.2988028146950658E-3</v>
      </c>
      <c r="I89" s="36">
        <f t="shared" si="15"/>
        <v>-4.1237171838621519E-3</v>
      </c>
      <c r="J89">
        <f t="shared" ca="1" si="10"/>
        <v>0.83248608098687782</v>
      </c>
      <c r="K89">
        <f t="shared" ca="1" si="10"/>
        <v>0.63170850655575461</v>
      </c>
      <c r="L89">
        <f t="shared" si="11"/>
        <v>1.0430342213018158E-3</v>
      </c>
      <c r="M89">
        <f t="shared" ca="1" si="12"/>
        <v>-2.8434172677724703E-2</v>
      </c>
      <c r="N89">
        <f t="shared" ca="1" si="13"/>
        <v>2.3630311055133389E-2</v>
      </c>
    </row>
    <row r="90" spans="2:14" x14ac:dyDescent="0.35">
      <c r="B90" s="10">
        <v>75</v>
      </c>
      <c r="C90" s="1">
        <v>42795</v>
      </c>
      <c r="D90">
        <v>0.79</v>
      </c>
      <c r="E90">
        <f t="shared" si="9"/>
        <v>0.17979311044059598</v>
      </c>
      <c r="F90">
        <v>1.31</v>
      </c>
      <c r="G90">
        <v>2.48</v>
      </c>
      <c r="H90" s="36">
        <f t="shared" si="14"/>
        <v>8.7705580419105658E-2</v>
      </c>
      <c r="I90" s="36">
        <f t="shared" si="15"/>
        <v>2.4491020008295696E-2</v>
      </c>
      <c r="J90">
        <f t="shared" ca="1" si="10"/>
        <v>0.67987604069493668</v>
      </c>
      <c r="K90">
        <f t="shared" ca="1" si="10"/>
        <v>0.7707352105501426</v>
      </c>
      <c r="L90">
        <f t="shared" si="11"/>
        <v>1.0430342213018158E-3</v>
      </c>
      <c r="M90">
        <f t="shared" ca="1" si="12"/>
        <v>-2.9621265945540029E-2</v>
      </c>
      <c r="N90">
        <f t="shared" ca="1" si="13"/>
        <v>1.9298439562507375E-2</v>
      </c>
    </row>
    <row r="91" spans="2:14" x14ac:dyDescent="0.35">
      <c r="B91" s="10">
        <v>76</v>
      </c>
      <c r="C91" s="1">
        <v>42826</v>
      </c>
      <c r="D91">
        <v>0.9</v>
      </c>
      <c r="E91">
        <f t="shared" si="9"/>
        <v>0.13036181786324363</v>
      </c>
      <c r="F91">
        <v>1.24</v>
      </c>
      <c r="G91">
        <v>2.2999999999999998</v>
      </c>
      <c r="H91" s="36">
        <f t="shared" si="14"/>
        <v>-5.4915757596114771E-2</v>
      </c>
      <c r="I91" s="36">
        <f t="shared" si="15"/>
        <v>-7.5349437241786846E-2</v>
      </c>
      <c r="J91">
        <f t="shared" ca="1" si="10"/>
        <v>0.55286405475716038</v>
      </c>
      <c r="K91">
        <f t="shared" ca="1" si="10"/>
        <v>0.66868658050235263</v>
      </c>
      <c r="L91">
        <f t="shared" si="11"/>
        <v>1.0430342213018158E-3</v>
      </c>
      <c r="M91">
        <f t="shared" ca="1" si="12"/>
        <v>-3.7925483571872677E-2</v>
      </c>
      <c r="N91">
        <f t="shared" ca="1" si="13"/>
        <v>1.5693174797141059E-2</v>
      </c>
    </row>
    <row r="92" spans="2:14" x14ac:dyDescent="0.35">
      <c r="B92" s="10">
        <v>77</v>
      </c>
      <c r="C92" s="1">
        <v>42856</v>
      </c>
      <c r="D92">
        <v>0.91</v>
      </c>
      <c r="E92">
        <f t="shared" si="9"/>
        <v>1.1049836186584935E-2</v>
      </c>
      <c r="F92">
        <v>1.3</v>
      </c>
      <c r="G92">
        <v>2.2999999999999998</v>
      </c>
      <c r="H92" s="36">
        <f t="shared" si="14"/>
        <v>4.7252884850545511E-2</v>
      </c>
      <c r="I92" s="36">
        <f t="shared" si="15"/>
        <v>0</v>
      </c>
      <c r="J92">
        <f t="shared" ca="1" si="10"/>
        <v>0.64523274379814177</v>
      </c>
      <c r="K92">
        <f t="shared" ca="1" si="10"/>
        <v>0.78589933461756167</v>
      </c>
      <c r="L92">
        <f t="shared" si="11"/>
        <v>1.0430342213018158E-3</v>
      </c>
      <c r="M92">
        <f t="shared" ca="1" si="12"/>
        <v>-3.0441611111255262E-2</v>
      </c>
      <c r="N92">
        <f t="shared" ca="1" si="13"/>
        <v>1.8315081521642417E-2</v>
      </c>
    </row>
    <row r="93" spans="2:14" x14ac:dyDescent="0.35">
      <c r="B93" s="10">
        <v>78</v>
      </c>
      <c r="C93" s="1">
        <v>42887</v>
      </c>
      <c r="D93">
        <v>1.04</v>
      </c>
      <c r="E93">
        <f t="shared" si="9"/>
        <v>0.13353139262452257</v>
      </c>
      <c r="F93">
        <v>1.34</v>
      </c>
      <c r="G93">
        <v>2.19</v>
      </c>
      <c r="H93" s="36">
        <f t="shared" si="14"/>
        <v>3.0305349495329058E-2</v>
      </c>
      <c r="I93" s="36">
        <f t="shared" si="15"/>
        <v>-4.9007579106694496E-2</v>
      </c>
      <c r="J93">
        <f t="shared" ca="1" si="10"/>
        <v>0.78857874002205941</v>
      </c>
      <c r="K93">
        <f t="shared" ca="1" si="10"/>
        <v>0.74528327782348347</v>
      </c>
      <c r="L93">
        <f t="shared" si="11"/>
        <v>1.0430342213018158E-3</v>
      </c>
      <c r="M93">
        <f t="shared" ca="1" si="12"/>
        <v>-2.6303692349737735E-2</v>
      </c>
      <c r="N93">
        <f t="shared" ca="1" si="13"/>
        <v>2.2383990968469006E-2</v>
      </c>
    </row>
    <row r="94" spans="2:14" x14ac:dyDescent="0.35">
      <c r="B94" s="10">
        <v>79</v>
      </c>
      <c r="C94" s="1">
        <v>42917</v>
      </c>
      <c r="D94">
        <v>1.1499999999999999</v>
      </c>
      <c r="E94">
        <f t="shared" si="9"/>
        <v>0.10054122922187726</v>
      </c>
      <c r="F94">
        <v>1.37</v>
      </c>
      <c r="G94">
        <v>2.3199999999999998</v>
      </c>
      <c r="H94" s="36">
        <f t="shared" si="14"/>
        <v>2.2141125877213501E-2</v>
      </c>
      <c r="I94" s="36">
        <f t="shared" si="15"/>
        <v>5.7665641849809081E-2</v>
      </c>
      <c r="J94">
        <f t="shared" ca="1" si="10"/>
        <v>0.51712559946049086</v>
      </c>
      <c r="K94">
        <f t="shared" ca="1" si="10"/>
        <v>0.76924701617411884</v>
      </c>
      <c r="L94">
        <f t="shared" si="11"/>
        <v>1.0430342213018158E-3</v>
      </c>
      <c r="M94">
        <f t="shared" ca="1" si="12"/>
        <v>-3.591868899437918E-2</v>
      </c>
      <c r="N94">
        <f t="shared" ca="1" si="13"/>
        <v>1.4678730430348584E-2</v>
      </c>
    </row>
    <row r="95" spans="2:14" x14ac:dyDescent="0.35">
      <c r="B95" s="10">
        <v>80</v>
      </c>
      <c r="C95" s="1">
        <v>42948</v>
      </c>
      <c r="D95">
        <v>1.1599999999999999</v>
      </c>
      <c r="E95">
        <f t="shared" si="9"/>
        <v>8.6580627431145311E-3</v>
      </c>
      <c r="F95">
        <v>1.34</v>
      </c>
      <c r="G95">
        <v>2.21</v>
      </c>
      <c r="H95" s="36">
        <f t="shared" si="14"/>
        <v>-2.2141125877213518E-2</v>
      </c>
      <c r="I95" s="36">
        <f t="shared" si="15"/>
        <v>-4.8574670148557035E-2</v>
      </c>
      <c r="J95">
        <f t="shared" ca="1" si="10"/>
        <v>0.5358895897768885</v>
      </c>
      <c r="K95">
        <f t="shared" ca="1" si="10"/>
        <v>0.79547071009818549</v>
      </c>
      <c r="L95">
        <f t="shared" si="11"/>
        <v>1.0430342213018158E-3</v>
      </c>
      <c r="M95">
        <f t="shared" ca="1" si="12"/>
        <v>-3.4317330774245897E-2</v>
      </c>
      <c r="N95">
        <f t="shared" ca="1" si="13"/>
        <v>1.5211350660210394E-2</v>
      </c>
    </row>
    <row r="96" spans="2:14" x14ac:dyDescent="0.35">
      <c r="B96" s="10">
        <v>81</v>
      </c>
      <c r="C96" s="1">
        <v>42979</v>
      </c>
      <c r="D96">
        <v>1.1499999999999999</v>
      </c>
      <c r="E96">
        <f t="shared" si="9"/>
        <v>-8.6580627431145415E-3</v>
      </c>
      <c r="F96">
        <v>1.38</v>
      </c>
      <c r="G96">
        <v>2.2000000000000002</v>
      </c>
      <c r="H96" s="36">
        <f t="shared" si="14"/>
        <v>2.9413885206293192E-2</v>
      </c>
      <c r="I96" s="36">
        <f t="shared" si="15"/>
        <v>-4.5351551653911512E-3</v>
      </c>
      <c r="J96">
        <f t="shared" ca="1" si="10"/>
        <v>0.70273242231104704</v>
      </c>
      <c r="K96">
        <f t="shared" ca="1" si="10"/>
        <v>0.83609367998191386</v>
      </c>
      <c r="L96">
        <f t="shared" si="11"/>
        <v>1.0430342213018158E-3</v>
      </c>
      <c r="M96">
        <f t="shared" ca="1" si="12"/>
        <v>-2.6547949421502959E-2</v>
      </c>
      <c r="N96">
        <f t="shared" ca="1" si="13"/>
        <v>1.9947223271351192E-2</v>
      </c>
    </row>
    <row r="97" spans="2:14" x14ac:dyDescent="0.35">
      <c r="B97" s="10">
        <v>82</v>
      </c>
      <c r="C97" s="1">
        <v>43009</v>
      </c>
      <c r="D97">
        <v>1.1499999999999999</v>
      </c>
      <c r="E97">
        <f t="shared" si="9"/>
        <v>0</v>
      </c>
      <c r="F97">
        <v>1.55</v>
      </c>
      <c r="G97">
        <v>2.36</v>
      </c>
      <c r="H97" s="36">
        <f t="shared" si="14"/>
        <v>0.11617143176204202</v>
      </c>
      <c r="I97" s="36">
        <f t="shared" si="15"/>
        <v>7.0204258673248351E-2</v>
      </c>
      <c r="J97">
        <f t="shared" ca="1" si="10"/>
        <v>0.62048048630495856</v>
      </c>
      <c r="K97">
        <f t="shared" ca="1" si="10"/>
        <v>0.50712190196093343</v>
      </c>
      <c r="L97">
        <f t="shared" si="11"/>
        <v>1.0430342213018158E-3</v>
      </c>
      <c r="M97">
        <f t="shared" ca="1" si="12"/>
        <v>-4.0758238447563329E-2</v>
      </c>
      <c r="N97">
        <f t="shared" ca="1" si="13"/>
        <v>1.7612482935024255E-2</v>
      </c>
    </row>
    <row r="98" spans="2:14" x14ac:dyDescent="0.35">
      <c r="B98" s="10">
        <v>83</v>
      </c>
      <c r="C98" s="1">
        <v>43040</v>
      </c>
      <c r="D98">
        <v>1.1599999999999999</v>
      </c>
      <c r="E98">
        <f t="shared" si="9"/>
        <v>8.6580627431145311E-3</v>
      </c>
      <c r="F98">
        <v>1.7</v>
      </c>
      <c r="G98">
        <v>2.35</v>
      </c>
      <c r="H98" s="36">
        <f t="shared" si="14"/>
        <v>9.2373320131015069E-2</v>
      </c>
      <c r="I98" s="36">
        <f t="shared" si="15"/>
        <v>-4.2462908814509849E-3</v>
      </c>
      <c r="J98">
        <f t="shared" ca="1" si="10"/>
        <v>0.70019440058870519</v>
      </c>
      <c r="K98">
        <f t="shared" ca="1" si="10"/>
        <v>0.83911987972619628</v>
      </c>
      <c r="L98">
        <f t="shared" si="11"/>
        <v>1.0430342213018158E-3</v>
      </c>
      <c r="M98">
        <f t="shared" ca="1" si="12"/>
        <v>-2.6543699772058484E-2</v>
      </c>
      <c r="N98">
        <f t="shared" ca="1" si="13"/>
        <v>1.9875180934388E-2</v>
      </c>
    </row>
    <row r="99" spans="2:14" x14ac:dyDescent="0.35">
      <c r="B99" s="10">
        <v>84</v>
      </c>
      <c r="C99" s="1">
        <v>43070</v>
      </c>
      <c r="D99">
        <v>1.3</v>
      </c>
      <c r="E99">
        <f t="shared" si="9"/>
        <v>0.1139442593492179</v>
      </c>
      <c r="F99">
        <v>1.84</v>
      </c>
      <c r="G99">
        <v>2.4</v>
      </c>
      <c r="H99" s="36">
        <f t="shared" si="14"/>
        <v>7.9137320558723995E-2</v>
      </c>
      <c r="I99" s="36">
        <f t="shared" si="15"/>
        <v>2.1053409197832263E-2</v>
      </c>
      <c r="J99">
        <f t="shared" ca="1" si="10"/>
        <v>0.73050933238346705</v>
      </c>
      <c r="K99">
        <f t="shared" ca="1" si="10"/>
        <v>0.73305387775385478</v>
      </c>
      <c r="L99">
        <f t="shared" si="11"/>
        <v>1.0430342213018158E-3</v>
      </c>
      <c r="M99">
        <f t="shared" ca="1" si="12"/>
        <v>-2.8943662705215506E-2</v>
      </c>
      <c r="N99">
        <f t="shared" ca="1" si="13"/>
        <v>2.0735677325001728E-2</v>
      </c>
    </row>
    <row r="100" spans="2:14" x14ac:dyDescent="0.35">
      <c r="B100" s="10">
        <v>85</v>
      </c>
      <c r="C100" s="1">
        <v>43101</v>
      </c>
      <c r="D100">
        <v>1.41</v>
      </c>
      <c r="E100">
        <f t="shared" si="9"/>
        <v>8.1225439922585782E-2</v>
      </c>
      <c r="F100">
        <v>2.0299999999999998</v>
      </c>
      <c r="G100">
        <v>2.58</v>
      </c>
      <c r="H100" s="36">
        <f t="shared" si="14"/>
        <v>9.8270221432801619E-2</v>
      </c>
      <c r="I100" s="36">
        <f t="shared" si="15"/>
        <v>7.2320661579626286E-2</v>
      </c>
      <c r="J100">
        <f t="shared" ca="1" si="10"/>
        <v>0.65566209632731887</v>
      </c>
      <c r="K100">
        <f t="shared" ca="1" si="10"/>
        <v>0.72868769508335673</v>
      </c>
      <c r="L100">
        <f t="shared" si="11"/>
        <v>1.0430342213018158E-3</v>
      </c>
      <c r="M100">
        <f t="shared" ca="1" si="12"/>
        <v>-3.1963483919093892E-2</v>
      </c>
      <c r="N100">
        <f t="shared" ca="1" si="13"/>
        <v>1.8611121119176521E-2</v>
      </c>
    </row>
    <row r="101" spans="2:14" x14ac:dyDescent="0.35">
      <c r="B101" s="10">
        <v>86</v>
      </c>
      <c r="C101" s="1">
        <v>43132</v>
      </c>
      <c r="D101">
        <v>1.42</v>
      </c>
      <c r="E101">
        <f t="shared" si="9"/>
        <v>7.0671672230923528E-3</v>
      </c>
      <c r="F101">
        <v>2.1800000000000002</v>
      </c>
      <c r="G101">
        <v>2.86</v>
      </c>
      <c r="H101" s="36">
        <f t="shared" si="14"/>
        <v>7.1289083747301904E-2</v>
      </c>
      <c r="I101" s="36">
        <f t="shared" si="15"/>
        <v>0.10303222589823514</v>
      </c>
      <c r="J101">
        <f t="shared" ca="1" si="10"/>
        <v>0.64681677343579458</v>
      </c>
      <c r="K101">
        <f t="shared" ca="1" si="10"/>
        <v>0.7893469677832593</v>
      </c>
      <c r="L101">
        <f t="shared" si="11"/>
        <v>1.0430342213018158E-3</v>
      </c>
      <c r="M101">
        <f t="shared" ca="1" si="12"/>
        <v>-3.0264970792408079E-2</v>
      </c>
      <c r="N101">
        <f t="shared" ca="1" si="13"/>
        <v>1.836004457137163E-2</v>
      </c>
    </row>
    <row r="102" spans="2:14" x14ac:dyDescent="0.35">
      <c r="B102" s="10">
        <v>87</v>
      </c>
      <c r="C102" s="1">
        <v>43160</v>
      </c>
      <c r="D102">
        <v>1.51</v>
      </c>
      <c r="E102">
        <f t="shared" si="9"/>
        <v>6.1452779213663725E-2</v>
      </c>
      <c r="F102">
        <v>2.2799999999999998</v>
      </c>
      <c r="G102">
        <v>2.84</v>
      </c>
      <c r="H102" s="36">
        <f t="shared" si="14"/>
        <v>4.4850566165351498E-2</v>
      </c>
      <c r="I102" s="36">
        <f t="shared" si="15"/>
        <v>-7.0175726586465346E-3</v>
      </c>
      <c r="J102">
        <f t="shared" ca="1" si="10"/>
        <v>0.74953567243002783</v>
      </c>
      <c r="K102">
        <f t="shared" ca="1" si="10"/>
        <v>0.66726603134778006</v>
      </c>
      <c r="L102">
        <f t="shared" si="11"/>
        <v>1.0430342213018158E-3</v>
      </c>
      <c r="M102">
        <f t="shared" ca="1" si="12"/>
        <v>-3.0423673921466707E-2</v>
      </c>
      <c r="N102">
        <f t="shared" ca="1" si="13"/>
        <v>2.1275744412979934E-2</v>
      </c>
    </row>
    <row r="103" spans="2:14" x14ac:dyDescent="0.35">
      <c r="B103" s="10">
        <v>88</v>
      </c>
      <c r="C103" s="1">
        <v>43191</v>
      </c>
      <c r="D103">
        <v>1.69</v>
      </c>
      <c r="E103">
        <f t="shared" si="9"/>
        <v>0.11261887810814909</v>
      </c>
      <c r="F103">
        <v>2.38</v>
      </c>
      <c r="G103">
        <v>2.87</v>
      </c>
      <c r="H103" s="36">
        <f t="shared" si="14"/>
        <v>4.2925044717034053E-2</v>
      </c>
      <c r="I103" s="36">
        <f t="shared" si="15"/>
        <v>1.0507977598415165E-2</v>
      </c>
      <c r="J103">
        <f t="shared" ca="1" si="10"/>
        <v>0.76858838592350276</v>
      </c>
      <c r="K103">
        <f t="shared" ca="1" si="10"/>
        <v>0.57461239943999654</v>
      </c>
      <c r="L103">
        <f t="shared" si="11"/>
        <v>1.0430342213018158E-3</v>
      </c>
      <c r="M103">
        <f t="shared" ca="1" si="12"/>
        <v>-3.2805320041313903E-2</v>
      </c>
      <c r="N103">
        <f t="shared" ca="1" si="13"/>
        <v>2.1816560117383581E-2</v>
      </c>
    </row>
    <row r="104" spans="2:14" x14ac:dyDescent="0.35">
      <c r="B104" s="10">
        <v>89</v>
      </c>
      <c r="C104" s="1">
        <v>43221</v>
      </c>
      <c r="D104">
        <v>1.7</v>
      </c>
      <c r="E104">
        <f t="shared" si="9"/>
        <v>5.899722127188322E-3</v>
      </c>
      <c r="F104">
        <v>2.5099999999999998</v>
      </c>
      <c r="G104">
        <v>2.98</v>
      </c>
      <c r="H104" s="36">
        <f t="shared" si="14"/>
        <v>5.3182265460309221E-2</v>
      </c>
      <c r="I104" s="36">
        <f t="shared" si="15"/>
        <v>3.761127074578325E-2</v>
      </c>
      <c r="J104">
        <f t="shared" ca="1" si="10"/>
        <v>0.64277696908470217</v>
      </c>
      <c r="K104">
        <f t="shared" ca="1" si="10"/>
        <v>0.83665687413212542</v>
      </c>
      <c r="L104">
        <f t="shared" si="11"/>
        <v>1.0430342213018158E-3</v>
      </c>
      <c r="M104">
        <f t="shared" ca="1" si="12"/>
        <v>-2.8830507851685533E-2</v>
      </c>
      <c r="N104">
        <f t="shared" ca="1" si="13"/>
        <v>1.8245373785158565E-2</v>
      </c>
    </row>
    <row r="105" spans="2:14" x14ac:dyDescent="0.35">
      <c r="B105" s="10">
        <v>90</v>
      </c>
      <c r="C105" s="1">
        <v>43252</v>
      </c>
      <c r="D105">
        <v>1.82</v>
      </c>
      <c r="E105">
        <f t="shared" si="9"/>
        <v>6.8208250026533565E-2</v>
      </c>
      <c r="F105">
        <v>2.5299999999999998</v>
      </c>
      <c r="G105">
        <v>2.91</v>
      </c>
      <c r="H105" s="36">
        <f t="shared" si="14"/>
        <v>7.9365495957363415E-3</v>
      </c>
      <c r="I105" s="36">
        <f t="shared" si="15"/>
        <v>-2.3770219333911845E-2</v>
      </c>
      <c r="J105">
        <f t="shared" ca="1" si="10"/>
        <v>0.8375595569348131</v>
      </c>
      <c r="K105">
        <f t="shared" ca="1" si="10"/>
        <v>0.73671992289670896</v>
      </c>
      <c r="L105">
        <f t="shared" si="11"/>
        <v>1.0430342213018158E-3</v>
      </c>
      <c r="M105">
        <f t="shared" ca="1" si="12"/>
        <v>-2.4711204517340345E-2</v>
      </c>
      <c r="N105">
        <f t="shared" ca="1" si="13"/>
        <v>2.3774322850067336E-2</v>
      </c>
    </row>
    <row r="106" spans="2:14" x14ac:dyDescent="0.35">
      <c r="B106" s="10">
        <v>91</v>
      </c>
      <c r="C106" s="1">
        <v>43282</v>
      </c>
      <c r="D106">
        <v>1.91</v>
      </c>
      <c r="E106">
        <f t="shared" si="9"/>
        <v>4.8266740969834354E-2</v>
      </c>
      <c r="F106">
        <v>2.61</v>
      </c>
      <c r="G106">
        <v>2.89</v>
      </c>
      <c r="H106" s="36">
        <f t="shared" si="14"/>
        <v>3.1130918595173213E-2</v>
      </c>
      <c r="I106" s="36">
        <f t="shared" si="15"/>
        <v>-6.8965790590603286E-3</v>
      </c>
      <c r="J106">
        <f t="shared" ca="1" si="10"/>
        <v>0.50090039466582792</v>
      </c>
      <c r="K106">
        <f t="shared" ca="1" si="10"/>
        <v>0.78001023020118776</v>
      </c>
      <c r="L106">
        <f t="shared" si="11"/>
        <v>1.0430342213018158E-3</v>
      </c>
      <c r="M106">
        <f t="shared" ca="1" si="12"/>
        <v>-3.6179891324468381E-2</v>
      </c>
      <c r="N106">
        <f t="shared" ca="1" si="13"/>
        <v>1.4218174218073403E-2</v>
      </c>
    </row>
    <row r="107" spans="2:14" x14ac:dyDescent="0.35">
      <c r="B107" s="10">
        <v>92</v>
      </c>
      <c r="C107" s="1">
        <v>43313</v>
      </c>
      <c r="D107">
        <v>1.91</v>
      </c>
      <c r="E107">
        <f t="shared" si="9"/>
        <v>0</v>
      </c>
      <c r="F107">
        <v>2.64</v>
      </c>
      <c r="G107">
        <v>2.89</v>
      </c>
      <c r="H107" s="36">
        <f t="shared" si="14"/>
        <v>1.142869582362285E-2</v>
      </c>
      <c r="I107" s="36">
        <f t="shared" si="15"/>
        <v>0</v>
      </c>
      <c r="J107">
        <f t="shared" ca="1" si="10"/>
        <v>0.5601565737080072</v>
      </c>
      <c r="K107">
        <f t="shared" ca="1" si="10"/>
        <v>0.76128730069073003</v>
      </c>
      <c r="L107">
        <f t="shared" si="11"/>
        <v>1.0430342213018158E-3</v>
      </c>
      <c r="M107">
        <f t="shared" ca="1" si="12"/>
        <v>-3.453431356448762E-2</v>
      </c>
      <c r="N107">
        <f t="shared" ca="1" si="13"/>
        <v>1.5900174643888862E-2</v>
      </c>
    </row>
    <row r="108" spans="2:14" x14ac:dyDescent="0.35">
      <c r="B108" s="10">
        <v>93</v>
      </c>
      <c r="C108" s="1">
        <v>43344</v>
      </c>
      <c r="D108">
        <v>1.95</v>
      </c>
      <c r="E108">
        <f t="shared" si="9"/>
        <v>2.0726130517116952E-2</v>
      </c>
      <c r="F108">
        <v>2.77</v>
      </c>
      <c r="G108">
        <v>3</v>
      </c>
      <c r="H108" s="36">
        <f t="shared" si="14"/>
        <v>4.8068403041022403E-2</v>
      </c>
      <c r="I108" s="36">
        <f t="shared" si="15"/>
        <v>3.7355786543768817E-2</v>
      </c>
      <c r="J108">
        <f t="shared" ca="1" si="10"/>
        <v>0.75746316140020098</v>
      </c>
      <c r="K108">
        <f t="shared" ca="1" si="10"/>
        <v>0.60404679791038185</v>
      </c>
      <c r="L108">
        <f t="shared" si="11"/>
        <v>1.0430342213018158E-3</v>
      </c>
      <c r="M108">
        <f t="shared" ca="1" si="12"/>
        <v>-3.2243430066380002E-2</v>
      </c>
      <c r="N108">
        <f t="shared" ca="1" si="13"/>
        <v>2.1500768031428016E-2</v>
      </c>
    </row>
    <row r="109" spans="2:14" x14ac:dyDescent="0.35">
      <c r="B109" s="10">
        <v>94</v>
      </c>
      <c r="C109" s="1">
        <v>43374</v>
      </c>
      <c r="D109">
        <v>2.19</v>
      </c>
      <c r="E109">
        <f t="shared" si="9"/>
        <v>0.11607217125275403</v>
      </c>
      <c r="F109">
        <v>2.86</v>
      </c>
      <c r="G109">
        <v>3.15</v>
      </c>
      <c r="H109" s="36">
        <f t="shared" si="14"/>
        <v>3.1974304632514106E-2</v>
      </c>
      <c r="I109" s="36">
        <f t="shared" si="15"/>
        <v>4.8790164169432049E-2</v>
      </c>
      <c r="J109">
        <f t="shared" ca="1" si="10"/>
        <v>0.54787941901362969</v>
      </c>
      <c r="K109">
        <f t="shared" ca="1" si="10"/>
        <v>0.55705330455731406</v>
      </c>
      <c r="L109">
        <f t="shared" si="11"/>
        <v>1.0430342213018158E-3</v>
      </c>
      <c r="M109">
        <f t="shared" ca="1" si="12"/>
        <v>-4.1867525324812617E-2</v>
      </c>
      <c r="N109">
        <f t="shared" ca="1" si="13"/>
        <v>1.5551684752074437E-2</v>
      </c>
    </row>
    <row r="110" spans="2:14" x14ac:dyDescent="0.35">
      <c r="B110" s="10">
        <v>95</v>
      </c>
      <c r="C110" s="1">
        <v>43405</v>
      </c>
      <c r="D110">
        <v>2.2000000000000002</v>
      </c>
      <c r="E110">
        <f t="shared" si="9"/>
        <v>4.5558165358608824E-3</v>
      </c>
      <c r="F110">
        <v>2.86</v>
      </c>
      <c r="G110">
        <v>3.12</v>
      </c>
      <c r="H110" s="36">
        <f t="shared" si="14"/>
        <v>0</v>
      </c>
      <c r="I110" s="36">
        <f t="shared" si="15"/>
        <v>-9.5694510161506725E-3</v>
      </c>
      <c r="J110">
        <f t="shared" ca="1" si="10"/>
        <v>0.66035521959303134</v>
      </c>
      <c r="K110">
        <f t="shared" ca="1" si="10"/>
        <v>0.58659123315372996</v>
      </c>
      <c r="L110">
        <f t="shared" si="11"/>
        <v>1.0430342213018158E-3</v>
      </c>
      <c r="M110">
        <f t="shared" ca="1" si="12"/>
        <v>-3.6557544412165535E-2</v>
      </c>
      <c r="N110">
        <f t="shared" ca="1" si="13"/>
        <v>1.8744336514750947E-2</v>
      </c>
    </row>
    <row r="111" spans="2:14" x14ac:dyDescent="0.35">
      <c r="B111" s="10">
        <v>96</v>
      </c>
      <c r="C111" s="1">
        <v>43435</v>
      </c>
      <c r="D111">
        <v>2.27</v>
      </c>
      <c r="E111">
        <f t="shared" si="9"/>
        <v>3.1322471129041067E-2</v>
      </c>
      <c r="F111">
        <v>2.68</v>
      </c>
      <c r="G111">
        <v>2.83</v>
      </c>
      <c r="H111" s="36">
        <f t="shared" si="14"/>
        <v>-6.5004830308995773E-2</v>
      </c>
      <c r="I111" s="36">
        <f t="shared" si="15"/>
        <v>-9.755629016624473E-2</v>
      </c>
      <c r="J111">
        <f t="shared" ca="1" si="10"/>
        <v>0.77448231985215366</v>
      </c>
      <c r="K111">
        <f t="shared" ca="1" si="10"/>
        <v>0.55911894336880175</v>
      </c>
      <c r="L111">
        <f t="shared" si="11"/>
        <v>1.0430342213018158E-3</v>
      </c>
      <c r="M111">
        <f t="shared" ca="1" si="12"/>
        <v>-3.3099627729173707E-2</v>
      </c>
      <c r="N111">
        <f t="shared" ca="1" si="13"/>
        <v>2.1983860802948584E-2</v>
      </c>
    </row>
    <row r="112" spans="2:14" x14ac:dyDescent="0.35">
      <c r="B112" s="10">
        <v>97</v>
      </c>
      <c r="C112" s="1">
        <v>43466</v>
      </c>
      <c r="D112">
        <v>2.4</v>
      </c>
      <c r="E112">
        <f t="shared" si="9"/>
        <v>5.5688905860588632E-2</v>
      </c>
      <c r="F112">
        <v>2.54</v>
      </c>
      <c r="G112">
        <v>2.71</v>
      </c>
      <c r="H112" s="36">
        <f t="shared" si="14"/>
        <v>-5.3652713492320141E-2</v>
      </c>
      <c r="I112" s="36">
        <f t="shared" si="15"/>
        <v>-4.332807676353681E-2</v>
      </c>
      <c r="J112">
        <f t="shared" ca="1" si="10"/>
        <v>0.52364102674722268</v>
      </c>
      <c r="K112">
        <f t="shared" ca="1" si="10"/>
        <v>0.57413651095700091</v>
      </c>
      <c r="L112">
        <f t="shared" si="11"/>
        <v>1.0430342213018158E-3</v>
      </c>
      <c r="M112">
        <f t="shared" ca="1" si="12"/>
        <v>-4.2223984385023464E-2</v>
      </c>
      <c r="N112">
        <f t="shared" ca="1" si="13"/>
        <v>1.4863672349449575E-2</v>
      </c>
    </row>
    <row r="113" spans="2:14" x14ac:dyDescent="0.35">
      <c r="B113" s="10">
        <v>98</v>
      </c>
      <c r="C113" s="1">
        <v>43497</v>
      </c>
      <c r="D113">
        <v>2.4</v>
      </c>
      <c r="E113">
        <f t="shared" ref="E113:E144" si="16">LN(D113/D112)</f>
        <v>0</v>
      </c>
      <c r="F113">
        <v>2.5</v>
      </c>
      <c r="G113">
        <v>2.68</v>
      </c>
      <c r="H113" s="36">
        <f t="shared" si="14"/>
        <v>-1.5873349156290122E-2</v>
      </c>
      <c r="I113" s="36">
        <f t="shared" si="15"/>
        <v>-1.1131840368844181E-2</v>
      </c>
      <c r="J113">
        <f t="shared" ca="1" si="10"/>
        <v>0.76128453854000333</v>
      </c>
      <c r="K113">
        <f t="shared" ca="1" si="10"/>
        <v>0.5513644563687754</v>
      </c>
      <c r="L113">
        <f t="shared" si="11"/>
        <v>1.0430342213018158E-3</v>
      </c>
      <c r="M113">
        <f t="shared" ca="1" si="12"/>
        <v>-3.3866782869046638E-2</v>
      </c>
      <c r="N113">
        <f t="shared" ca="1" si="13"/>
        <v>2.16092387104398E-2</v>
      </c>
    </row>
    <row r="114" spans="2:14" x14ac:dyDescent="0.35">
      <c r="B114" s="10">
        <v>99</v>
      </c>
      <c r="C114" s="1">
        <v>43525</v>
      </c>
      <c r="D114">
        <v>2.41</v>
      </c>
      <c r="E114">
        <f t="shared" si="16"/>
        <v>4.1580101486638982E-3</v>
      </c>
      <c r="F114">
        <v>2.41</v>
      </c>
      <c r="G114">
        <v>2.57</v>
      </c>
      <c r="H114" s="36">
        <f t="shared" si="14"/>
        <v>-3.6663984371591359E-2</v>
      </c>
      <c r="I114" s="36">
        <f t="shared" ref="I114:I145" si="17">LN(G114/G113)</f>
        <v>-4.1910895615636948E-2</v>
      </c>
      <c r="J114">
        <f t="shared" ca="1" si="10"/>
        <v>0.82305384226369016</v>
      </c>
      <c r="K114">
        <f t="shared" ca="1" si="10"/>
        <v>0.69337222920875408</v>
      </c>
      <c r="L114">
        <f t="shared" si="11"/>
        <v>1.0430342213018158E-3</v>
      </c>
      <c r="M114">
        <f t="shared" ca="1" si="12"/>
        <v>-2.6724441297037139E-2</v>
      </c>
      <c r="N114">
        <f t="shared" ca="1" si="13"/>
        <v>2.3362574764923018E-2</v>
      </c>
    </row>
    <row r="115" spans="2:14" x14ac:dyDescent="0.35">
      <c r="B115" s="10">
        <v>100</v>
      </c>
      <c r="C115" s="1">
        <v>43556</v>
      </c>
      <c r="D115">
        <v>2.42</v>
      </c>
      <c r="E115">
        <f t="shared" si="16"/>
        <v>4.1407926660313871E-3</v>
      </c>
      <c r="F115">
        <v>2.34</v>
      </c>
      <c r="G115">
        <v>2.5299999999999998</v>
      </c>
      <c r="H115" s="36">
        <f t="shared" si="14"/>
        <v>-2.9475818132953691E-2</v>
      </c>
      <c r="I115" s="36">
        <f t="shared" si="17"/>
        <v>-1.5686596167699619E-2</v>
      </c>
      <c r="J115">
        <f t="shared" ca="1" si="10"/>
        <v>0.75321617804869367</v>
      </c>
      <c r="K115">
        <f t="shared" ca="1" si="10"/>
        <v>0.54196761012376404</v>
      </c>
      <c r="L115">
        <f t="shared" si="11"/>
        <v>1.0430342213018158E-3</v>
      </c>
      <c r="M115">
        <f t="shared" ca="1" si="12"/>
        <v>-3.449221805987205E-2</v>
      </c>
      <c r="N115">
        <f t="shared" ca="1" si="13"/>
        <v>2.1380216421095839E-2</v>
      </c>
    </row>
    <row r="116" spans="2:14" x14ac:dyDescent="0.35">
      <c r="B116" s="10">
        <v>101</v>
      </c>
      <c r="C116" s="1">
        <v>43586</v>
      </c>
      <c r="D116">
        <v>2.39</v>
      </c>
      <c r="E116">
        <f t="shared" si="16"/>
        <v>-1.2474174225175688E-2</v>
      </c>
      <c r="F116">
        <v>2.21</v>
      </c>
      <c r="G116">
        <v>2.4</v>
      </c>
      <c r="H116" s="36">
        <f t="shared" si="14"/>
        <v>-5.7158413839948519E-2</v>
      </c>
      <c r="I116" s="36">
        <f t="shared" si="17"/>
        <v>-5.2750565385528851E-2</v>
      </c>
      <c r="J116">
        <f t="shared" ca="1" si="10"/>
        <v>0.77244861371888041</v>
      </c>
      <c r="K116">
        <f t="shared" ca="1" si="10"/>
        <v>0.54799015916152249</v>
      </c>
      <c r="L116">
        <f t="shared" si="11"/>
        <v>1.0430342213018158E-3</v>
      </c>
      <c r="M116">
        <f t="shared" ca="1" si="12"/>
        <v>-3.3551603912198635E-2</v>
      </c>
      <c r="N116">
        <f t="shared" ca="1" si="13"/>
        <v>2.1926133581291002E-2</v>
      </c>
    </row>
    <row r="117" spans="2:14" x14ac:dyDescent="0.35">
      <c r="B117" s="10">
        <v>102</v>
      </c>
      <c r="C117" s="1">
        <v>43617</v>
      </c>
      <c r="D117">
        <v>2.38</v>
      </c>
      <c r="E117">
        <f t="shared" si="16"/>
        <v>-4.1928782600360393E-3</v>
      </c>
      <c r="F117">
        <v>1.81</v>
      </c>
      <c r="G117">
        <v>2.0699999999999998</v>
      </c>
      <c r="H117" s="36">
        <f t="shared" si="14"/>
        <v>-0.19966567025192697</v>
      </c>
      <c r="I117" s="36">
        <f t="shared" si="17"/>
        <v>-0.1479201300766223</v>
      </c>
      <c r="J117">
        <f t="shared" ca="1" si="10"/>
        <v>0.75984207846674257</v>
      </c>
      <c r="K117">
        <f t="shared" ca="1" si="10"/>
        <v>0.54062495048247361</v>
      </c>
      <c r="L117">
        <f t="shared" si="11"/>
        <v>1.0430342213018158E-3</v>
      </c>
      <c r="M117">
        <f t="shared" ca="1" si="12"/>
        <v>-3.4282984049847788E-2</v>
      </c>
      <c r="N117">
        <f t="shared" ca="1" si="13"/>
        <v>2.1568294145726655E-2</v>
      </c>
    </row>
    <row r="118" spans="2:14" x14ac:dyDescent="0.35">
      <c r="B118" s="10">
        <v>103</v>
      </c>
      <c r="C118" s="1">
        <v>43647</v>
      </c>
      <c r="D118">
        <v>2.4</v>
      </c>
      <c r="E118">
        <f t="shared" si="16"/>
        <v>8.3682496705165792E-3</v>
      </c>
      <c r="F118">
        <v>1.84</v>
      </c>
      <c r="G118">
        <v>2.06</v>
      </c>
      <c r="H118" s="36">
        <f t="shared" si="14"/>
        <v>1.6438726343159939E-2</v>
      </c>
      <c r="I118" s="36">
        <f t="shared" si="17"/>
        <v>-4.8426244757879032E-3</v>
      </c>
      <c r="J118">
        <f t="shared" ca="1" si="10"/>
        <v>0.66801394420722471</v>
      </c>
      <c r="K118">
        <f t="shared" ca="1" si="10"/>
        <v>0.52614341861123193</v>
      </c>
      <c r="L118">
        <f t="shared" si="11"/>
        <v>1.0430342213018158E-3</v>
      </c>
      <c r="M118">
        <f t="shared" ca="1" si="12"/>
        <v>-3.8294502255526081E-2</v>
      </c>
      <c r="N118">
        <f t="shared" ca="1" si="13"/>
        <v>1.8961731194436705E-2</v>
      </c>
    </row>
    <row r="119" spans="2:14" x14ac:dyDescent="0.35">
      <c r="B119" s="10">
        <v>104</v>
      </c>
      <c r="C119" s="1">
        <v>43678</v>
      </c>
      <c r="D119">
        <v>2.13</v>
      </c>
      <c r="E119">
        <f t="shared" si="16"/>
        <v>-0.11934675763256625</v>
      </c>
      <c r="F119">
        <v>1.57</v>
      </c>
      <c r="G119">
        <v>1.63</v>
      </c>
      <c r="H119" s="36">
        <f t="shared" si="14"/>
        <v>-0.15868995226067756</v>
      </c>
      <c r="I119" s="36">
        <f t="shared" si="17"/>
        <v>-0.23412596798281876</v>
      </c>
      <c r="J119">
        <f t="shared" ca="1" si="10"/>
        <v>0.81499327453609971</v>
      </c>
      <c r="K119">
        <f t="shared" ca="1" si="10"/>
        <v>0.7445223347722012</v>
      </c>
      <c r="L119">
        <f t="shared" si="11"/>
        <v>1.0430342213018158E-3</v>
      </c>
      <c r="M119">
        <f t="shared" ca="1" si="12"/>
        <v>-2.5315296914080673E-2</v>
      </c>
      <c r="N119">
        <f t="shared" ca="1" si="13"/>
        <v>2.3133773674989921E-2</v>
      </c>
    </row>
    <row r="120" spans="2:14" x14ac:dyDescent="0.35">
      <c r="B120" s="10">
        <v>105</v>
      </c>
      <c r="C120" s="1">
        <v>43709</v>
      </c>
      <c r="D120">
        <v>2.04</v>
      </c>
      <c r="E120">
        <f t="shared" si="16"/>
        <v>-4.3172171865208664E-2</v>
      </c>
      <c r="F120">
        <v>1.65</v>
      </c>
      <c r="G120">
        <v>1.7</v>
      </c>
      <c r="H120" s="36">
        <f t="shared" si="14"/>
        <v>4.9699668552272543E-2</v>
      </c>
      <c r="I120" s="36">
        <f t="shared" si="17"/>
        <v>4.2048236243499404E-2</v>
      </c>
      <c r="J120">
        <f t="shared" ca="1" si="10"/>
        <v>0.729771037129194</v>
      </c>
      <c r="K120">
        <f t="shared" ca="1" si="10"/>
        <v>0.70603692207907875</v>
      </c>
      <c r="L120">
        <f t="shared" si="11"/>
        <v>1.0430342213018158E-3</v>
      </c>
      <c r="M120">
        <f t="shared" ca="1" si="12"/>
        <v>-2.9879729649954882E-2</v>
      </c>
      <c r="N120">
        <f t="shared" ca="1" si="13"/>
        <v>2.0714720642472793E-2</v>
      </c>
    </row>
    <row r="121" spans="2:14" x14ac:dyDescent="0.35">
      <c r="B121" s="10">
        <v>106</v>
      </c>
      <c r="C121" s="1">
        <v>43739</v>
      </c>
      <c r="D121">
        <v>1.83</v>
      </c>
      <c r="E121">
        <f t="shared" si="16"/>
        <v>-0.10863384100279541</v>
      </c>
      <c r="F121">
        <v>1.55</v>
      </c>
      <c r="G121">
        <v>1.71</v>
      </c>
      <c r="H121" s="36">
        <f t="shared" si="14"/>
        <v>-6.252035698133393E-2</v>
      </c>
      <c r="I121" s="36">
        <f t="shared" si="17"/>
        <v>5.8651194523980576E-3</v>
      </c>
      <c r="J121">
        <f t="shared" ca="1" si="10"/>
        <v>0.7175103671279548</v>
      </c>
      <c r="K121">
        <f t="shared" ca="1" si="10"/>
        <v>0.78363901926530943</v>
      </c>
      <c r="L121">
        <f t="shared" si="11"/>
        <v>1.0430342213018158E-3</v>
      </c>
      <c r="M121">
        <f t="shared" ca="1" si="12"/>
        <v>-2.7743068074239784E-2</v>
      </c>
      <c r="N121">
        <f t="shared" ca="1" si="13"/>
        <v>2.0366698672507635E-2</v>
      </c>
    </row>
    <row r="122" spans="2:14" x14ac:dyDescent="0.35">
      <c r="B122" s="10">
        <v>107</v>
      </c>
      <c r="C122" s="1">
        <v>43770</v>
      </c>
      <c r="D122">
        <v>1.55</v>
      </c>
      <c r="E122">
        <f t="shared" si="16"/>
        <v>-0.16606103592217439</v>
      </c>
      <c r="F122">
        <v>1.61</v>
      </c>
      <c r="G122">
        <v>1.81</v>
      </c>
      <c r="H122" s="36">
        <f t="shared" si="14"/>
        <v>3.7979248065216471E-2</v>
      </c>
      <c r="I122" s="36">
        <f t="shared" si="17"/>
        <v>5.6833474763166004E-2</v>
      </c>
      <c r="J122">
        <f t="shared" ca="1" si="10"/>
        <v>0.56284915665337409</v>
      </c>
      <c r="K122">
        <f t="shared" ca="1" si="10"/>
        <v>0.70922386658332559</v>
      </c>
      <c r="L122">
        <f t="shared" si="11"/>
        <v>1.0430342213018158E-3</v>
      </c>
      <c r="M122">
        <f t="shared" ca="1" si="12"/>
        <v>-3.6180202544614473E-2</v>
      </c>
      <c r="N122">
        <f t="shared" ca="1" si="13"/>
        <v>1.5976604237120426E-2</v>
      </c>
    </row>
    <row r="123" spans="2:14" x14ac:dyDescent="0.35">
      <c r="B123" s="10">
        <v>108</v>
      </c>
      <c r="C123" s="1">
        <v>43800</v>
      </c>
      <c r="D123">
        <v>1.55</v>
      </c>
      <c r="E123">
        <f t="shared" si="16"/>
        <v>0</v>
      </c>
      <c r="F123">
        <v>1.61</v>
      </c>
      <c r="G123">
        <v>1.86</v>
      </c>
      <c r="H123" s="36">
        <f t="shared" si="14"/>
        <v>0</v>
      </c>
      <c r="I123" s="36">
        <f t="shared" si="17"/>
        <v>2.724964244737554E-2</v>
      </c>
      <c r="J123">
        <f t="shared" ca="1" si="10"/>
        <v>0.68738653269233829</v>
      </c>
      <c r="K123">
        <f t="shared" ca="1" si="10"/>
        <v>0.61068080381281631</v>
      </c>
      <c r="L123">
        <f t="shared" si="11"/>
        <v>1.0430342213018158E-3</v>
      </c>
      <c r="M123">
        <f t="shared" ca="1" si="12"/>
        <v>-3.471053560717164E-2</v>
      </c>
      <c r="N123">
        <f t="shared" ca="1" si="13"/>
        <v>1.9511626624884801E-2</v>
      </c>
    </row>
    <row r="124" spans="2:14" x14ac:dyDescent="0.35">
      <c r="B124" s="10">
        <v>109</v>
      </c>
      <c r="C124" s="1">
        <v>43831</v>
      </c>
      <c r="D124">
        <v>1.55</v>
      </c>
      <c r="E124">
        <f t="shared" si="16"/>
        <v>0</v>
      </c>
      <c r="F124">
        <v>1.52</v>
      </c>
      <c r="G124">
        <v>1.76</v>
      </c>
      <c r="H124" s="36">
        <f t="shared" si="14"/>
        <v>-5.7523844138186599E-2</v>
      </c>
      <c r="I124" s="36">
        <f t="shared" si="17"/>
        <v>-5.5262678675049533E-2</v>
      </c>
      <c r="J124">
        <f t="shared" ca="1" si="10"/>
        <v>0.54134443510385155</v>
      </c>
      <c r="K124">
        <f t="shared" ca="1" si="10"/>
        <v>0.77072626617084339</v>
      </c>
      <c r="L124">
        <f t="shared" si="11"/>
        <v>1.0430342213018158E-3</v>
      </c>
      <c r="M124">
        <f t="shared" ca="1" si="12"/>
        <v>-3.4939311892202563E-2</v>
      </c>
      <c r="N124">
        <f t="shared" ca="1" si="13"/>
        <v>1.5366187713679169E-2</v>
      </c>
    </row>
    <row r="125" spans="2:14" x14ac:dyDescent="0.35">
      <c r="B125" s="10">
        <v>110</v>
      </c>
      <c r="C125" s="1">
        <v>43862</v>
      </c>
      <c r="D125">
        <v>1.58</v>
      </c>
      <c r="E125">
        <f t="shared" si="16"/>
        <v>1.9169916107720123E-2</v>
      </c>
      <c r="F125">
        <v>1.33</v>
      </c>
      <c r="G125">
        <v>1.5</v>
      </c>
      <c r="H125" s="36">
        <f t="shared" si="14"/>
        <v>-0.13353139262452263</v>
      </c>
      <c r="I125" s="36">
        <f t="shared" si="17"/>
        <v>-0.15984870094189602</v>
      </c>
      <c r="J125">
        <f t="shared" ca="1" si="10"/>
        <v>0.78559195422569617</v>
      </c>
      <c r="K125">
        <f t="shared" ca="1" si="10"/>
        <v>0.77074553013128821</v>
      </c>
      <c r="L125">
        <f t="shared" si="11"/>
        <v>1.0430342213018158E-3</v>
      </c>
      <c r="M125">
        <f t="shared" ca="1" si="12"/>
        <v>-2.5562853819933583E-2</v>
      </c>
      <c r="N125">
        <f t="shared" ca="1" si="13"/>
        <v>2.2299210358876772E-2</v>
      </c>
    </row>
    <row r="126" spans="2:14" x14ac:dyDescent="0.35">
      <c r="B126" s="10">
        <v>111</v>
      </c>
      <c r="C126" s="1">
        <v>43891</v>
      </c>
      <c r="D126">
        <v>0.65</v>
      </c>
      <c r="E126">
        <f t="shared" si="16"/>
        <v>-0.88820776313132976</v>
      </c>
      <c r="F126">
        <v>0.45</v>
      </c>
      <c r="G126">
        <v>0.87</v>
      </c>
      <c r="H126" s="36">
        <f t="shared" si="14"/>
        <v>-1.0836866384514341</v>
      </c>
      <c r="I126" s="36">
        <f t="shared" si="17"/>
        <v>-0.54472717544167215</v>
      </c>
      <c r="J126">
        <f t="shared" ca="1" si="10"/>
        <v>0.76691528559720712</v>
      </c>
      <c r="K126">
        <f t="shared" ca="1" si="10"/>
        <v>0.84020165863510454</v>
      </c>
      <c r="L126">
        <f t="shared" si="11"/>
        <v>1.0430342213018158E-3</v>
      </c>
      <c r="M126">
        <f t="shared" ca="1" si="12"/>
        <v>-2.3946171543924234E-2</v>
      </c>
      <c r="N126">
        <f t="shared" ca="1" si="13"/>
        <v>2.1769068775438327E-2</v>
      </c>
    </row>
    <row r="127" spans="2:14" x14ac:dyDescent="0.35">
      <c r="B127" s="10">
        <v>112</v>
      </c>
      <c r="C127" s="1">
        <v>43922</v>
      </c>
      <c r="D127">
        <v>0.05</v>
      </c>
      <c r="E127">
        <f t="shared" si="16"/>
        <v>-2.5649493574615367</v>
      </c>
      <c r="F127">
        <v>0.22</v>
      </c>
      <c r="G127">
        <v>0.66</v>
      </c>
      <c r="H127" s="36">
        <f t="shared" si="14"/>
        <v>-0.71562003641200389</v>
      </c>
      <c r="I127" s="36">
        <f t="shared" si="17"/>
        <v>-0.27625337662815808</v>
      </c>
      <c r="J127">
        <f t="shared" ca="1" si="10"/>
        <v>0.671003434152043</v>
      </c>
      <c r="K127">
        <f t="shared" ca="1" si="10"/>
        <v>0.76816678320182763</v>
      </c>
      <c r="L127">
        <f t="shared" si="11"/>
        <v>1.0430342213018158E-3</v>
      </c>
      <c r="M127">
        <f t="shared" ca="1" si="12"/>
        <v>-3.0048149419622805E-2</v>
      </c>
      <c r="N127">
        <f t="shared" ca="1" si="13"/>
        <v>1.9046588561911854E-2</v>
      </c>
    </row>
    <row r="128" spans="2:14" x14ac:dyDescent="0.35">
      <c r="B128" s="10">
        <v>113</v>
      </c>
      <c r="C128" s="1">
        <v>43952</v>
      </c>
      <c r="D128">
        <v>0.05</v>
      </c>
      <c r="E128">
        <f t="shared" si="16"/>
        <v>0</v>
      </c>
      <c r="F128">
        <v>0.17</v>
      </c>
      <c r="G128">
        <v>0.67</v>
      </c>
      <c r="H128" s="36">
        <f t="shared" si="14"/>
        <v>-0.25782910930209968</v>
      </c>
      <c r="I128" s="36">
        <f t="shared" si="17"/>
        <v>1.5037877364540502E-2</v>
      </c>
      <c r="J128">
        <f t="shared" ca="1" si="10"/>
        <v>0.7143382295024957</v>
      </c>
      <c r="K128">
        <f t="shared" ca="1" si="10"/>
        <v>0.82385899992265232</v>
      </c>
      <c r="L128">
        <f t="shared" si="11"/>
        <v>1.0430342213018158E-3</v>
      </c>
      <c r="M128">
        <f t="shared" ca="1" si="12"/>
        <v>-2.6513508560395839E-2</v>
      </c>
      <c r="N128">
        <f t="shared" ca="1" si="13"/>
        <v>2.0276656808131441E-2</v>
      </c>
    </row>
    <row r="129" spans="2:14" x14ac:dyDescent="0.35">
      <c r="B129" s="10">
        <v>114</v>
      </c>
      <c r="C129" s="1">
        <v>43983</v>
      </c>
      <c r="D129">
        <v>0.08</v>
      </c>
      <c r="E129">
        <f t="shared" si="16"/>
        <v>0.47000362924573547</v>
      </c>
      <c r="F129">
        <v>0.19</v>
      </c>
      <c r="G129">
        <v>0.73</v>
      </c>
      <c r="H129" s="36">
        <f t="shared" si="14"/>
        <v>0.1112256351102244</v>
      </c>
      <c r="I129" s="36">
        <f t="shared" si="17"/>
        <v>8.5766821757424894E-2</v>
      </c>
      <c r="J129">
        <f t="shared" ca="1" si="10"/>
        <v>0.65795778097440927</v>
      </c>
      <c r="K129">
        <f t="shared" ca="1" si="10"/>
        <v>0.68526518459462293</v>
      </c>
      <c r="L129">
        <f t="shared" si="11"/>
        <v>1.0430342213018158E-3</v>
      </c>
      <c r="M129">
        <f t="shared" ca="1" si="12"/>
        <v>-3.3334287271605111E-2</v>
      </c>
      <c r="N129">
        <f t="shared" ca="1" si="13"/>
        <v>1.8676284661888171E-2</v>
      </c>
    </row>
    <row r="130" spans="2:14" x14ac:dyDescent="0.35">
      <c r="B130" s="10">
        <v>115</v>
      </c>
      <c r="C130" s="1">
        <v>44013</v>
      </c>
      <c r="D130">
        <v>0.09</v>
      </c>
      <c r="E130">
        <f t="shared" si="16"/>
        <v>0.11778303565638346</v>
      </c>
      <c r="F130">
        <v>0.15</v>
      </c>
      <c r="G130">
        <v>0.62</v>
      </c>
      <c r="H130" s="36">
        <f t="shared" si="14"/>
        <v>-0.23638877806423039</v>
      </c>
      <c r="I130" s="36">
        <f t="shared" si="17"/>
        <v>-0.1633250561032995</v>
      </c>
      <c r="J130">
        <f t="shared" ca="1" si="10"/>
        <v>0.58269321910006278</v>
      </c>
      <c r="K130">
        <f t="shared" ca="1" si="10"/>
        <v>0.77286001610703747</v>
      </c>
      <c r="L130">
        <f t="shared" si="11"/>
        <v>1.0430342213018158E-3</v>
      </c>
      <c r="M130">
        <f t="shared" ca="1" si="12"/>
        <v>-3.3280385638366584E-2</v>
      </c>
      <c r="N130">
        <f t="shared" ca="1" si="13"/>
        <v>1.6539882565638375E-2</v>
      </c>
    </row>
    <row r="131" spans="2:14" x14ac:dyDescent="0.35">
      <c r="B131" s="10">
        <v>116</v>
      </c>
      <c r="C131" s="1">
        <v>44044</v>
      </c>
      <c r="D131">
        <v>0.1</v>
      </c>
      <c r="E131">
        <f t="shared" si="16"/>
        <v>0.10536051565782635</v>
      </c>
      <c r="F131">
        <v>0.14000000000000001</v>
      </c>
      <c r="G131">
        <v>0.65</v>
      </c>
      <c r="H131" s="36">
        <f t="shared" si="14"/>
        <v>-6.899287148695131E-2</v>
      </c>
      <c r="I131" s="36">
        <f t="shared" si="17"/>
        <v>4.7252884850545511E-2</v>
      </c>
      <c r="J131">
        <f t="shared" ca="1" si="10"/>
        <v>0.72725719844906078</v>
      </c>
      <c r="K131">
        <f t="shared" ca="1" si="10"/>
        <v>0.8320487714358481</v>
      </c>
      <c r="L131">
        <f t="shared" si="11"/>
        <v>1.0430342213018158E-3</v>
      </c>
      <c r="M131">
        <f t="shared" ca="1" si="12"/>
        <v>-2.5742431194068646E-2</v>
      </c>
      <c r="N131">
        <f t="shared" ca="1" si="13"/>
        <v>2.0643364746787959E-2</v>
      </c>
    </row>
    <row r="132" spans="2:14" x14ac:dyDescent="0.35">
      <c r="B132" s="10">
        <v>117</v>
      </c>
      <c r="C132" s="1">
        <v>44075</v>
      </c>
      <c r="D132">
        <v>0.09</v>
      </c>
      <c r="E132">
        <f t="shared" si="16"/>
        <v>-0.10536051565782641</v>
      </c>
      <c r="F132">
        <v>0.13</v>
      </c>
      <c r="G132">
        <v>0.68</v>
      </c>
      <c r="H132" s="36">
        <f t="shared" si="14"/>
        <v>-7.410797215372196E-2</v>
      </c>
      <c r="I132" s="36">
        <f t="shared" si="17"/>
        <v>4.5120435280469641E-2</v>
      </c>
      <c r="J132">
        <f t="shared" ca="1" si="10"/>
        <v>0.73409027735251864</v>
      </c>
      <c r="K132">
        <f t="shared" ca="1" si="10"/>
        <v>0.60341963177834645</v>
      </c>
      <c r="L132">
        <f t="shared" si="11"/>
        <v>1.0430342213018158E-3</v>
      </c>
      <c r="M132">
        <f t="shared" ca="1" si="12"/>
        <v>-3.3161705384974829E-2</v>
      </c>
      <c r="N132">
        <f t="shared" ca="1" si="13"/>
        <v>2.0837323280919324E-2</v>
      </c>
    </row>
    <row r="133" spans="2:14" x14ac:dyDescent="0.35">
      <c r="B133" s="10">
        <v>118</v>
      </c>
      <c r="C133" s="1">
        <v>44105</v>
      </c>
      <c r="D133">
        <v>0.09</v>
      </c>
      <c r="E133">
        <f t="shared" si="16"/>
        <v>0</v>
      </c>
      <c r="F133">
        <v>0.15</v>
      </c>
      <c r="G133">
        <v>0.79</v>
      </c>
      <c r="H133" s="36">
        <f t="shared" si="14"/>
        <v>0.14310084364067324</v>
      </c>
      <c r="I133" s="36">
        <f t="shared" si="17"/>
        <v>0.14994014729091468</v>
      </c>
      <c r="J133">
        <f t="shared" ca="1" si="10"/>
        <v>0.64171094653917293</v>
      </c>
      <c r="K133">
        <f t="shared" ca="1" si="10"/>
        <v>0.81553085867955721</v>
      </c>
      <c r="L133">
        <f t="shared" si="11"/>
        <v>1.0430342213018158E-3</v>
      </c>
      <c r="M133">
        <f t="shared" ca="1" si="12"/>
        <v>-2.9581228964908536E-2</v>
      </c>
      <c r="N133">
        <f t="shared" ca="1" si="13"/>
        <v>1.8215114487233994E-2</v>
      </c>
    </row>
    <row r="134" spans="2:14" x14ac:dyDescent="0.35">
      <c r="B134" s="10">
        <v>119</v>
      </c>
      <c r="C134" s="1">
        <v>44136</v>
      </c>
      <c r="D134">
        <v>0.09</v>
      </c>
      <c r="E134">
        <f t="shared" si="16"/>
        <v>0</v>
      </c>
      <c r="F134">
        <v>0.17</v>
      </c>
      <c r="G134">
        <v>0.87</v>
      </c>
      <c r="H134" s="36">
        <f t="shared" si="14"/>
        <v>0.12516314295400618</v>
      </c>
      <c r="I134" s="36">
        <f t="shared" si="17"/>
        <v>9.6460266187562108E-2</v>
      </c>
      <c r="J134">
        <f t="shared" ca="1" si="10"/>
        <v>0.83503508554555694</v>
      </c>
      <c r="K134">
        <f t="shared" ca="1" si="10"/>
        <v>0.53377688608590534</v>
      </c>
      <c r="L134">
        <f t="shared" si="11"/>
        <v>1.0430342213018158E-3</v>
      </c>
      <c r="M134">
        <f t="shared" ca="1" si="12"/>
        <v>-3.1626670600590864E-2</v>
      </c>
      <c r="N134">
        <f t="shared" ca="1" si="13"/>
        <v>2.3702665142460756E-2</v>
      </c>
    </row>
    <row r="135" spans="2:14" x14ac:dyDescent="0.35">
      <c r="B135" s="10">
        <v>120</v>
      </c>
      <c r="C135" s="1">
        <v>44166</v>
      </c>
      <c r="D135">
        <v>0.09</v>
      </c>
      <c r="E135">
        <f t="shared" si="16"/>
        <v>0</v>
      </c>
      <c r="F135">
        <v>0.14000000000000001</v>
      </c>
      <c r="G135">
        <v>0.93</v>
      </c>
      <c r="H135" s="36">
        <f t="shared" si="14"/>
        <v>-0.19415601444095737</v>
      </c>
      <c r="I135" s="36">
        <f t="shared" si="17"/>
        <v>6.6691374498672351E-2</v>
      </c>
      <c r="J135">
        <f t="shared" ca="1" si="10"/>
        <v>0.67108638481364047</v>
      </c>
      <c r="K135">
        <f t="shared" ca="1" si="10"/>
        <v>0.64495210932305547</v>
      </c>
      <c r="L135">
        <f t="shared" si="11"/>
        <v>1.0430342213018158E-3</v>
      </c>
      <c r="M135">
        <f t="shared" ca="1" si="12"/>
        <v>-3.4184780584525183E-2</v>
      </c>
      <c r="N135">
        <f t="shared" ca="1" si="13"/>
        <v>1.9048943135736622E-2</v>
      </c>
    </row>
    <row r="136" spans="2:14" x14ac:dyDescent="0.35">
      <c r="B136" s="10">
        <v>121</v>
      </c>
      <c r="C136" s="1">
        <v>44197</v>
      </c>
      <c r="D136">
        <v>0.09</v>
      </c>
      <c r="E136">
        <f t="shared" si="16"/>
        <v>0</v>
      </c>
      <c r="F136">
        <v>0.13</v>
      </c>
      <c r="G136">
        <v>1.08</v>
      </c>
      <c r="H136" s="36">
        <f t="shared" si="14"/>
        <v>-7.410797215372196E-2</v>
      </c>
      <c r="I136" s="36">
        <f t="shared" si="17"/>
        <v>0.14953173397096384</v>
      </c>
      <c r="J136">
        <f t="shared" ca="1" si="10"/>
        <v>0.77881037702326772</v>
      </c>
      <c r="K136">
        <f t="shared" ca="1" si="10"/>
        <v>0.75723636671564409</v>
      </c>
      <c r="L136">
        <f t="shared" si="11"/>
        <v>1.0430342213018158E-3</v>
      </c>
      <c r="M136">
        <f t="shared" ca="1" si="12"/>
        <v>-2.6277061144872833E-2</v>
      </c>
      <c r="N136">
        <f t="shared" ca="1" si="13"/>
        <v>2.2106713712509045E-2</v>
      </c>
    </row>
    <row r="137" spans="2:14" x14ac:dyDescent="0.35">
      <c r="B137" s="10">
        <v>122</v>
      </c>
      <c r="C137" s="1">
        <v>44228</v>
      </c>
      <c r="D137">
        <v>0.08</v>
      </c>
      <c r="E137">
        <f t="shared" si="16"/>
        <v>-0.11778303565638339</v>
      </c>
      <c r="F137">
        <v>0.12</v>
      </c>
      <c r="G137">
        <v>1.26</v>
      </c>
      <c r="H137" s="36">
        <f t="shared" si="14"/>
        <v>-8.0042707673536495E-2</v>
      </c>
      <c r="I137" s="36">
        <f t="shared" si="17"/>
        <v>0.15415067982725816</v>
      </c>
      <c r="J137">
        <f t="shared" ca="1" si="10"/>
        <v>0.81518127538515384</v>
      </c>
      <c r="K137">
        <f t="shared" ca="1" si="10"/>
        <v>0.64837662492849535</v>
      </c>
      <c r="L137">
        <f t="shared" si="11"/>
        <v>1.0430342213018158E-3</v>
      </c>
      <c r="M137">
        <f t="shared" ca="1" si="12"/>
        <v>-2.8538421807461758E-2</v>
      </c>
      <c r="N137">
        <f t="shared" ca="1" si="13"/>
        <v>2.3139110122821587E-2</v>
      </c>
    </row>
    <row r="138" spans="2:14" x14ac:dyDescent="0.35">
      <c r="B138" s="10">
        <v>123</v>
      </c>
      <c r="C138" s="1">
        <v>44256</v>
      </c>
      <c r="D138">
        <v>7.0000000000000007E-2</v>
      </c>
      <c r="E138">
        <f t="shared" si="16"/>
        <v>-0.13353139262452249</v>
      </c>
      <c r="F138">
        <v>0.15</v>
      </c>
      <c r="G138">
        <v>1.61</v>
      </c>
      <c r="H138" s="36">
        <f t="shared" si="14"/>
        <v>0.22314355131420976</v>
      </c>
      <c r="I138" s="36">
        <f t="shared" si="17"/>
        <v>0.2451224580329851</v>
      </c>
      <c r="J138">
        <f t="shared" ca="1" si="10"/>
        <v>0.54405288143297659</v>
      </c>
      <c r="K138">
        <f t="shared" ca="1" si="10"/>
        <v>0.56054597616059731</v>
      </c>
      <c r="L138">
        <f t="shared" si="11"/>
        <v>1.0430342213018158E-3</v>
      </c>
      <c r="M138">
        <f t="shared" ca="1" si="12"/>
        <v>-4.1897064601481987E-2</v>
      </c>
      <c r="N138">
        <f t="shared" ca="1" si="13"/>
        <v>1.5443067592748725E-2</v>
      </c>
    </row>
    <row r="139" spans="2:14" x14ac:dyDescent="0.35">
      <c r="B139" s="10">
        <v>124</v>
      </c>
      <c r="C139" s="1">
        <v>44287</v>
      </c>
      <c r="D139">
        <v>7.0000000000000007E-2</v>
      </c>
      <c r="E139">
        <f t="shared" si="16"/>
        <v>0</v>
      </c>
      <c r="F139">
        <v>0.16</v>
      </c>
      <c r="G139">
        <v>1.64</v>
      </c>
      <c r="H139" s="36">
        <f t="shared" si="14"/>
        <v>6.4538521137571164E-2</v>
      </c>
      <c r="I139" s="36">
        <f t="shared" si="17"/>
        <v>1.8462062839735352E-2</v>
      </c>
      <c r="J139">
        <f t="shared" ca="1" si="10"/>
        <v>0.77818487399950265</v>
      </c>
      <c r="K139">
        <f t="shared" ca="1" si="10"/>
        <v>0.83443471197720431</v>
      </c>
      <c r="L139">
        <f t="shared" si="11"/>
        <v>1.0430342213018158E-3</v>
      </c>
      <c r="M139">
        <f t="shared" ca="1" si="12"/>
        <v>-2.3707331484915529E-2</v>
      </c>
      <c r="N139">
        <f t="shared" ca="1" si="13"/>
        <v>2.2088958663679912E-2</v>
      </c>
    </row>
    <row r="140" spans="2:14" x14ac:dyDescent="0.35">
      <c r="B140" s="10">
        <v>125</v>
      </c>
      <c r="C140" s="1">
        <v>44317</v>
      </c>
      <c r="D140">
        <v>0.06</v>
      </c>
      <c r="E140">
        <f t="shared" si="16"/>
        <v>-0.1541506798272585</v>
      </c>
      <c r="F140">
        <v>0.16</v>
      </c>
      <c r="G140">
        <v>1.62</v>
      </c>
      <c r="H140" s="36">
        <f t="shared" si="14"/>
        <v>0</v>
      </c>
      <c r="I140" s="36">
        <f t="shared" si="17"/>
        <v>-1.2270092591814247E-2</v>
      </c>
      <c r="J140">
        <f t="shared" ca="1" si="10"/>
        <v>0.62376719346294018</v>
      </c>
      <c r="K140">
        <f t="shared" ca="1" si="10"/>
        <v>0.82582945897764648</v>
      </c>
      <c r="L140">
        <f t="shared" si="11"/>
        <v>1.0430342213018158E-3</v>
      </c>
      <c r="M140">
        <f t="shared" ca="1" si="12"/>
        <v>-2.9924010648670139E-2</v>
      </c>
      <c r="N140">
        <f t="shared" ca="1" si="13"/>
        <v>1.770577688223136E-2</v>
      </c>
    </row>
    <row r="141" spans="2:14" x14ac:dyDescent="0.35">
      <c r="B141" s="10">
        <v>126</v>
      </c>
      <c r="C141" s="1">
        <v>44348</v>
      </c>
      <c r="D141">
        <v>0.08</v>
      </c>
      <c r="E141">
        <f t="shared" si="16"/>
        <v>0.28768207245178101</v>
      </c>
      <c r="F141">
        <v>0.2</v>
      </c>
      <c r="G141">
        <v>1.52</v>
      </c>
      <c r="H141" s="36">
        <f t="shared" si="14"/>
        <v>0.22314355131420976</v>
      </c>
      <c r="I141" s="36">
        <f t="shared" si="17"/>
        <v>-6.3715814386107739E-2</v>
      </c>
      <c r="J141">
        <f t="shared" ca="1" si="10"/>
        <v>0.53518795554284515</v>
      </c>
      <c r="K141">
        <f t="shared" ca="1" si="10"/>
        <v>0.55799127321464859</v>
      </c>
      <c r="L141">
        <f t="shared" si="11"/>
        <v>1.0430342213018158E-3</v>
      </c>
      <c r="M141">
        <f t="shared" ca="1" si="12"/>
        <v>-4.2323192124179773E-2</v>
      </c>
      <c r="N141">
        <f t="shared" ca="1" si="13"/>
        <v>1.5191434609268473E-2</v>
      </c>
    </row>
    <row r="142" spans="2:14" x14ac:dyDescent="0.35">
      <c r="B142" s="10">
        <v>127</v>
      </c>
      <c r="C142" s="1">
        <v>44378</v>
      </c>
      <c r="D142">
        <v>0.1</v>
      </c>
      <c r="E142">
        <f t="shared" si="16"/>
        <v>0.22314355131420976</v>
      </c>
      <c r="F142">
        <v>0.22</v>
      </c>
      <c r="G142">
        <v>1.32</v>
      </c>
      <c r="H142" s="36">
        <f t="shared" si="14"/>
        <v>9.5310179804324741E-2</v>
      </c>
      <c r="I142" s="36">
        <f t="shared" si="17"/>
        <v>-0.14107859825990549</v>
      </c>
      <c r="J142">
        <f t="shared" ca="1" si="10"/>
        <v>0.73775461472987958</v>
      </c>
      <c r="K142">
        <f t="shared" ca="1" si="10"/>
        <v>0.75599590251669668</v>
      </c>
      <c r="L142">
        <f t="shared" si="11"/>
        <v>1.0430342213018158E-3</v>
      </c>
      <c r="M142">
        <f t="shared" ca="1" si="12"/>
        <v>-2.7894726349437703E-2</v>
      </c>
      <c r="N142">
        <f t="shared" ca="1" si="13"/>
        <v>2.0941336349744863E-2</v>
      </c>
    </row>
    <row r="143" spans="2:14" x14ac:dyDescent="0.35">
      <c r="B143" s="10">
        <v>128</v>
      </c>
      <c r="C143" s="1">
        <v>44409</v>
      </c>
      <c r="D143">
        <v>0.09</v>
      </c>
      <c r="E143">
        <f t="shared" si="16"/>
        <v>-0.10536051565782641</v>
      </c>
      <c r="F143">
        <v>0.22</v>
      </c>
      <c r="G143">
        <v>1.28</v>
      </c>
      <c r="H143" s="36">
        <f t="shared" si="14"/>
        <v>0</v>
      </c>
      <c r="I143" s="36">
        <f t="shared" si="17"/>
        <v>-3.077165866675366E-2</v>
      </c>
      <c r="J143">
        <f t="shared" ca="1" si="10"/>
        <v>0.62828228335274727</v>
      </c>
      <c r="K143">
        <f t="shared" ca="1" si="10"/>
        <v>0.78282963995320753</v>
      </c>
      <c r="L143">
        <f t="shared" si="11"/>
        <v>1.0430342213018158E-3</v>
      </c>
      <c r="M143">
        <f t="shared" ca="1" si="12"/>
        <v>-3.1195417015544673E-2</v>
      </c>
      <c r="N143">
        <f t="shared" ca="1" si="13"/>
        <v>1.7833938759017995E-2</v>
      </c>
    </row>
    <row r="144" spans="2:14" x14ac:dyDescent="0.35">
      <c r="B144" s="10">
        <v>129</v>
      </c>
      <c r="C144" s="1">
        <v>44440</v>
      </c>
      <c r="D144">
        <v>0.08</v>
      </c>
      <c r="E144">
        <f t="shared" si="16"/>
        <v>-0.11778303565638339</v>
      </c>
      <c r="F144">
        <v>0.24</v>
      </c>
      <c r="G144">
        <v>1.37</v>
      </c>
      <c r="H144" s="36">
        <f t="shared" si="14"/>
        <v>8.7011376989629699E-2</v>
      </c>
      <c r="I144" s="36">
        <f t="shared" si="17"/>
        <v>6.7950661908507751E-2</v>
      </c>
      <c r="J144">
        <f t="shared" ca="1" si="10"/>
        <v>0.82438079751217619</v>
      </c>
      <c r="K144">
        <f t="shared" ca="1" si="10"/>
        <v>0.55023222374246328</v>
      </c>
      <c r="L144">
        <f t="shared" si="11"/>
        <v>1.0430342213018158E-3</v>
      </c>
      <c r="M144">
        <f t="shared" ca="1" si="12"/>
        <v>-3.14827786346576E-2</v>
      </c>
      <c r="N144">
        <f t="shared" ca="1" si="13"/>
        <v>2.3400240698317119E-2</v>
      </c>
    </row>
    <row r="145" spans="2:14" x14ac:dyDescent="0.35">
      <c r="B145" s="10">
        <v>130</v>
      </c>
      <c r="C145" s="1">
        <v>44470</v>
      </c>
      <c r="D145">
        <v>0.08</v>
      </c>
      <c r="E145">
        <f t="shared" ref="E145:E172" si="18">LN(D145/D144)</f>
        <v>0</v>
      </c>
      <c r="F145">
        <v>0.39</v>
      </c>
      <c r="G145">
        <v>1.58</v>
      </c>
      <c r="H145" s="36">
        <f t="shared" si="14"/>
        <v>0.48550781578170094</v>
      </c>
      <c r="I145" s="36">
        <f t="shared" si="17"/>
        <v>0.14261410719884182</v>
      </c>
      <c r="J145">
        <f t="shared" ref="J145:K172" ca="1" si="19">NORMSDIST(RAND())</f>
        <v>0.75287236914530298</v>
      </c>
      <c r="K145">
        <f t="shared" ca="1" si="19"/>
        <v>0.58552322972217064</v>
      </c>
      <c r="L145">
        <f t="shared" ref="L145:L172" si="20">-$J$8*($T$7-$T$8)*(1/12)</f>
        <v>1.0430342213018158E-3</v>
      </c>
      <c r="M145">
        <f t="shared" ref="M145:M172" ca="1" si="21">-$K$8*($T$8-$T$9)*(1/12)+$M$8*($O$8*J145*SQRT(1/12)+SQRT(1-$O$8^2)*K145*SQRT(1/12))</f>
        <v>-3.304201674910498E-2</v>
      </c>
      <c r="N145">
        <f t="shared" ref="N145:N172" ca="1" si="22">-$L$8*($T$9-$P$8)*(1/12)+$N$8*J145*SQRT(1/12)</f>
        <v>2.1370457325398991E-2</v>
      </c>
    </row>
    <row r="146" spans="2:14" x14ac:dyDescent="0.35">
      <c r="B146" s="10">
        <v>131</v>
      </c>
      <c r="C146" s="1">
        <v>44501</v>
      </c>
      <c r="D146">
        <v>0.08</v>
      </c>
      <c r="E146">
        <f t="shared" si="18"/>
        <v>0</v>
      </c>
      <c r="F146">
        <v>0.51</v>
      </c>
      <c r="G146">
        <v>1.56</v>
      </c>
      <c r="H146" s="36">
        <f t="shared" ref="H146:H172" si="23">LN(F146/F145)</f>
        <v>0.26826398659467937</v>
      </c>
      <c r="I146" s="36">
        <f t="shared" ref="I146:I172" si="24">LN(G146/G145)</f>
        <v>-1.2739025777429714E-2</v>
      </c>
      <c r="J146">
        <f t="shared" ca="1" si="19"/>
        <v>0.54459128965455361</v>
      </c>
      <c r="K146">
        <f t="shared" ca="1" si="19"/>
        <v>0.73860689911564303</v>
      </c>
      <c r="L146">
        <f t="shared" si="20"/>
        <v>1.0430342213018158E-3</v>
      </c>
      <c r="M146">
        <f t="shared" ca="1" si="21"/>
        <v>-3.5893835663668182E-2</v>
      </c>
      <c r="N146">
        <f t="shared" ca="1" si="22"/>
        <v>1.5458350435358446E-2</v>
      </c>
    </row>
    <row r="147" spans="2:14" x14ac:dyDescent="0.35">
      <c r="B147" s="10">
        <v>132</v>
      </c>
      <c r="C147" s="1">
        <v>44531</v>
      </c>
      <c r="D147">
        <v>0.08</v>
      </c>
      <c r="E147">
        <f t="shared" si="18"/>
        <v>0</v>
      </c>
      <c r="F147">
        <v>0.68</v>
      </c>
      <c r="G147">
        <v>1.47</v>
      </c>
      <c r="H147" s="36">
        <f t="shared" si="23"/>
        <v>0.28768207245178101</v>
      </c>
      <c r="I147" s="36">
        <f t="shared" si="24"/>
        <v>-5.9423420470800764E-2</v>
      </c>
      <c r="J147">
        <f t="shared" ca="1" si="19"/>
        <v>0.51062979293232491</v>
      </c>
      <c r="K147">
        <f t="shared" ca="1" si="19"/>
        <v>0.58820560237170094</v>
      </c>
      <c r="L147">
        <f t="shared" si="20"/>
        <v>1.0430342213018158E-3</v>
      </c>
      <c r="M147">
        <f t="shared" ca="1" si="21"/>
        <v>-4.2250741396675617E-2</v>
      </c>
      <c r="N147">
        <f t="shared" ca="1" si="22"/>
        <v>1.449434545104351E-2</v>
      </c>
    </row>
    <row r="148" spans="2:14" x14ac:dyDescent="0.35">
      <c r="B148" s="10">
        <v>133</v>
      </c>
      <c r="C148" s="1">
        <v>44562</v>
      </c>
      <c r="D148">
        <v>0.08</v>
      </c>
      <c r="E148">
        <f t="shared" si="18"/>
        <v>0</v>
      </c>
      <c r="F148">
        <v>0.98</v>
      </c>
      <c r="G148">
        <v>1.76</v>
      </c>
      <c r="H148" s="36">
        <f t="shared" si="23"/>
        <v>0.36545977349446507</v>
      </c>
      <c r="I148" s="36">
        <f t="shared" si="24"/>
        <v>0.18005140825941549</v>
      </c>
      <c r="J148">
        <f t="shared" ca="1" si="19"/>
        <v>0.71404767843531702</v>
      </c>
      <c r="K148">
        <f t="shared" ca="1" si="19"/>
        <v>0.77600373189841121</v>
      </c>
      <c r="L148">
        <f t="shared" si="20"/>
        <v>1.0430342213018158E-3</v>
      </c>
      <c r="M148">
        <f t="shared" ca="1" si="21"/>
        <v>-2.8132522027686506E-2</v>
      </c>
      <c r="N148">
        <f t="shared" ca="1" si="22"/>
        <v>2.0268409448503884E-2</v>
      </c>
    </row>
    <row r="149" spans="2:14" x14ac:dyDescent="0.35">
      <c r="B149" s="10">
        <v>134</v>
      </c>
      <c r="C149" s="1">
        <v>44593</v>
      </c>
      <c r="D149">
        <v>0.08</v>
      </c>
      <c r="E149">
        <f t="shared" si="18"/>
        <v>0</v>
      </c>
      <c r="F149">
        <v>1.44</v>
      </c>
      <c r="G149">
        <v>1.93</v>
      </c>
      <c r="H149" s="36">
        <f t="shared" si="23"/>
        <v>0.38484582090542874</v>
      </c>
      <c r="I149" s="36">
        <f t="shared" si="24"/>
        <v>9.2206193866733635E-2</v>
      </c>
      <c r="J149">
        <f t="shared" ca="1" si="19"/>
        <v>0.60408827839862833</v>
      </c>
      <c r="K149">
        <f t="shared" ca="1" si="19"/>
        <v>0.69354714238328519</v>
      </c>
      <c r="L149">
        <f t="shared" si="20"/>
        <v>1.0430342213018158E-3</v>
      </c>
      <c r="M149">
        <f t="shared" ca="1" si="21"/>
        <v>-3.5123889197441083E-2</v>
      </c>
      <c r="N149">
        <f t="shared" ca="1" si="22"/>
        <v>1.7147186300577457E-2</v>
      </c>
    </row>
    <row r="150" spans="2:14" x14ac:dyDescent="0.35">
      <c r="B150" s="10">
        <v>135</v>
      </c>
      <c r="C150" s="1">
        <v>44621</v>
      </c>
      <c r="D150">
        <v>0.2</v>
      </c>
      <c r="E150">
        <f t="shared" si="18"/>
        <v>0.91629073187415511</v>
      </c>
      <c r="F150">
        <v>1.91</v>
      </c>
      <c r="G150">
        <v>2.13</v>
      </c>
      <c r="H150" s="36">
        <f t="shared" si="23"/>
        <v>0.28246012847062923</v>
      </c>
      <c r="I150" s="36">
        <f t="shared" si="24"/>
        <v>9.8601976804539498E-2</v>
      </c>
      <c r="J150">
        <f t="shared" ca="1" si="19"/>
        <v>0.50300454807774131</v>
      </c>
      <c r="K150">
        <f t="shared" ca="1" si="19"/>
        <v>0.69382433332297566</v>
      </c>
      <c r="L150">
        <f t="shared" si="20"/>
        <v>1.0430342213018158E-3</v>
      </c>
      <c r="M150">
        <f t="shared" ca="1" si="21"/>
        <v>-3.899482806479003E-2</v>
      </c>
      <c r="N150">
        <f t="shared" ca="1" si="22"/>
        <v>1.427790110212207E-2</v>
      </c>
    </row>
    <row r="151" spans="2:14" x14ac:dyDescent="0.35">
      <c r="B151" s="10">
        <v>136</v>
      </c>
      <c r="C151" s="1">
        <v>44652</v>
      </c>
      <c r="D151">
        <v>0.33</v>
      </c>
      <c r="E151">
        <f t="shared" si="18"/>
        <v>0.50077528791248915</v>
      </c>
      <c r="F151">
        <v>2.54</v>
      </c>
      <c r="G151">
        <v>2.75</v>
      </c>
      <c r="H151" s="36">
        <f t="shared" si="23"/>
        <v>0.28506083897190687</v>
      </c>
      <c r="I151" s="36">
        <f t="shared" si="24"/>
        <v>0.25547893195714616</v>
      </c>
      <c r="J151">
        <f t="shared" ca="1" si="19"/>
        <v>0.78249152782033193</v>
      </c>
      <c r="K151">
        <f t="shared" ca="1" si="19"/>
        <v>0.64392902239165517</v>
      </c>
      <c r="L151">
        <f t="shared" si="20"/>
        <v>1.0430342213018158E-3</v>
      </c>
      <c r="M151">
        <f t="shared" ca="1" si="21"/>
        <v>-2.994269957226392E-2</v>
      </c>
      <c r="N151">
        <f t="shared" ca="1" si="22"/>
        <v>2.2211204034163864E-2</v>
      </c>
    </row>
    <row r="152" spans="2:14" x14ac:dyDescent="0.35">
      <c r="B152" s="10">
        <v>137</v>
      </c>
      <c r="C152" s="1">
        <v>44682</v>
      </c>
      <c r="D152">
        <v>0.77</v>
      </c>
      <c r="E152">
        <f t="shared" si="18"/>
        <v>0.84729786038720367</v>
      </c>
      <c r="F152">
        <v>2.62</v>
      </c>
      <c r="G152">
        <v>2.9</v>
      </c>
      <c r="H152" s="36">
        <f t="shared" si="23"/>
        <v>3.1010236742560218E-2</v>
      </c>
      <c r="I152" s="36">
        <f t="shared" si="24"/>
        <v>5.3109825313948332E-2</v>
      </c>
      <c r="J152">
        <f t="shared" ca="1" si="19"/>
        <v>0.73795775017015852</v>
      </c>
      <c r="K152">
        <f t="shared" ca="1" si="19"/>
        <v>0.59542609447933459</v>
      </c>
      <c r="L152">
        <f t="shared" si="20"/>
        <v>1.0430342213018158E-3</v>
      </c>
      <c r="M152">
        <f t="shared" ca="1" si="21"/>
        <v>-3.3281816613256784E-2</v>
      </c>
      <c r="N152">
        <f t="shared" ca="1" si="22"/>
        <v>2.0947102396468936E-2</v>
      </c>
    </row>
    <row r="153" spans="2:14" x14ac:dyDescent="0.35">
      <c r="B153" s="10">
        <v>138</v>
      </c>
      <c r="C153" s="1">
        <v>44713</v>
      </c>
      <c r="D153">
        <v>1.21</v>
      </c>
      <c r="E153">
        <f t="shared" si="18"/>
        <v>0.45198512374305722</v>
      </c>
      <c r="F153">
        <v>3</v>
      </c>
      <c r="G153">
        <v>3.14</v>
      </c>
      <c r="H153" s="36">
        <f t="shared" si="23"/>
        <v>0.13543797089510412</v>
      </c>
      <c r="I153" s="36">
        <f t="shared" si="24"/>
        <v>7.9512062927733815E-2</v>
      </c>
      <c r="J153">
        <f t="shared" ca="1" si="19"/>
        <v>0.50365296536093918</v>
      </c>
      <c r="K153">
        <f t="shared" ca="1" si="19"/>
        <v>0.51989512418246808</v>
      </c>
      <c r="L153">
        <f t="shared" si="20"/>
        <v>1.0430342213018158E-3</v>
      </c>
      <c r="M153">
        <f t="shared" ca="1" si="21"/>
        <v>-4.4813679953565853E-2</v>
      </c>
      <c r="N153">
        <f t="shared" ca="1" si="22"/>
        <v>1.4296306577535337E-2</v>
      </c>
    </row>
    <row r="154" spans="2:14" x14ac:dyDescent="0.35">
      <c r="B154" s="10">
        <v>139</v>
      </c>
      <c r="C154" s="1">
        <v>44743</v>
      </c>
      <c r="D154">
        <v>1.68</v>
      </c>
      <c r="E154">
        <f t="shared" si="18"/>
        <v>0.32817343380651787</v>
      </c>
      <c r="F154">
        <v>3.04</v>
      </c>
      <c r="G154">
        <v>2.9</v>
      </c>
      <c r="H154" s="36">
        <f t="shared" si="23"/>
        <v>1.3245226750020723E-2</v>
      </c>
      <c r="I154" s="36">
        <f t="shared" si="24"/>
        <v>-7.9512062927733759E-2</v>
      </c>
      <c r="J154">
        <f t="shared" ca="1" si="19"/>
        <v>0.64536697040525848</v>
      </c>
      <c r="K154">
        <f t="shared" ca="1" si="19"/>
        <v>0.8221593736628624</v>
      </c>
      <c r="L154">
        <f t="shared" si="20"/>
        <v>1.0430342213018158E-3</v>
      </c>
      <c r="M154">
        <f t="shared" ca="1" si="21"/>
        <v>-2.9218179484884019E-2</v>
      </c>
      <c r="N154">
        <f t="shared" ca="1" si="22"/>
        <v>1.8318891575108156E-2</v>
      </c>
    </row>
    <row r="155" spans="2:14" x14ac:dyDescent="0.35">
      <c r="B155" s="10">
        <v>140</v>
      </c>
      <c r="C155" s="1">
        <v>44774</v>
      </c>
      <c r="D155">
        <v>2.33</v>
      </c>
      <c r="E155">
        <f t="shared" si="18"/>
        <v>0.32707447416244179</v>
      </c>
      <c r="F155">
        <v>3.25</v>
      </c>
      <c r="G155">
        <v>2.9</v>
      </c>
      <c r="H155" s="36">
        <f t="shared" si="23"/>
        <v>6.6797480923515756E-2</v>
      </c>
      <c r="I155" s="36">
        <f t="shared" si="24"/>
        <v>0</v>
      </c>
      <c r="J155">
        <f t="shared" ca="1" si="19"/>
        <v>0.83021330822406325</v>
      </c>
      <c r="K155">
        <f t="shared" ca="1" si="19"/>
        <v>0.6269920197024077</v>
      </c>
      <c r="L155">
        <f t="shared" si="20"/>
        <v>1.0430342213018158E-3</v>
      </c>
      <c r="M155">
        <f t="shared" ca="1" si="21"/>
        <v>-2.8679882892354007E-2</v>
      </c>
      <c r="N155">
        <f t="shared" ca="1" si="22"/>
        <v>2.3565797871586493E-2</v>
      </c>
    </row>
    <row r="156" spans="2:14" x14ac:dyDescent="0.35">
      <c r="B156" s="10">
        <v>141</v>
      </c>
      <c r="C156" s="1">
        <v>44805</v>
      </c>
      <c r="D156">
        <v>2.56</v>
      </c>
      <c r="E156">
        <f t="shared" si="18"/>
        <v>9.4138990913861909E-2</v>
      </c>
      <c r="F156">
        <v>3.86</v>
      </c>
      <c r="G156">
        <v>3.52</v>
      </c>
      <c r="H156" s="36">
        <f t="shared" si="23"/>
        <v>0.17201218713509331</v>
      </c>
      <c r="I156" s="36">
        <f t="shared" si="24"/>
        <v>0.19375025261757736</v>
      </c>
      <c r="J156">
        <f t="shared" ca="1" si="19"/>
        <v>0.72596898288593115</v>
      </c>
      <c r="K156">
        <f t="shared" ca="1" si="19"/>
        <v>0.5246172462010561</v>
      </c>
      <c r="L156">
        <f t="shared" si="20"/>
        <v>1.0430342213018158E-3</v>
      </c>
      <c r="M156">
        <f t="shared" ca="1" si="21"/>
        <v>-3.6121087291054267E-2</v>
      </c>
      <c r="N156">
        <f t="shared" ca="1" si="22"/>
        <v>2.0606798448374018E-2</v>
      </c>
    </row>
    <row r="157" spans="2:14" x14ac:dyDescent="0.35">
      <c r="B157" s="10">
        <v>142</v>
      </c>
      <c r="C157" s="1">
        <v>44835</v>
      </c>
      <c r="D157">
        <v>3.08</v>
      </c>
      <c r="E157">
        <f t="shared" si="18"/>
        <v>0.18492233849401199</v>
      </c>
      <c r="F157">
        <v>4.38</v>
      </c>
      <c r="G157">
        <v>3.98</v>
      </c>
      <c r="H157" s="36">
        <f t="shared" si="23"/>
        <v>0.1263815409116153</v>
      </c>
      <c r="I157" s="36">
        <f t="shared" si="24"/>
        <v>0.12282082968634056</v>
      </c>
      <c r="J157">
        <f t="shared" ca="1" si="19"/>
        <v>0.84134037755006852</v>
      </c>
      <c r="K157">
        <f t="shared" ca="1" si="19"/>
        <v>0.70373507399539348</v>
      </c>
      <c r="L157">
        <f t="shared" si="20"/>
        <v>1.0430342213018158E-3</v>
      </c>
      <c r="M157">
        <f t="shared" ca="1" si="21"/>
        <v>-2.5674309994360482E-2</v>
      </c>
      <c r="N157">
        <f t="shared" ca="1" si="22"/>
        <v>2.388164232269592E-2</v>
      </c>
    </row>
    <row r="158" spans="2:14" x14ac:dyDescent="0.35">
      <c r="B158" s="10">
        <v>143</v>
      </c>
      <c r="C158" s="1">
        <v>44866</v>
      </c>
      <c r="D158">
        <v>3.78</v>
      </c>
      <c r="E158">
        <f t="shared" si="18"/>
        <v>0.20479441264601306</v>
      </c>
      <c r="F158">
        <v>4.5</v>
      </c>
      <c r="G158">
        <v>3.89</v>
      </c>
      <c r="H158" s="36">
        <f t="shared" si="23"/>
        <v>2.7028672387919419E-2</v>
      </c>
      <c r="I158" s="36">
        <f t="shared" si="24"/>
        <v>-2.2872661665991341E-2</v>
      </c>
      <c r="J158">
        <f t="shared" ca="1" si="19"/>
        <v>0.81800586211738713</v>
      </c>
      <c r="K158">
        <f t="shared" ca="1" si="19"/>
        <v>0.56529808793717018</v>
      </c>
      <c r="L158">
        <f t="shared" si="20"/>
        <v>1.0430342213018158E-3</v>
      </c>
      <c r="M158">
        <f t="shared" ca="1" si="21"/>
        <v>-3.1221301317358813E-2</v>
      </c>
      <c r="N158">
        <f t="shared" ca="1" si="22"/>
        <v>2.3219286674249034E-2</v>
      </c>
    </row>
    <row r="159" spans="2:14" x14ac:dyDescent="0.35">
      <c r="B159" s="10">
        <v>144</v>
      </c>
      <c r="C159" s="1">
        <v>44896</v>
      </c>
      <c r="D159">
        <v>4.0999999999999996</v>
      </c>
      <c r="E159">
        <f t="shared" si="18"/>
        <v>8.1262964078765793E-2</v>
      </c>
      <c r="F159">
        <v>4.29</v>
      </c>
      <c r="G159">
        <v>3.62</v>
      </c>
      <c r="H159" s="36">
        <f t="shared" si="23"/>
        <v>-4.7790663836348439E-2</v>
      </c>
      <c r="I159" s="36">
        <f t="shared" si="24"/>
        <v>-7.1935131792675258E-2</v>
      </c>
      <c r="J159">
        <f t="shared" ca="1" si="19"/>
        <v>0.72019728555215368</v>
      </c>
      <c r="K159">
        <f t="shared" ca="1" si="19"/>
        <v>0.80509958092974632</v>
      </c>
      <c r="L159">
        <f t="shared" si="20"/>
        <v>1.0430342213018158E-3</v>
      </c>
      <c r="M159">
        <f t="shared" ca="1" si="21"/>
        <v>-2.6918886202573454E-2</v>
      </c>
      <c r="N159">
        <f t="shared" ca="1" si="22"/>
        <v>2.0442967476988212E-2</v>
      </c>
    </row>
    <row r="160" spans="2:14" x14ac:dyDescent="0.35">
      <c r="B160" s="10">
        <v>145</v>
      </c>
      <c r="C160" s="1">
        <v>44927</v>
      </c>
      <c r="D160">
        <v>4.33</v>
      </c>
      <c r="E160">
        <f t="shared" si="18"/>
        <v>5.4580568304136406E-2</v>
      </c>
      <c r="F160">
        <v>4.21</v>
      </c>
      <c r="G160">
        <v>3.53</v>
      </c>
      <c r="H160" s="36">
        <f t="shared" si="23"/>
        <v>-1.8824085245635589E-2</v>
      </c>
      <c r="I160" s="36">
        <f t="shared" si="24"/>
        <v>-2.5176154892474396E-2</v>
      </c>
      <c r="J160">
        <f t="shared" ca="1" si="19"/>
        <v>0.82836396748896568</v>
      </c>
      <c r="K160">
        <f t="shared" ca="1" si="19"/>
        <v>0.63368357064589564</v>
      </c>
      <c r="L160">
        <f t="shared" si="20"/>
        <v>1.0430342213018158E-3</v>
      </c>
      <c r="M160">
        <f t="shared" ca="1" si="21"/>
        <v>-2.8526047261036212E-2</v>
      </c>
      <c r="N160">
        <f t="shared" ca="1" si="22"/>
        <v>2.351330390464175E-2</v>
      </c>
    </row>
    <row r="161" spans="2:14" x14ac:dyDescent="0.35">
      <c r="B161" s="10">
        <v>146</v>
      </c>
      <c r="C161" s="1">
        <v>44958</v>
      </c>
      <c r="D161">
        <v>4.57</v>
      </c>
      <c r="E161">
        <f t="shared" si="18"/>
        <v>5.394566289171495E-2</v>
      </c>
      <c r="F161">
        <v>4.53</v>
      </c>
      <c r="G161">
        <v>3.75</v>
      </c>
      <c r="H161" s="36">
        <f t="shared" si="23"/>
        <v>7.3259291800652632E-2</v>
      </c>
      <c r="I161" s="36">
        <f t="shared" si="24"/>
        <v>6.0457969037114041E-2</v>
      </c>
      <c r="J161">
        <f t="shared" ca="1" si="19"/>
        <v>0.77655852580057017</v>
      </c>
      <c r="K161">
        <f t="shared" ca="1" si="19"/>
        <v>0.75060999773844217</v>
      </c>
      <c r="L161">
        <f t="shared" si="20"/>
        <v>1.0430342213018158E-3</v>
      </c>
      <c r="M161">
        <f t="shared" ca="1" si="21"/>
        <v>-2.6586137229575854E-2</v>
      </c>
      <c r="N161">
        <f t="shared" ca="1" si="22"/>
        <v>2.2042794391744974E-2</v>
      </c>
    </row>
    <row r="162" spans="2:14" x14ac:dyDescent="0.35">
      <c r="B162" s="10">
        <v>147</v>
      </c>
      <c r="C162" s="1">
        <v>44986</v>
      </c>
      <c r="D162">
        <v>4.6500000000000004</v>
      </c>
      <c r="E162">
        <f t="shared" si="18"/>
        <v>1.7354014693151572E-2</v>
      </c>
      <c r="F162">
        <v>4.3</v>
      </c>
      <c r="G162">
        <v>3.66</v>
      </c>
      <c r="H162" s="36">
        <f t="shared" si="23"/>
        <v>-5.210691679542595E-2</v>
      </c>
      <c r="I162" s="36">
        <f t="shared" si="24"/>
        <v>-2.4292692569044472E-2</v>
      </c>
      <c r="J162">
        <f t="shared" ca="1" si="19"/>
        <v>0.70953749714162184</v>
      </c>
      <c r="K162">
        <f t="shared" ca="1" si="19"/>
        <v>0.80232099681799396</v>
      </c>
      <c r="L162">
        <f t="shared" si="20"/>
        <v>1.0430342213018158E-3</v>
      </c>
      <c r="M162">
        <f t="shared" ca="1" si="21"/>
        <v>-2.7421434288666238E-2</v>
      </c>
      <c r="N162">
        <f t="shared" ca="1" si="22"/>
        <v>2.0140386903359685E-2</v>
      </c>
    </row>
    <row r="163" spans="2:14" x14ac:dyDescent="0.35">
      <c r="B163" s="10">
        <v>148</v>
      </c>
      <c r="C163" s="1">
        <v>45017</v>
      </c>
      <c r="D163">
        <v>4.83</v>
      </c>
      <c r="E163">
        <f t="shared" si="18"/>
        <v>3.7979248065216256E-2</v>
      </c>
      <c r="F163">
        <v>4.0199999999999996</v>
      </c>
      <c r="G163">
        <v>3.46</v>
      </c>
      <c r="H163" s="36">
        <f t="shared" si="23"/>
        <v>-6.7333120068587077E-2</v>
      </c>
      <c r="I163" s="36">
        <f t="shared" si="24"/>
        <v>-5.6194558343642058E-2</v>
      </c>
      <c r="J163">
        <f t="shared" ca="1" si="19"/>
        <v>0.78277383305031423</v>
      </c>
      <c r="K163">
        <f t="shared" ca="1" si="19"/>
        <v>0.83066338805344708</v>
      </c>
      <c r="L163">
        <f t="shared" si="20"/>
        <v>1.0430342213018158E-3</v>
      </c>
      <c r="M163">
        <f t="shared" ca="1" si="21"/>
        <v>-2.3657887776626446E-2</v>
      </c>
      <c r="N163">
        <f t="shared" ca="1" si="22"/>
        <v>2.221921733378452E-2</v>
      </c>
    </row>
    <row r="164" spans="2:14" x14ac:dyDescent="0.35">
      <c r="B164" s="10">
        <v>149</v>
      </c>
      <c r="C164" s="1">
        <v>45047</v>
      </c>
      <c r="D164">
        <v>5.0599999999999996</v>
      </c>
      <c r="E164">
        <f t="shared" si="18"/>
        <v>4.6520015634892699E-2</v>
      </c>
      <c r="F164">
        <v>4.13</v>
      </c>
      <c r="G164">
        <v>3.57</v>
      </c>
      <c r="H164" s="36">
        <f t="shared" si="23"/>
        <v>2.6995504342011735E-2</v>
      </c>
      <c r="I164" s="36">
        <f t="shared" si="24"/>
        <v>3.129700672191478E-2</v>
      </c>
      <c r="J164">
        <f t="shared" ca="1" si="19"/>
        <v>0.7331615527504316</v>
      </c>
      <c r="K164">
        <f t="shared" ca="1" si="19"/>
        <v>0.79812267468194731</v>
      </c>
      <c r="L164">
        <f t="shared" si="20"/>
        <v>1.0430342213018158E-3</v>
      </c>
      <c r="M164">
        <f t="shared" ca="1" si="21"/>
        <v>-2.6655646032997256E-2</v>
      </c>
      <c r="N164">
        <f t="shared" ca="1" si="22"/>
        <v>2.0810961217056521E-2</v>
      </c>
    </row>
    <row r="165" spans="2:14" x14ac:dyDescent="0.35">
      <c r="B165" s="10">
        <v>150</v>
      </c>
      <c r="C165" s="1">
        <v>45078</v>
      </c>
      <c r="D165">
        <v>5.08</v>
      </c>
      <c r="E165">
        <f t="shared" si="18"/>
        <v>3.9447782910165463E-3</v>
      </c>
      <c r="F165">
        <v>4.6399999999999997</v>
      </c>
      <c r="G165">
        <v>3.75</v>
      </c>
      <c r="H165" s="36">
        <f t="shared" si="23"/>
        <v>0.11643695926522248</v>
      </c>
      <c r="I165" s="36">
        <f t="shared" si="24"/>
        <v>4.9190244190771781E-2</v>
      </c>
      <c r="J165">
        <f t="shared" ca="1" si="19"/>
        <v>0.75275959937788928</v>
      </c>
      <c r="K165">
        <f t="shared" ca="1" si="19"/>
        <v>0.73511589410264655</v>
      </c>
      <c r="L165">
        <f t="shared" si="20"/>
        <v>1.0430342213018158E-3</v>
      </c>
      <c r="M165">
        <f t="shared" ca="1" si="21"/>
        <v>-2.8020272076802417E-2</v>
      </c>
      <c r="N165">
        <f t="shared" ca="1" si="22"/>
        <v>2.1367256329319344E-2</v>
      </c>
    </row>
    <row r="166" spans="2:14" x14ac:dyDescent="0.35">
      <c r="B166" s="10">
        <v>151</v>
      </c>
      <c r="C166" s="1">
        <v>45108</v>
      </c>
      <c r="D166">
        <v>5.12</v>
      </c>
      <c r="E166">
        <f t="shared" si="18"/>
        <v>7.8431774610258787E-3</v>
      </c>
      <c r="F166">
        <v>4.83</v>
      </c>
      <c r="G166">
        <v>3.9</v>
      </c>
      <c r="H166" s="36">
        <f t="shared" si="23"/>
        <v>4.0132101426317408E-2</v>
      </c>
      <c r="I166" s="36">
        <f t="shared" si="24"/>
        <v>3.9220713153281329E-2</v>
      </c>
      <c r="J166">
        <f t="shared" ca="1" si="19"/>
        <v>0.74044241212973716</v>
      </c>
      <c r="K166">
        <f t="shared" ca="1" si="19"/>
        <v>0.70316941244183151</v>
      </c>
      <c r="L166">
        <f t="shared" si="20"/>
        <v>1.0430342213018158E-3</v>
      </c>
      <c r="M166">
        <f t="shared" ca="1" si="21"/>
        <v>-2.9566436486203024E-2</v>
      </c>
      <c r="N166">
        <f t="shared" ca="1" si="22"/>
        <v>2.1017630104153969E-2</v>
      </c>
    </row>
    <row r="167" spans="2:14" x14ac:dyDescent="0.35">
      <c r="B167" s="10">
        <v>152</v>
      </c>
      <c r="C167" s="1">
        <v>45139</v>
      </c>
      <c r="D167">
        <v>5.33</v>
      </c>
      <c r="E167">
        <f t="shared" si="18"/>
        <v>4.0196799126336752E-2</v>
      </c>
      <c r="F167">
        <v>4.9000000000000004</v>
      </c>
      <c r="G167">
        <v>4.17</v>
      </c>
      <c r="H167" s="36">
        <f t="shared" si="23"/>
        <v>1.4388737452099671E-2</v>
      </c>
      <c r="I167" s="36">
        <f t="shared" si="24"/>
        <v>6.693948267510931E-2</v>
      </c>
      <c r="J167">
        <f t="shared" ca="1" si="19"/>
        <v>0.58606905445223212</v>
      </c>
      <c r="K167">
        <f t="shared" ca="1" si="19"/>
        <v>0.76125829471979856</v>
      </c>
      <c r="L167">
        <f t="shared" si="20"/>
        <v>1.0430342213018158E-3</v>
      </c>
      <c r="M167">
        <f t="shared" ca="1" si="21"/>
        <v>-3.3540598311389419E-2</v>
      </c>
      <c r="N167">
        <f t="shared" ca="1" si="22"/>
        <v>1.6635706437369793E-2</v>
      </c>
    </row>
    <row r="168" spans="2:14" x14ac:dyDescent="0.35">
      <c r="B168" s="10">
        <v>153</v>
      </c>
      <c r="C168" s="1">
        <v>45170</v>
      </c>
      <c r="D168">
        <v>5.33</v>
      </c>
      <c r="E168">
        <f t="shared" si="18"/>
        <v>0</v>
      </c>
      <c r="F168">
        <v>5.0199999999999996</v>
      </c>
      <c r="G168">
        <v>4.38</v>
      </c>
      <c r="H168" s="36">
        <f t="shared" si="23"/>
        <v>2.4194728587056756E-2</v>
      </c>
      <c r="I168" s="36">
        <f t="shared" si="24"/>
        <v>4.9132688577644593E-2</v>
      </c>
      <c r="J168">
        <f t="shared" ca="1" si="19"/>
        <v>0.76466720089227969</v>
      </c>
      <c r="K168">
        <f t="shared" ca="1" si="19"/>
        <v>0.59303100725517965</v>
      </c>
      <c r="L168">
        <f t="shared" si="20"/>
        <v>1.0430342213018158E-3</v>
      </c>
      <c r="M168">
        <f t="shared" ca="1" si="21"/>
        <v>-3.2337004994743478E-2</v>
      </c>
      <c r="N168">
        <f t="shared" ca="1" si="22"/>
        <v>2.1705256368157299E-2</v>
      </c>
    </row>
    <row r="169" spans="2:14" x14ac:dyDescent="0.35">
      <c r="B169" s="10">
        <v>154</v>
      </c>
      <c r="C169" s="1">
        <v>45200</v>
      </c>
      <c r="D169">
        <v>5.33</v>
      </c>
      <c r="E169">
        <f t="shared" si="18"/>
        <v>0</v>
      </c>
      <c r="F169">
        <v>5.07</v>
      </c>
      <c r="G169">
        <v>4.8</v>
      </c>
      <c r="H169" s="36">
        <f t="shared" si="23"/>
        <v>9.9108838994541783E-3</v>
      </c>
      <c r="I169" s="36">
        <f t="shared" si="24"/>
        <v>9.1567193525490434E-2</v>
      </c>
      <c r="J169">
        <f t="shared" ca="1" si="19"/>
        <v>0.6095376348090803</v>
      </c>
      <c r="K169">
        <f t="shared" ca="1" si="19"/>
        <v>0.73452062068186308</v>
      </c>
      <c r="L169">
        <f t="shared" si="20"/>
        <v>1.0430342213018158E-3</v>
      </c>
      <c r="M169">
        <f t="shared" ca="1" si="21"/>
        <v>-3.3538064269511829E-2</v>
      </c>
      <c r="N169">
        <f t="shared" ca="1" si="22"/>
        <v>1.7301867549874277E-2</v>
      </c>
    </row>
    <row r="170" spans="2:14" x14ac:dyDescent="0.35">
      <c r="B170" s="10">
        <v>155</v>
      </c>
      <c r="C170" s="1">
        <v>45231</v>
      </c>
      <c r="D170">
        <v>5.33</v>
      </c>
      <c r="E170">
        <f t="shared" si="18"/>
        <v>0</v>
      </c>
      <c r="F170">
        <v>4.88</v>
      </c>
      <c r="G170">
        <v>4.5</v>
      </c>
      <c r="H170" s="36">
        <f t="shared" si="23"/>
        <v>-3.8195597738036068E-2</v>
      </c>
      <c r="I170" s="36">
        <f t="shared" si="24"/>
        <v>-6.4538521137571178E-2</v>
      </c>
      <c r="J170">
        <f t="shared" ca="1" si="19"/>
        <v>0.68236944350237649</v>
      </c>
      <c r="K170">
        <f t="shared" ca="1" si="19"/>
        <v>0.81448445594693442</v>
      </c>
      <c r="L170">
        <f t="shared" si="20"/>
        <v>1.0430342213018158E-3</v>
      </c>
      <c r="M170">
        <f t="shared" ca="1" si="21"/>
        <v>-2.8055648451295601E-2</v>
      </c>
      <c r="N170">
        <f t="shared" ca="1" si="22"/>
        <v>1.9369215381192174E-2</v>
      </c>
    </row>
    <row r="171" spans="2:14" x14ac:dyDescent="0.35">
      <c r="B171" s="10">
        <v>156</v>
      </c>
      <c r="C171" s="1">
        <v>45261</v>
      </c>
      <c r="D171">
        <v>5.33</v>
      </c>
      <c r="E171">
        <f t="shared" si="18"/>
        <v>0</v>
      </c>
      <c r="F171">
        <v>4.46</v>
      </c>
      <c r="G171">
        <v>4.0199999999999996</v>
      </c>
      <c r="H171" s="36">
        <f t="shared" si="23"/>
        <v>-8.9996453833083148E-2</v>
      </c>
      <c r="I171" s="36">
        <f t="shared" si="24"/>
        <v>-0.11279549414534452</v>
      </c>
      <c r="J171">
        <f t="shared" ca="1" si="19"/>
        <v>0.82370521676205677</v>
      </c>
      <c r="K171">
        <f t="shared" ca="1" si="19"/>
        <v>0.6676601895501898</v>
      </c>
      <c r="L171">
        <f t="shared" si="20"/>
        <v>1.0430342213018158E-3</v>
      </c>
      <c r="M171">
        <f t="shared" ca="1" si="21"/>
        <v>-2.7563320579753151E-2</v>
      </c>
      <c r="N171">
        <f t="shared" ca="1" si="22"/>
        <v>2.3381064181576736E-2</v>
      </c>
    </row>
    <row r="172" spans="2:14" x14ac:dyDescent="0.35">
      <c r="B172" s="10">
        <v>157</v>
      </c>
      <c r="C172" s="1">
        <v>45292</v>
      </c>
      <c r="D172">
        <v>5.33</v>
      </c>
      <c r="E172">
        <f t="shared" si="18"/>
        <v>0</v>
      </c>
      <c r="F172">
        <v>4.32</v>
      </c>
      <c r="G172">
        <v>4.0599999999999996</v>
      </c>
      <c r="H172" s="36">
        <f t="shared" si="23"/>
        <v>-3.1893363775953733E-2</v>
      </c>
      <c r="I172" s="36">
        <f t="shared" si="24"/>
        <v>9.9010709827115368E-3</v>
      </c>
      <c r="J172">
        <f t="shared" ca="1" si="19"/>
        <v>0.80836978724469011</v>
      </c>
      <c r="K172">
        <f t="shared" ca="1" si="19"/>
        <v>0.58567511721798737</v>
      </c>
      <c r="L172">
        <f t="shared" si="20"/>
        <v>1.0430342213018158E-3</v>
      </c>
      <c r="M172">
        <f t="shared" ca="1" si="21"/>
        <v>-3.0906561151134847E-2</v>
      </c>
      <c r="N172">
        <f t="shared" ca="1" si="22"/>
        <v>2.2945764447520087E-2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821E8-4B77-4B92-B21C-38F966BE6A69}">
  <dimension ref="B2:J38"/>
  <sheetViews>
    <sheetView workbookViewId="0">
      <selection activeCell="K30" sqref="K30"/>
    </sheetView>
  </sheetViews>
  <sheetFormatPr defaultRowHeight="14.5" x14ac:dyDescent="0.35"/>
  <cols>
    <col min="6" max="6" width="11.81640625" bestFit="1" customWidth="1"/>
  </cols>
  <sheetData>
    <row r="2" spans="2:10" ht="18.5" x14ac:dyDescent="0.45">
      <c r="C2" s="12" t="s">
        <v>65</v>
      </c>
    </row>
    <row r="4" spans="2:10" x14ac:dyDescent="0.35">
      <c r="C4" t="s">
        <v>63</v>
      </c>
    </row>
    <row r="6" spans="2:10" x14ac:dyDescent="0.35">
      <c r="F6" t="s">
        <v>49</v>
      </c>
      <c r="G6" t="s">
        <v>50</v>
      </c>
      <c r="H6" t="s">
        <v>51</v>
      </c>
      <c r="I6" t="s">
        <v>52</v>
      </c>
    </row>
    <row r="7" spans="2:10" x14ac:dyDescent="0.35">
      <c r="F7" s="18" t="s">
        <v>53</v>
      </c>
      <c r="G7" s="18" t="s">
        <v>54</v>
      </c>
      <c r="H7" s="18" t="s">
        <v>55</v>
      </c>
      <c r="I7" s="18" t="s">
        <v>56</v>
      </c>
    </row>
    <row r="8" spans="2:10" x14ac:dyDescent="0.35">
      <c r="B8" t="s">
        <v>58</v>
      </c>
      <c r="C8" t="s">
        <v>59</v>
      </c>
      <c r="F8" s="16">
        <v>4.2260915872263043E-2</v>
      </c>
      <c r="G8" s="16">
        <v>-1.8088584525270263E-2</v>
      </c>
      <c r="H8" s="16">
        <v>-3.922075116105856E-2</v>
      </c>
      <c r="I8" s="17">
        <v>0.63816137484977642</v>
      </c>
      <c r="J8" t="s">
        <v>67</v>
      </c>
    </row>
    <row r="9" spans="2:10" x14ac:dyDescent="0.35">
      <c r="B9">
        <v>1</v>
      </c>
      <c r="C9" s="19">
        <f>$F$8+$G$8*(1-EXP(-$I$8*B9))/($I$8*B9)+$H$8*(((1-EXP(-$I$8*B9))/($I$8*B9))-EXP(-$I$8*B9))</f>
        <v>2.0615973493122247E-2</v>
      </c>
    </row>
    <row r="10" spans="2:10" x14ac:dyDescent="0.35">
      <c r="B10">
        <v>2</v>
      </c>
      <c r="C10" s="19">
        <f t="shared" ref="C10:C37" si="0">$F$8+$G$8*(1-EXP(-$I$8*B10))/($I$8*B10)+$H$8*(((1-EXP(-$I$8*B10))/($I$8*B10))-EXP(-$I$8*B10))</f>
        <v>2.0834406257711054E-2</v>
      </c>
      <c r="F10" t="s">
        <v>57</v>
      </c>
      <c r="G10" s="3" cm="1">
        <f t="array" ref="G10">SUMSQ(H14:H23-I14:I23)</f>
        <v>6.9413304412000345</v>
      </c>
    </row>
    <row r="11" spans="2:10" x14ac:dyDescent="0.35">
      <c r="B11">
        <v>3</v>
      </c>
      <c r="C11" s="19">
        <f t="shared" si="0"/>
        <v>2.2521041346620155E-2</v>
      </c>
    </row>
    <row r="12" spans="2:10" x14ac:dyDescent="0.35">
      <c r="B12">
        <v>4</v>
      </c>
      <c r="C12" s="19">
        <f t="shared" si="0"/>
        <v>2.4612665724957575E-2</v>
      </c>
      <c r="F12" s="44" t="s">
        <v>64</v>
      </c>
      <c r="G12" s="44"/>
      <c r="H12" s="44"/>
    </row>
    <row r="13" spans="2:10" x14ac:dyDescent="0.35">
      <c r="B13">
        <v>5</v>
      </c>
      <c r="C13" s="19">
        <f t="shared" si="0"/>
        <v>2.6652521063147472E-2</v>
      </c>
      <c r="F13" t="s">
        <v>58</v>
      </c>
      <c r="G13" t="s">
        <v>60</v>
      </c>
      <c r="H13" t="s">
        <v>61</v>
      </c>
      <c r="I13" t="s">
        <v>62</v>
      </c>
    </row>
    <row r="14" spans="2:10" x14ac:dyDescent="0.35">
      <c r="B14">
        <v>6</v>
      </c>
      <c r="C14" s="19">
        <f t="shared" si="0"/>
        <v>2.8471227106245264E-2</v>
      </c>
      <c r="F14">
        <v>1</v>
      </c>
      <c r="G14">
        <v>0.75</v>
      </c>
      <c r="H14">
        <v>98.5</v>
      </c>
      <c r="I14" cm="1">
        <f t="array" ref="I14">100/(1+C9)^F14+SUM(G14/(1+C9)^$B$9:B9)</f>
        <v>98.714896314209938</v>
      </c>
    </row>
    <row r="15" spans="2:10" x14ac:dyDescent="0.35">
      <c r="B15">
        <v>7</v>
      </c>
      <c r="C15" s="19">
        <f t="shared" si="0"/>
        <v>3.0029341301653828E-2</v>
      </c>
      <c r="F15">
        <v>2</v>
      </c>
      <c r="G15">
        <v>0.125</v>
      </c>
      <c r="H15">
        <v>97.16</v>
      </c>
      <c r="I15" cm="1">
        <f t="array" ref="I15">100/(1+C10)^F15+SUM(G15/(1+C10)^$B$9:B10)</f>
        <v>96.202213566299733</v>
      </c>
    </row>
    <row r="16" spans="2:10" x14ac:dyDescent="0.35">
      <c r="B16">
        <v>8</v>
      </c>
      <c r="C16" s="19">
        <f t="shared" si="0"/>
        <v>3.1341371997260434E-2</v>
      </c>
      <c r="F16">
        <v>3</v>
      </c>
      <c r="G16">
        <v>0.625</v>
      </c>
      <c r="H16">
        <v>93.97</v>
      </c>
      <c r="I16" cm="1">
        <f t="array" ref="I16">100/(1+C11)^F16+SUM(G16/(1+C11)^$B$9:B11)</f>
        <v>95.330569697867205</v>
      </c>
    </row>
    <row r="17" spans="2:9" x14ac:dyDescent="0.35">
      <c r="B17">
        <v>9</v>
      </c>
      <c r="C17" s="19">
        <f t="shared" si="0"/>
        <v>3.2440330668316905E-2</v>
      </c>
      <c r="F17">
        <v>4</v>
      </c>
      <c r="G17">
        <v>0.125</v>
      </c>
      <c r="H17">
        <v>90.91</v>
      </c>
      <c r="I17" cm="1">
        <f t="array" ref="I17">100/(1+C12)^F17+SUM(G17/(1+C12)^$B$9:B12)</f>
        <v>91.202818642577185</v>
      </c>
    </row>
    <row r="18" spans="2:9" x14ac:dyDescent="0.35">
      <c r="B18">
        <v>10</v>
      </c>
      <c r="C18" s="19">
        <f t="shared" si="0"/>
        <v>3.3362107962899908E-2</v>
      </c>
      <c r="F18">
        <v>5</v>
      </c>
      <c r="G18">
        <v>0.375</v>
      </c>
      <c r="H18">
        <v>91.19</v>
      </c>
      <c r="I18" cm="1">
        <f t="array" ref="I18">100/(1+C13)^F18+SUM(G18/(1+C13)^$B$9:B13)</f>
        <v>89.410308838931812</v>
      </c>
    </row>
    <row r="19" spans="2:9" x14ac:dyDescent="0.35">
      <c r="B19">
        <v>11</v>
      </c>
      <c r="C19" s="19">
        <f t="shared" si="0"/>
        <v>3.4139294527479901E-2</v>
      </c>
      <c r="F19">
        <v>6</v>
      </c>
      <c r="G19">
        <v>0.125</v>
      </c>
      <c r="H19">
        <v>84.91</v>
      </c>
      <c r="I19" cm="1">
        <f t="array" ref="I19">100/(1+C14)^F19+SUM(G19/(1+C14)^$B$9:B14)</f>
        <v>85.178728315958338</v>
      </c>
    </row>
    <row r="20" spans="2:9" x14ac:dyDescent="0.35">
      <c r="B20">
        <v>12</v>
      </c>
      <c r="C20" s="19">
        <f t="shared" si="0"/>
        <v>3.4799320964082218E-2</v>
      </c>
      <c r="F20">
        <v>7</v>
      </c>
      <c r="G20">
        <v>0.5</v>
      </c>
      <c r="H20">
        <v>84.09</v>
      </c>
      <c r="I20" cm="1">
        <f t="array" ref="I20">100/(1+C15)^F20+SUM(G20/(1+C15)^$B$9:B15)</f>
        <v>84.407736406303826</v>
      </c>
    </row>
    <row r="21" spans="2:9" x14ac:dyDescent="0.35">
      <c r="B21">
        <v>13</v>
      </c>
      <c r="C21" s="19">
        <f t="shared" si="0"/>
        <v>3.5364437529236292E-2</v>
      </c>
      <c r="F21">
        <v>8</v>
      </c>
      <c r="G21">
        <v>0.375</v>
      </c>
      <c r="H21">
        <v>79.97</v>
      </c>
      <c r="I21" cm="1">
        <f t="array" ref="I21">100/(1+C16)^F21+SUM(G21/(1+C16)^$B$9:B16)</f>
        <v>80.740835062190925</v>
      </c>
    </row>
    <row r="22" spans="2:9" x14ac:dyDescent="0.35">
      <c r="B22">
        <v>14</v>
      </c>
      <c r="C22" s="19">
        <f t="shared" si="0"/>
        <v>3.5852371106621012E-2</v>
      </c>
      <c r="F22">
        <v>9</v>
      </c>
      <c r="G22">
        <v>0.25</v>
      </c>
      <c r="H22">
        <v>77.06</v>
      </c>
      <c r="I22" cm="1">
        <f t="array" ref="I22">100/(1+C17)^F22+SUM(G22/(1+C17)^$B$9:B17)</f>
        <v>76.951177462191183</v>
      </c>
    </row>
    <row r="23" spans="2:9" x14ac:dyDescent="0.35">
      <c r="B23">
        <v>15</v>
      </c>
      <c r="C23" s="19">
        <f t="shared" si="0"/>
        <v>3.6277141343263687E-2</v>
      </c>
      <c r="F23">
        <v>10</v>
      </c>
      <c r="G23">
        <v>4.25</v>
      </c>
      <c r="H23">
        <v>107.97</v>
      </c>
      <c r="I23" cm="1">
        <f t="array" ref="I23">100/(1+C18)^F23+SUM(G23/(1+C18)^$B$9:B18)</f>
        <v>107.66275172213241</v>
      </c>
    </row>
    <row r="24" spans="2:9" x14ac:dyDescent="0.35">
      <c r="B24">
        <v>16</v>
      </c>
      <c r="C24" s="19">
        <f t="shared" si="0"/>
        <v>3.6649825424197341E-2</v>
      </c>
    </row>
    <row r="25" spans="2:9" x14ac:dyDescent="0.35">
      <c r="B25">
        <v>17</v>
      </c>
      <c r="C25" s="19">
        <f t="shared" si="0"/>
        <v>3.6979202286340246E-2</v>
      </c>
    </row>
    <row r="26" spans="2:9" x14ac:dyDescent="0.35">
      <c r="B26">
        <v>18</v>
      </c>
      <c r="C26" s="19">
        <f t="shared" si="0"/>
        <v>3.7272267953008635E-2</v>
      </c>
    </row>
    <row r="27" spans="2:9" x14ac:dyDescent="0.35">
      <c r="B27">
        <v>19</v>
      </c>
      <c r="C27" s="19">
        <f t="shared" si="0"/>
        <v>3.7534636775585883E-2</v>
      </c>
    </row>
    <row r="28" spans="2:9" x14ac:dyDescent="0.35">
      <c r="B28">
        <v>20</v>
      </c>
      <c r="C28" s="19">
        <f t="shared" si="0"/>
        <v>3.7770849563161464E-2</v>
      </c>
    </row>
    <row r="29" spans="2:9" x14ac:dyDescent="0.35">
      <c r="B29">
        <v>21</v>
      </c>
      <c r="C29" s="19">
        <f t="shared" si="0"/>
        <v>3.7984608823081231E-2</v>
      </c>
    </row>
    <row r="30" spans="2:9" x14ac:dyDescent="0.35">
      <c r="B30">
        <v>22</v>
      </c>
      <c r="C30" s="19">
        <f t="shared" si="0"/>
        <v>3.81789582059456E-2</v>
      </c>
    </row>
    <row r="31" spans="2:9" x14ac:dyDescent="0.35">
      <c r="B31">
        <v>23</v>
      </c>
      <c r="C31" s="19">
        <f t="shared" si="0"/>
        <v>3.8356419728743193E-2</v>
      </c>
    </row>
    <row r="32" spans="2:9" x14ac:dyDescent="0.35">
      <c r="B32">
        <v>24</v>
      </c>
      <c r="C32" s="19">
        <f t="shared" si="0"/>
        <v>3.8519099200677594E-2</v>
      </c>
    </row>
    <row r="33" spans="2:3" x14ac:dyDescent="0.35">
      <c r="B33">
        <v>25</v>
      </c>
      <c r="C33" s="19">
        <f t="shared" si="0"/>
        <v>3.8668767712665746E-2</v>
      </c>
    </row>
    <row r="34" spans="2:3" x14ac:dyDescent="0.35">
      <c r="B34">
        <v>26</v>
      </c>
      <c r="C34" s="19">
        <f t="shared" si="0"/>
        <v>3.8806925062969316E-2</v>
      </c>
    </row>
    <row r="35" spans="2:3" x14ac:dyDescent="0.35">
      <c r="B35">
        <v>27</v>
      </c>
      <c r="C35" s="19">
        <f t="shared" si="0"/>
        <v>3.8934849489612261E-2</v>
      </c>
    </row>
    <row r="36" spans="2:3" x14ac:dyDescent="0.35">
      <c r="B36">
        <v>28</v>
      </c>
      <c r="C36" s="19">
        <f t="shared" si="0"/>
        <v>3.9053636962647027E-2</v>
      </c>
    </row>
    <row r="37" spans="2:3" x14ac:dyDescent="0.35">
      <c r="B37">
        <v>29</v>
      </c>
      <c r="C37" s="19">
        <f t="shared" si="0"/>
        <v>3.9164232463855295E-2</v>
      </c>
    </row>
    <row r="38" spans="2:3" x14ac:dyDescent="0.35">
      <c r="B38">
        <v>30</v>
      </c>
      <c r="C38" s="19">
        <f>$F$8+$G$8*(1-EXP(-$I$8*B38))/($I$8*B38)+$H$8*(((1-EXP(-$I$8*B38))/($I$8*B38))-EXP(-$I$8*B38))</f>
        <v>3.9267455073401812E-2</v>
      </c>
    </row>
  </sheetData>
  <mergeCells count="1">
    <mergeCell ref="F12:H1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3EBAE-6814-48AA-9297-7E3518B548CB}">
  <dimension ref="B2:K41"/>
  <sheetViews>
    <sheetView workbookViewId="0">
      <selection activeCell="K23" sqref="K23"/>
    </sheetView>
  </sheetViews>
  <sheetFormatPr defaultRowHeight="14.5" x14ac:dyDescent="0.35"/>
  <cols>
    <col min="3" max="3" width="13.81640625" customWidth="1"/>
    <col min="10" max="10" width="11.7265625" customWidth="1"/>
  </cols>
  <sheetData>
    <row r="2" spans="2:11" ht="18.5" x14ac:dyDescent="0.45">
      <c r="B2" s="12" t="s">
        <v>72</v>
      </c>
    </row>
    <row r="6" spans="2:11" x14ac:dyDescent="0.35">
      <c r="E6" t="s">
        <v>49</v>
      </c>
      <c r="F6" t="s">
        <v>50</v>
      </c>
      <c r="G6" t="s">
        <v>51</v>
      </c>
      <c r="H6" t="s">
        <v>51</v>
      </c>
      <c r="I6" t="s">
        <v>52</v>
      </c>
      <c r="J6" t="s">
        <v>52</v>
      </c>
    </row>
    <row r="7" spans="2:11" x14ac:dyDescent="0.35">
      <c r="E7" s="18" t="s">
        <v>53</v>
      </c>
      <c r="F7" s="18" t="s">
        <v>54</v>
      </c>
      <c r="G7" s="18" t="s">
        <v>55</v>
      </c>
      <c r="H7" s="18" t="s">
        <v>68</v>
      </c>
      <c r="I7" s="18" t="s">
        <v>56</v>
      </c>
      <c r="J7" s="18" t="s">
        <v>69</v>
      </c>
    </row>
    <row r="8" spans="2:11" x14ac:dyDescent="0.35">
      <c r="E8" s="16">
        <v>5.0327963505106682E-2</v>
      </c>
      <c r="F8" s="16">
        <v>-3.4764762387699204E-2</v>
      </c>
      <c r="G8" s="16">
        <v>0.13736395072393218</v>
      </c>
      <c r="H8" s="16">
        <v>1.1349616880509485E-2</v>
      </c>
      <c r="I8" s="20">
        <v>0.02</v>
      </c>
      <c r="J8" s="20">
        <v>0.2</v>
      </c>
      <c r="K8" s="21" t="s">
        <v>71</v>
      </c>
    </row>
    <row r="11" spans="2:11" x14ac:dyDescent="0.35">
      <c r="B11" t="s">
        <v>58</v>
      </c>
      <c r="C11" t="s">
        <v>59</v>
      </c>
    </row>
    <row r="12" spans="2:11" x14ac:dyDescent="0.35">
      <c r="B12">
        <v>1</v>
      </c>
      <c r="C12" s="19">
        <f>$E$8 + $F$8*(1-EXP(-$I$8*B12))/($I$8*B12)+
$G$8*(((1-EXP(-$I$8*B12))/($I$8*B12))-EXP(-$I$8*B12))+
$H$8*(((1-EXP(-$J$8*B12))/($J$8*B12))-EXP(-$J$8*B12))</f>
        <v>1.8258405728899404E-2</v>
      </c>
      <c r="E12" s="44" t="s">
        <v>64</v>
      </c>
      <c r="F12" s="44"/>
      <c r="G12" s="44"/>
      <c r="J12" t="s">
        <v>70</v>
      </c>
      <c r="K12" cm="1">
        <f t="array" ref="K12">SUMSQ(G14:G23-H14:H23)</f>
        <v>6.8482073676818134</v>
      </c>
    </row>
    <row r="13" spans="2:11" x14ac:dyDescent="0.35">
      <c r="B13">
        <v>2</v>
      </c>
      <c r="C13" s="19">
        <f t="shared" ref="C13:C41" si="0">$E$8+$F$8*(1-EXP(-$I$8*B13))/($I$8*B13)+$G$8*(((1-EXP(-$I$8*B13))/($I$8*B13))-EXP(-$I$8*B13))+$H$8*(((1-EXP(-$J$8*B13))/($J$8*B13))-EXP(-$J$8*B13))</f>
        <v>2.067090047568422E-2</v>
      </c>
      <c r="E13" t="s">
        <v>58</v>
      </c>
      <c r="F13" t="s">
        <v>60</v>
      </c>
      <c r="G13" t="s">
        <v>61</v>
      </c>
      <c r="H13" t="s">
        <v>62</v>
      </c>
    </row>
    <row r="14" spans="2:11" x14ac:dyDescent="0.35">
      <c r="B14">
        <v>3</v>
      </c>
      <c r="C14" s="19">
        <f t="shared" si="0"/>
        <v>2.2851216273821938E-2</v>
      </c>
      <c r="E14">
        <v>1</v>
      </c>
      <c r="F14">
        <v>0.75</v>
      </c>
      <c r="G14">
        <v>98.5</v>
      </c>
      <c r="H14" cm="1">
        <f t="array" ref="H14">100/(1+C12)^E14+SUM(F14/(1+$C$12:C12)^$B$12:B12)</f>
        <v>98.943450339484485</v>
      </c>
    </row>
    <row r="15" spans="2:11" x14ac:dyDescent="0.35">
      <c r="B15">
        <v>4</v>
      </c>
      <c r="C15" s="19">
        <f t="shared" si="0"/>
        <v>2.484023091031912E-2</v>
      </c>
      <c r="E15">
        <v>2</v>
      </c>
      <c r="F15">
        <v>0.125</v>
      </c>
      <c r="G15">
        <v>97.16</v>
      </c>
      <c r="H15" cm="1">
        <f t="array" ref="H15">100/(1+C13)^E15+SUM(F15/(1+$C$12:C13)^$B$12:B13)</f>
        <v>96.233308688476072</v>
      </c>
    </row>
    <row r="16" spans="2:11" x14ac:dyDescent="0.35">
      <c r="B16">
        <v>5</v>
      </c>
      <c r="C16" s="19">
        <f t="shared" si="0"/>
        <v>2.6670993145238978E-2</v>
      </c>
      <c r="E16">
        <v>3</v>
      </c>
      <c r="F16">
        <v>0.625</v>
      </c>
      <c r="G16">
        <v>93.97</v>
      </c>
      <c r="H16" cm="1">
        <f t="array" ref="H16">100/(1+C14)^E16+SUM(F16/(1+$C$12:C14)^$B$12:B14)</f>
        <v>95.244180036652097</v>
      </c>
    </row>
    <row r="17" spans="2:8" x14ac:dyDescent="0.35">
      <c r="B17">
        <v>6</v>
      </c>
      <c r="C17" s="19">
        <f t="shared" si="0"/>
        <v>2.8370206153872472E-2</v>
      </c>
      <c r="E17">
        <v>4</v>
      </c>
      <c r="F17">
        <v>0.125</v>
      </c>
      <c r="G17">
        <v>90.91</v>
      </c>
      <c r="H17" cm="1">
        <f t="array" ref="H17">100/(1+C15)^E17+SUM(F17/(1+$C$12:C15)^$B$12:B15)</f>
        <v>91.124440833284098</v>
      </c>
    </row>
    <row r="18" spans="2:8" x14ac:dyDescent="0.35">
      <c r="B18">
        <v>7</v>
      </c>
      <c r="C18" s="19">
        <f t="shared" si="0"/>
        <v>2.9959433435158396E-2</v>
      </c>
      <c r="E18">
        <v>5</v>
      </c>
      <c r="F18">
        <v>0.375</v>
      </c>
      <c r="G18">
        <v>91.19</v>
      </c>
      <c r="H18" cm="1">
        <f t="array" ref="H18">100/(1+C16)^E18+SUM(F18/(1+$C$12:C16)^$B$12:B16)</f>
        <v>89.415857559563349</v>
      </c>
    </row>
    <row r="19" spans="2:8" x14ac:dyDescent="0.35">
      <c r="B19">
        <v>8</v>
      </c>
      <c r="C19" s="19">
        <f t="shared" si="0"/>
        <v>3.1456078674809033E-2</v>
      </c>
      <c r="E19">
        <v>6</v>
      </c>
      <c r="F19">
        <v>0.125</v>
      </c>
      <c r="G19">
        <v>84.91</v>
      </c>
      <c r="H19" cm="1">
        <f t="array" ref="H19">100/(1+C17)^E19+SUM(F19/(1+$C$12:C17)^$B$12:B17)</f>
        <v>85.236090478397372</v>
      </c>
    </row>
    <row r="20" spans="2:8" x14ac:dyDescent="0.35">
      <c r="B20">
        <v>9</v>
      </c>
      <c r="C20" s="19">
        <f t="shared" si="0"/>
        <v>3.28741815517999E-2</v>
      </c>
      <c r="E20">
        <v>7</v>
      </c>
      <c r="F20">
        <v>0.5</v>
      </c>
      <c r="G20">
        <v>84.09</v>
      </c>
      <c r="H20" cm="1">
        <f t="array" ref="H20">100/(1+C18)^E20+SUM(F20/(1+$C$12:C18)^$B$12:B18)</f>
        <v>84.490788463467965</v>
      </c>
    </row>
    <row r="21" spans="2:8" x14ac:dyDescent="0.35">
      <c r="B21">
        <v>10</v>
      </c>
      <c r="C21" s="19">
        <f t="shared" si="0"/>
        <v>3.4225063723259772E-2</v>
      </c>
      <c r="E21">
        <v>8</v>
      </c>
      <c r="F21">
        <v>0.375</v>
      </c>
      <c r="G21">
        <v>79.97</v>
      </c>
      <c r="H21" cm="1">
        <f t="array" ref="H21">100/(1+C19)^E21+SUM(F21/(1+$C$12:C19)^$B$12:B19)</f>
        <v>80.715920409944488</v>
      </c>
    </row>
    <row r="22" spans="2:8" x14ac:dyDescent="0.35">
      <c r="B22">
        <v>11</v>
      </c>
      <c r="C22" s="19">
        <f t="shared" si="0"/>
        <v>3.551785289523296E-2</v>
      </c>
      <c r="E22">
        <v>9</v>
      </c>
      <c r="F22">
        <v>0.25</v>
      </c>
      <c r="G22">
        <v>77.06</v>
      </c>
      <c r="H22" cm="1">
        <f t="array" ref="H22">100/(1+C20)^E22+SUM(F22/(1+$C$12:C20)^$B$12:B20)</f>
        <v>76.705063025628263</v>
      </c>
    </row>
    <row r="23" spans="2:8" x14ac:dyDescent="0.35">
      <c r="B23">
        <v>12</v>
      </c>
      <c r="C23" s="19">
        <f t="shared" si="0"/>
        <v>3.6759907723747258E-2</v>
      </c>
      <c r="E23">
        <v>10</v>
      </c>
      <c r="F23">
        <v>4.25</v>
      </c>
      <c r="G23">
        <v>107.97</v>
      </c>
      <c r="H23" cm="1">
        <f t="array" ref="H23">100/(1+C21)^E23+SUM(F23/(1+$C$12:C21)^$B$12:B21)</f>
        <v>107.80765026886444</v>
      </c>
    </row>
    <row r="24" spans="2:8" x14ac:dyDescent="0.35">
      <c r="B24">
        <v>13</v>
      </c>
      <c r="C24" s="19">
        <f t="shared" si="0"/>
        <v>3.795716207842554E-2</v>
      </c>
    </row>
    <row r="25" spans="2:8" x14ac:dyDescent="0.35">
      <c r="B25">
        <v>14</v>
      </c>
      <c r="C25" s="19">
        <f t="shared" si="0"/>
        <v>3.911440376497706E-2</v>
      </c>
    </row>
    <row r="26" spans="2:8" x14ac:dyDescent="0.35">
      <c r="B26">
        <v>15</v>
      </c>
      <c r="C26" s="19">
        <f t="shared" si="0"/>
        <v>4.0235500000711258E-2</v>
      </c>
    </row>
    <row r="27" spans="2:8" x14ac:dyDescent="0.35">
      <c r="B27">
        <v>16</v>
      </c>
      <c r="C27" s="19">
        <f t="shared" si="0"/>
        <v>4.132357965226989E-2</v>
      </c>
    </row>
    <row r="28" spans="2:8" x14ac:dyDescent="0.35">
      <c r="B28">
        <v>17</v>
      </c>
      <c r="C28" s="19">
        <f t="shared" si="0"/>
        <v>4.2381180381968073E-2</v>
      </c>
    </row>
    <row r="29" spans="2:8" x14ac:dyDescent="0.35">
      <c r="B29">
        <v>18</v>
      </c>
      <c r="C29" s="19">
        <f t="shared" si="0"/>
        <v>4.3410367330790137E-2</v>
      </c>
    </row>
    <row r="30" spans="2:8" x14ac:dyDescent="0.35">
      <c r="B30">
        <v>19</v>
      </c>
      <c r="C30" s="19">
        <f t="shared" si="0"/>
        <v>4.4412828728791112E-2</v>
      </c>
    </row>
    <row r="31" spans="2:8" x14ac:dyDescent="0.35">
      <c r="B31">
        <v>20</v>
      </c>
      <c r="C31" s="19">
        <f t="shared" si="0"/>
        <v>4.5389952815619569E-2</v>
      </c>
    </row>
    <row r="32" spans="2:8" x14ac:dyDescent="0.35">
      <c r="B32">
        <v>21</v>
      </c>
      <c r="C32" s="19">
        <f t="shared" si="0"/>
        <v>4.634288963283955E-2</v>
      </c>
    </row>
    <row r="33" spans="2:3" x14ac:dyDescent="0.35">
      <c r="B33">
        <v>22</v>
      </c>
      <c r="C33" s="19">
        <f t="shared" si="0"/>
        <v>4.7272600581176639E-2</v>
      </c>
    </row>
    <row r="34" spans="2:3" x14ac:dyDescent="0.35">
      <c r="B34">
        <v>23</v>
      </c>
      <c r="C34" s="19">
        <f t="shared" si="0"/>
        <v>4.8179898091591969E-2</v>
      </c>
    </row>
    <row r="35" spans="2:3" x14ac:dyDescent="0.35">
      <c r="B35">
        <v>24</v>
      </c>
      <c r="C35" s="19">
        <f t="shared" si="0"/>
        <v>4.9065477316208896E-2</v>
      </c>
    </row>
    <row r="36" spans="2:3" x14ac:dyDescent="0.35">
      <c r="B36">
        <v>25</v>
      </c>
      <c r="C36" s="19">
        <f t="shared" si="0"/>
        <v>4.9929941384841095E-2</v>
      </c>
    </row>
    <row r="37" spans="2:3" x14ac:dyDescent="0.35">
      <c r="B37">
        <v>26</v>
      </c>
      <c r="C37" s="19">
        <f t="shared" si="0"/>
        <v>5.0773821479888168E-2</v>
      </c>
    </row>
    <row r="38" spans="2:3" x14ac:dyDescent="0.35">
      <c r="B38">
        <v>27</v>
      </c>
      <c r="C38" s="19">
        <f t="shared" si="0"/>
        <v>5.1597592744209331E-2</v>
      </c>
    </row>
    <row r="39" spans="2:3" x14ac:dyDescent="0.35">
      <c r="B39">
        <v>28</v>
      </c>
      <c r="C39" s="19">
        <f t="shared" si="0"/>
        <v>5.240168684307444E-2</v>
      </c>
    </row>
    <row r="40" spans="2:3" x14ac:dyDescent="0.35">
      <c r="B40">
        <v>29</v>
      </c>
      <c r="C40" s="19">
        <f t="shared" si="0"/>
        <v>5.318650184413181E-2</v>
      </c>
    </row>
    <row r="41" spans="2:3" x14ac:dyDescent="0.35">
      <c r="B41">
        <v>30</v>
      </c>
      <c r="C41" s="19">
        <f t="shared" si="0"/>
        <v>5.3952409951756125E-2</v>
      </c>
    </row>
  </sheetData>
  <mergeCells count="1">
    <mergeCell ref="E12:G12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4C13D-2905-4F29-A1A1-8E6E667718FA}">
  <dimension ref="A1:Q255"/>
  <sheetViews>
    <sheetView workbookViewId="0">
      <selection activeCell="P19" sqref="P19"/>
    </sheetView>
  </sheetViews>
  <sheetFormatPr defaultRowHeight="14.5" x14ac:dyDescent="0.35"/>
  <cols>
    <col min="1" max="1" width="16" customWidth="1"/>
    <col min="2" max="2" width="11.7265625" customWidth="1"/>
    <col min="3" max="3" width="11.26953125" customWidth="1"/>
    <col min="4" max="4" width="13.26953125" customWidth="1"/>
    <col min="5" max="5" width="17.7265625" customWidth="1"/>
    <col min="6" max="6" width="16.7265625" bestFit="1" customWidth="1"/>
    <col min="7" max="7" width="21.90625" bestFit="1" customWidth="1"/>
    <col min="16" max="16" width="12.81640625" customWidth="1"/>
  </cols>
  <sheetData>
    <row r="1" spans="1:17" x14ac:dyDescent="0.35">
      <c r="A1" t="s">
        <v>66</v>
      </c>
    </row>
    <row r="3" spans="1:17" ht="18.5" x14ac:dyDescent="0.45">
      <c r="B3" s="12" t="s">
        <v>73</v>
      </c>
      <c r="G3" t="s">
        <v>81</v>
      </c>
      <c r="H3" t="s">
        <v>74</v>
      </c>
      <c r="M3" t="s">
        <v>75</v>
      </c>
      <c r="O3" t="s">
        <v>82</v>
      </c>
    </row>
    <row r="5" spans="1:17" x14ac:dyDescent="0.35">
      <c r="A5" t="s">
        <v>236</v>
      </c>
      <c r="B5" s="22" t="s">
        <v>83</v>
      </c>
      <c r="C5" s="22" t="s">
        <v>76</v>
      </c>
      <c r="D5" s="22" t="s">
        <v>77</v>
      </c>
      <c r="E5" s="22" t="s">
        <v>78</v>
      </c>
      <c r="F5" s="22" t="s">
        <v>79</v>
      </c>
      <c r="G5" s="22" t="s">
        <v>80</v>
      </c>
    </row>
    <row r="6" spans="1:17" x14ac:dyDescent="0.35">
      <c r="A6" s="23" t="s">
        <v>84</v>
      </c>
      <c r="B6">
        <v>5842.01</v>
      </c>
      <c r="M6" t="s">
        <v>237</v>
      </c>
      <c r="P6" s="4">
        <v>1.3670525545115628</v>
      </c>
    </row>
    <row r="7" spans="1:17" x14ac:dyDescent="0.35">
      <c r="A7" s="23" t="s">
        <v>85</v>
      </c>
      <c r="B7">
        <v>5844.61</v>
      </c>
      <c r="C7" s="3">
        <f>LN(B7/B6)*100</f>
        <v>4.4495329580256544E-2</v>
      </c>
      <c r="D7" s="3">
        <f>C7-$P$11</f>
        <v>0.20057456037392729</v>
      </c>
      <c r="E7" s="24">
        <f>D7^2</f>
        <v>4.0230154269194206E-2</v>
      </c>
      <c r="F7">
        <f>P10</f>
        <v>4.0299982868925853E-2</v>
      </c>
      <c r="G7">
        <f>IFERROR(LN(1/(2*PI()*SQRT(F7)*$P$8*SQRT(1-$P$9^2))*EXP(-(((D7/SQRT(F7))^2-2*$P$9*(D7/SQRT(F7))*((E7-F7)/$P$8)+((E7-F7)/$P$8)^2)/(2*(1-$P$9^2))))),-10000)</f>
        <v>-2.507296272360152</v>
      </c>
      <c r="M7" t="s">
        <v>238</v>
      </c>
      <c r="P7" s="4">
        <v>0.72671925301333984</v>
      </c>
    </row>
    <row r="8" spans="1:17" x14ac:dyDescent="0.35">
      <c r="A8" s="23" t="s">
        <v>86</v>
      </c>
      <c r="B8">
        <v>5940.46</v>
      </c>
      <c r="C8" s="3">
        <f t="shared" ref="C8:C71" si="0">LN(B8/B7)*100</f>
        <v>1.6266702451148431</v>
      </c>
      <c r="D8" s="3">
        <f t="shared" ref="D8:D71" si="1">C8-$P$11</f>
        <v>1.7827494759085138</v>
      </c>
      <c r="E8" s="24">
        <f t="shared" ref="E8:E71" si="2">D8^2</f>
        <v>3.1781956938520808</v>
      </c>
      <c r="F8">
        <f>E7+$P$7*($P$6-E7)</f>
        <v>1.0044575378546949</v>
      </c>
      <c r="G8">
        <f t="shared" ref="G8:G71" si="3">IFERROR(LN(1/(2*PI()*SQRT(F8)*$P$8*SQRT(1-$P$9^2))*EXP(-(((D8/SQRT(F8))^2-2*$P$9*(D8/SQRT(F8))*((E8-F8)/$P$8)+((E8-F8)/$P$8)^2)/(2*(1-$P$9^2))))),-10000)</f>
        <v>-5.2367474859395351</v>
      </c>
      <c r="M8" t="s">
        <v>239</v>
      </c>
      <c r="P8" s="4">
        <v>5.9061121023008498</v>
      </c>
    </row>
    <row r="9" spans="1:17" x14ac:dyDescent="0.35">
      <c r="A9" s="23" t="s">
        <v>87</v>
      </c>
      <c r="B9">
        <v>5963.6</v>
      </c>
      <c r="C9" s="3">
        <f t="shared" si="0"/>
        <v>0.38877541185178116</v>
      </c>
      <c r="D9" s="3">
        <f t="shared" si="1"/>
        <v>0.54485464264545191</v>
      </c>
      <c r="E9" s="24">
        <f t="shared" si="2"/>
        <v>0.29686658161230312</v>
      </c>
      <c r="F9">
        <f t="shared" ref="F9:F72" si="4">E8+$P$7*($P$6-E8)</f>
        <v>1.8620031045303043</v>
      </c>
      <c r="G9">
        <f t="shared" si="3"/>
        <v>-4.0437590939608263</v>
      </c>
      <c r="M9" t="s">
        <v>240</v>
      </c>
      <c r="P9" s="4">
        <v>4.8504364303604428E-2</v>
      </c>
    </row>
    <row r="10" spans="1:17" x14ac:dyDescent="0.35">
      <c r="A10" s="23" t="s">
        <v>88</v>
      </c>
      <c r="B10">
        <v>5958.38</v>
      </c>
      <c r="C10" s="3">
        <f t="shared" si="0"/>
        <v>-8.7569352298443009E-2</v>
      </c>
      <c r="D10" s="3">
        <f t="shared" si="1"/>
        <v>6.8509878495227744E-2</v>
      </c>
      <c r="E10" s="24">
        <f t="shared" si="2"/>
        <v>4.6936034514308686E-3</v>
      </c>
      <c r="F10">
        <f t="shared" si="4"/>
        <v>1.0745913324230074</v>
      </c>
      <c r="G10">
        <f t="shared" si="3"/>
        <v>-3.6678749712474952</v>
      </c>
      <c r="M10" t="s">
        <v>241</v>
      </c>
      <c r="P10" s="4">
        <v>4.0299982868925853E-2</v>
      </c>
    </row>
    <row r="11" spans="1:17" x14ac:dyDescent="0.35">
      <c r="A11" s="23" t="s">
        <v>89</v>
      </c>
      <c r="B11">
        <v>5916.93</v>
      </c>
      <c r="C11" s="3">
        <f t="shared" si="0"/>
        <v>-0.69808987439629422</v>
      </c>
      <c r="D11" s="3">
        <f t="shared" si="1"/>
        <v>-0.54201064360262352</v>
      </c>
      <c r="E11" s="24">
        <f t="shared" si="2"/>
        <v>0.29377553777853016</v>
      </c>
      <c r="F11">
        <f t="shared" si="4"/>
        <v>0.99474608270188714</v>
      </c>
      <c r="G11">
        <f t="shared" si="3"/>
        <v>-3.7619889380606093</v>
      </c>
      <c r="M11" t="s">
        <v>242</v>
      </c>
      <c r="P11" s="9">
        <v>-0.15607923079367075</v>
      </c>
    </row>
    <row r="12" spans="1:17" x14ac:dyDescent="0.35">
      <c r="A12" s="23" t="s">
        <v>90</v>
      </c>
      <c r="B12">
        <v>5892.58</v>
      </c>
      <c r="C12" s="3">
        <f t="shared" si="0"/>
        <v>-0.41238009887727106</v>
      </c>
      <c r="D12" s="3">
        <f t="shared" si="1"/>
        <v>-0.25630086808360031</v>
      </c>
      <c r="E12" s="24">
        <f t="shared" si="2"/>
        <v>6.5690134980407086E-2</v>
      </c>
      <c r="F12">
        <f t="shared" si="4"/>
        <v>1.0737466096551456</v>
      </c>
      <c r="G12">
        <f t="shared" si="3"/>
        <v>-3.6914731822588043</v>
      </c>
    </row>
    <row r="13" spans="1:17" x14ac:dyDescent="0.35">
      <c r="A13" s="23" t="s">
        <v>91</v>
      </c>
      <c r="B13">
        <v>5886.55</v>
      </c>
      <c r="C13" s="3">
        <f t="shared" si="0"/>
        <v>-0.10238448046246577</v>
      </c>
      <c r="D13" s="3">
        <f t="shared" si="1"/>
        <v>5.369475033120498E-2</v>
      </c>
      <c r="E13" s="24">
        <f t="shared" si="2"/>
        <v>2.8831262131304371E-3</v>
      </c>
      <c r="F13">
        <f t="shared" si="4"/>
        <v>1.011415260401721</v>
      </c>
      <c r="G13">
        <f t="shared" si="3"/>
        <v>-3.6348483204264279</v>
      </c>
    </row>
    <row r="14" spans="1:17" x14ac:dyDescent="0.35">
      <c r="A14" s="23">
        <v>45996</v>
      </c>
      <c r="B14">
        <v>5844.19</v>
      </c>
      <c r="C14" s="3">
        <f t="shared" si="0"/>
        <v>-0.72220821737149821</v>
      </c>
      <c r="D14" s="3">
        <f t="shared" si="1"/>
        <v>-0.5661289865778274</v>
      </c>
      <c r="E14" s="24">
        <f t="shared" si="2"/>
        <v>0.32050202944363787</v>
      </c>
      <c r="F14">
        <f t="shared" si="4"/>
        <v>0.99425131412980217</v>
      </c>
      <c r="G14">
        <f t="shared" si="3"/>
        <v>-3.7747352552419686</v>
      </c>
      <c r="M14" t="s">
        <v>243</v>
      </c>
      <c r="P14">
        <f>SUM(G7:G255)</f>
        <v>-1175.3594622986773</v>
      </c>
    </row>
    <row r="15" spans="1:17" x14ac:dyDescent="0.35">
      <c r="A15" s="23">
        <v>45905</v>
      </c>
      <c r="B15">
        <v>5659.91</v>
      </c>
      <c r="C15" s="3">
        <f t="shared" si="0"/>
        <v>-3.2040014309449654</v>
      </c>
      <c r="D15" s="3">
        <f t="shared" si="1"/>
        <v>-3.0479222001512944</v>
      </c>
      <c r="E15" s="24">
        <f t="shared" si="2"/>
        <v>9.2898297381751078</v>
      </c>
      <c r="F15">
        <f t="shared" si="4"/>
        <v>1.0810504452617189</v>
      </c>
      <c r="G15">
        <f>IFERROR(LN(1/(2*PI()*SQRT(F15)*$P$8*SQRT(1-$P$9^2))*EXP(-(((D15/SQRT(F15))^2-2*$P$9*(D15/SQRT(F15))*((E15-F15)/$P$8)+((E15-F15)/$P$8)^2)/(2*(1-$P$9^2))))),-10000)</f>
        <v>-9.1247029020753327</v>
      </c>
    </row>
    <row r="16" spans="1:17" x14ac:dyDescent="0.35">
      <c r="A16" s="23">
        <v>45874</v>
      </c>
      <c r="B16">
        <v>5663.94</v>
      </c>
      <c r="C16" s="3">
        <f t="shared" si="0"/>
        <v>7.1177208637339631E-2</v>
      </c>
      <c r="D16" s="3">
        <f t="shared" si="1"/>
        <v>0.22725643943101037</v>
      </c>
      <c r="E16" s="24">
        <f t="shared" si="2"/>
        <v>5.1645489262860486E-2</v>
      </c>
      <c r="F16">
        <f t="shared" si="4"/>
        <v>3.5321950214720044</v>
      </c>
      <c r="G16">
        <f t="shared" si="3"/>
        <v>-4.4284937895871836</v>
      </c>
      <c r="P16">
        <v>-1209.1401433285253</v>
      </c>
      <c r="Q16" s="26" t="s">
        <v>246</v>
      </c>
    </row>
    <row r="17" spans="1:17" x14ac:dyDescent="0.35">
      <c r="A17" s="23">
        <v>45843</v>
      </c>
      <c r="B17">
        <v>5631.28</v>
      </c>
      <c r="C17" s="3">
        <f t="shared" si="0"/>
        <v>-0.57829933406661838</v>
      </c>
      <c r="D17" s="3">
        <f t="shared" si="1"/>
        <v>-0.42222010327294762</v>
      </c>
      <c r="E17" s="24">
        <f t="shared" si="2"/>
        <v>0.17826981560781854</v>
      </c>
      <c r="F17">
        <f t="shared" si="4"/>
        <v>1.0075771291288671</v>
      </c>
      <c r="G17">
        <f t="shared" si="3"/>
        <v>-3.7121445021319093</v>
      </c>
      <c r="M17" t="s">
        <v>245</v>
      </c>
      <c r="P17">
        <f>2*(P14-P16)</f>
        <v>67.561362059695966</v>
      </c>
    </row>
    <row r="18" spans="1:17" x14ac:dyDescent="0.35">
      <c r="A18" s="23">
        <v>45813</v>
      </c>
      <c r="B18">
        <v>5606.91</v>
      </c>
      <c r="C18" s="3">
        <f t="shared" si="0"/>
        <v>-0.43370041259598713</v>
      </c>
      <c r="D18" s="3">
        <f t="shared" si="1"/>
        <v>-0.27762118180231637</v>
      </c>
      <c r="E18" s="24">
        <f t="shared" si="2"/>
        <v>7.7073520585314803E-2</v>
      </c>
      <c r="F18">
        <f t="shared" si="4"/>
        <v>1.0421811196190998</v>
      </c>
      <c r="G18">
        <f t="shared" si="3"/>
        <v>-3.6816313043074591</v>
      </c>
      <c r="M18" t="s">
        <v>244</v>
      </c>
      <c r="P18" s="43">
        <f>_xlfn.CHISQ.DIST.RT(P17,COUNT(P6:P11))</f>
        <v>1.2919379756910867E-12</v>
      </c>
      <c r="Q18" s="25" t="s">
        <v>247</v>
      </c>
    </row>
    <row r="19" spans="1:17" x14ac:dyDescent="0.35">
      <c r="A19" s="23">
        <v>45782</v>
      </c>
      <c r="B19">
        <v>5650.38</v>
      </c>
      <c r="C19" s="3">
        <f t="shared" si="0"/>
        <v>0.77230338855464975</v>
      </c>
      <c r="D19" s="3">
        <f t="shared" si="1"/>
        <v>0.92838261934832045</v>
      </c>
      <c r="E19" s="24">
        <f t="shared" si="2"/>
        <v>0.86189428790804845</v>
      </c>
      <c r="F19">
        <f t="shared" si="4"/>
        <v>1.0145261205230676</v>
      </c>
      <c r="G19">
        <f t="shared" si="3"/>
        <v>-4.0471692338363559</v>
      </c>
    </row>
    <row r="20" spans="1:17" x14ac:dyDescent="0.35">
      <c r="A20" s="23">
        <v>45693</v>
      </c>
      <c r="B20">
        <v>5686.67</v>
      </c>
      <c r="C20" s="3">
        <f t="shared" si="0"/>
        <v>0.64020400278314338</v>
      </c>
      <c r="D20" s="3">
        <f t="shared" si="1"/>
        <v>0.79628323357681419</v>
      </c>
      <c r="E20" s="24">
        <f t="shared" si="2"/>
        <v>0.63406698807554718</v>
      </c>
      <c r="F20">
        <f t="shared" si="4"/>
        <v>1.229002526067668</v>
      </c>
      <c r="G20">
        <f t="shared" si="3"/>
        <v>-3.9829600655858437</v>
      </c>
    </row>
    <row r="21" spans="1:17" x14ac:dyDescent="0.35">
      <c r="A21" s="23">
        <v>45662</v>
      </c>
      <c r="B21">
        <v>5604.14</v>
      </c>
      <c r="C21" s="3">
        <f t="shared" si="0"/>
        <v>-1.4619229243407952</v>
      </c>
      <c r="D21" s="3">
        <f t="shared" si="1"/>
        <v>-1.3058436935471245</v>
      </c>
      <c r="E21" s="24">
        <f t="shared" si="2"/>
        <v>1.7052277519767964</v>
      </c>
      <c r="F21">
        <f t="shared" si="4"/>
        <v>1.1667417113854883</v>
      </c>
      <c r="G21">
        <f t="shared" si="3"/>
        <v>-4.4318079449453069</v>
      </c>
    </row>
    <row r="22" spans="1:17" x14ac:dyDescent="0.35">
      <c r="A22" s="23" t="s">
        <v>92</v>
      </c>
      <c r="B22">
        <v>5569.06</v>
      </c>
      <c r="C22" s="3">
        <f t="shared" si="0"/>
        <v>-0.62793318417251565</v>
      </c>
      <c r="D22" s="3">
        <f t="shared" si="1"/>
        <v>-0.47185395337884489</v>
      </c>
      <c r="E22" s="24">
        <f t="shared" si="2"/>
        <v>0.22264615331924512</v>
      </c>
      <c r="F22">
        <f t="shared" si="4"/>
        <v>1.4594693250872233</v>
      </c>
      <c r="G22">
        <f t="shared" si="3"/>
        <v>-3.8961820088523598</v>
      </c>
    </row>
    <row r="23" spans="1:17" x14ac:dyDescent="0.35">
      <c r="A23" s="23" t="s">
        <v>93</v>
      </c>
      <c r="B23">
        <v>5560.83</v>
      </c>
      <c r="C23" s="3">
        <f t="shared" si="0"/>
        <v>-0.14789007797954715</v>
      </c>
      <c r="D23" s="3">
        <f t="shared" si="1"/>
        <v>8.189152814123607E-3</v>
      </c>
      <c r="E23" s="24">
        <f t="shared" si="2"/>
        <v>6.7062223813068586E-5</v>
      </c>
      <c r="F23">
        <f t="shared" si="4"/>
        <v>1.0543083183374107</v>
      </c>
      <c r="G23">
        <f>IFERROR(LN(1/(2*PI()*SQRT(F23)*$P$8*SQRT(1-$P$9^2))*EXP(-(((D23/SQRT(F23))^2-2*$P$9*(D23/SQRT(F23))*((E23-F23)/$P$8)+((E23-F23)/$P$8)^2)/(2*(1-$P$9^2))))),-10000)</f>
        <v>-3.6551993677524357</v>
      </c>
    </row>
    <row r="24" spans="1:17" x14ac:dyDescent="0.35">
      <c r="A24" s="23" t="s">
        <v>94</v>
      </c>
      <c r="B24">
        <v>5528.75</v>
      </c>
      <c r="C24" s="3">
        <f t="shared" si="0"/>
        <v>-0.57856274963947407</v>
      </c>
      <c r="D24" s="3">
        <f t="shared" si="1"/>
        <v>-0.42248351884580332</v>
      </c>
      <c r="E24" s="24">
        <f t="shared" si="2"/>
        <v>0.17849232369633225</v>
      </c>
      <c r="F24">
        <f t="shared" si="4"/>
        <v>0.99348173805923923</v>
      </c>
      <c r="G24">
        <f t="shared" si="3"/>
        <v>-3.7061603485586798</v>
      </c>
    </row>
    <row r="25" spans="1:17" x14ac:dyDescent="0.35">
      <c r="A25" s="23" t="s">
        <v>95</v>
      </c>
      <c r="B25">
        <v>5525.21</v>
      </c>
      <c r="C25" s="3">
        <f t="shared" si="0"/>
        <v>-6.4049446913480759E-2</v>
      </c>
      <c r="D25" s="3">
        <f t="shared" si="1"/>
        <v>9.2029783880189994E-2</v>
      </c>
      <c r="E25" s="24">
        <f t="shared" si="2"/>
        <v>8.4694811210344785E-3</v>
      </c>
      <c r="F25">
        <f t="shared" si="4"/>
        <v>1.0422419267957392</v>
      </c>
      <c r="G25">
        <f t="shared" si="3"/>
        <v>-3.653568611495722</v>
      </c>
    </row>
    <row r="26" spans="1:17" x14ac:dyDescent="0.35">
      <c r="A26" s="23" t="s">
        <v>96</v>
      </c>
      <c r="B26">
        <v>5484.77</v>
      </c>
      <c r="C26" s="3">
        <f t="shared" si="0"/>
        <v>-0.73460954265646117</v>
      </c>
      <c r="D26" s="3">
        <f t="shared" si="1"/>
        <v>-0.57853031186279047</v>
      </c>
      <c r="E26" s="24">
        <f t="shared" si="2"/>
        <v>0.33469732174405759</v>
      </c>
      <c r="F26">
        <f t="shared" si="4"/>
        <v>0.99577795737196684</v>
      </c>
      <c r="G26">
        <f t="shared" si="3"/>
        <v>-3.7821502466285009</v>
      </c>
    </row>
    <row r="27" spans="1:17" x14ac:dyDescent="0.35">
      <c r="A27" s="23" t="s">
        <v>97</v>
      </c>
      <c r="B27">
        <v>5375.86</v>
      </c>
      <c r="C27" s="3">
        <f t="shared" si="0"/>
        <v>-2.0056599089608445</v>
      </c>
      <c r="D27" s="3">
        <f t="shared" si="1"/>
        <v>-1.8495806781671738</v>
      </c>
      <c r="E27" s="24">
        <f t="shared" si="2"/>
        <v>3.4209486850493422</v>
      </c>
      <c r="F27">
        <f t="shared" si="4"/>
        <v>1.0849297453452715</v>
      </c>
      <c r="G27">
        <f t="shared" si="3"/>
        <v>-5.3462903833162594</v>
      </c>
    </row>
    <row r="28" spans="1:17" x14ac:dyDescent="0.35">
      <c r="A28" s="23" t="s">
        <v>98</v>
      </c>
      <c r="B28">
        <v>5287.76</v>
      </c>
      <c r="C28" s="3">
        <f t="shared" si="0"/>
        <v>-1.6523845474794605</v>
      </c>
      <c r="D28" s="3">
        <f t="shared" si="1"/>
        <v>-1.4963053166857898</v>
      </c>
      <c r="E28" s="24">
        <f t="shared" si="2"/>
        <v>2.2389296007421615</v>
      </c>
      <c r="F28">
        <f t="shared" si="4"/>
        <v>1.9283428232979378</v>
      </c>
      <c r="G28">
        <f t="shared" si="3"/>
        <v>-4.5270595933426669</v>
      </c>
    </row>
    <row r="29" spans="1:17" x14ac:dyDescent="0.35">
      <c r="A29" s="23" t="s">
        <v>99</v>
      </c>
      <c r="B29">
        <v>5158.2</v>
      </c>
      <c r="C29" s="3">
        <f t="shared" si="0"/>
        <v>-2.480703431398072</v>
      </c>
      <c r="D29" s="3">
        <f t="shared" si="1"/>
        <v>-2.3246242006044011</v>
      </c>
      <c r="E29" s="24">
        <f t="shared" si="2"/>
        <v>5.4038776740356509</v>
      </c>
      <c r="F29">
        <f t="shared" si="4"/>
        <v>1.6053197649859836</v>
      </c>
      <c r="G29">
        <f t="shared" si="3"/>
        <v>-5.8011177300682784</v>
      </c>
    </row>
    <row r="30" spans="1:17" x14ac:dyDescent="0.35">
      <c r="A30" s="23" t="s">
        <v>100</v>
      </c>
      <c r="B30">
        <v>5282.7</v>
      </c>
      <c r="C30" s="3">
        <f t="shared" si="0"/>
        <v>2.3849649226388561</v>
      </c>
      <c r="D30" s="3">
        <f t="shared" si="1"/>
        <v>2.541044153432527</v>
      </c>
      <c r="E30" s="24">
        <f t="shared" si="2"/>
        <v>6.4569053896936275</v>
      </c>
      <c r="F30">
        <f t="shared" si="4"/>
        <v>2.4702391386296196</v>
      </c>
      <c r="G30">
        <f t="shared" si="3"/>
        <v>-5.5501618926494309</v>
      </c>
    </row>
    <row r="31" spans="1:17" x14ac:dyDescent="0.35">
      <c r="A31" s="23" t="s">
        <v>101</v>
      </c>
      <c r="B31">
        <v>5275.7</v>
      </c>
      <c r="C31" s="3">
        <f t="shared" si="0"/>
        <v>-0.13259586728286671</v>
      </c>
      <c r="D31" s="3">
        <f t="shared" si="1"/>
        <v>2.3483363510804045E-2</v>
      </c>
      <c r="E31" s="24">
        <f t="shared" si="2"/>
        <v>5.5146836178056292E-4</v>
      </c>
      <c r="F31">
        <f t="shared" si="4"/>
        <v>2.7580113393622878</v>
      </c>
      <c r="G31">
        <f t="shared" si="3"/>
        <v>-4.2296098571362633</v>
      </c>
    </row>
    <row r="32" spans="1:17" x14ac:dyDescent="0.35">
      <c r="A32" s="23" t="s">
        <v>102</v>
      </c>
      <c r="B32">
        <v>5396.63</v>
      </c>
      <c r="C32" s="3">
        <f t="shared" si="0"/>
        <v>2.2663312700996365</v>
      </c>
      <c r="D32" s="3">
        <f t="shared" si="1"/>
        <v>2.4224105008933075</v>
      </c>
      <c r="E32" s="24">
        <f t="shared" si="2"/>
        <v>5.8680726348381649</v>
      </c>
      <c r="F32">
        <f t="shared" si="4"/>
        <v>0.99361411693046775</v>
      </c>
      <c r="G32">
        <f t="shared" si="3"/>
        <v>-6.8132099299819524</v>
      </c>
    </row>
    <row r="33" spans="1:7" x14ac:dyDescent="0.35">
      <c r="A33" s="23" t="s">
        <v>103</v>
      </c>
      <c r="B33">
        <v>5405.97</v>
      </c>
      <c r="C33" s="3">
        <f t="shared" si="0"/>
        <v>0.1729213768418067</v>
      </c>
      <c r="D33" s="3">
        <f t="shared" si="1"/>
        <v>0.32900060763547745</v>
      </c>
      <c r="E33" s="24">
        <f t="shared" si="2"/>
        <v>0.10824139982451338</v>
      </c>
      <c r="F33">
        <f t="shared" si="4"/>
        <v>2.5970946842651741</v>
      </c>
      <c r="G33">
        <f>IFERROR(LN(1/(2*PI()*SQRT(F33)*$P$8*SQRT(1-$P$9^2))*EXP(-(((D33/SQRT(F33))^2-2*$P$9*(D33/SQRT(F33))*((E33-F33)/$P$8)+((E33-F33)/$P$8)^2)/(2*(1-$P$9^2))))),-10000)</f>
        <v>-4.2039541879392539</v>
      </c>
    </row>
    <row r="34" spans="1:7" x14ac:dyDescent="0.35">
      <c r="A34" s="23">
        <v>45965</v>
      </c>
      <c r="B34">
        <v>5363.36</v>
      </c>
      <c r="C34" s="3">
        <f t="shared" si="0"/>
        <v>-0.7913254093151072</v>
      </c>
      <c r="D34" s="3">
        <f t="shared" si="1"/>
        <v>-0.6352461785214365</v>
      </c>
      <c r="E34" s="24">
        <f t="shared" si="2"/>
        <v>0.40353770732608879</v>
      </c>
      <c r="F34">
        <f t="shared" si="4"/>
        <v>1.0230437018435459</v>
      </c>
      <c r="G34">
        <f t="shared" si="3"/>
        <v>-3.8240786713815198</v>
      </c>
    </row>
    <row r="35" spans="1:7" x14ac:dyDescent="0.35">
      <c r="A35" s="23">
        <v>45934</v>
      </c>
      <c r="B35">
        <v>5268.05</v>
      </c>
      <c r="C35" s="3">
        <f t="shared" si="0"/>
        <v>-1.7930369252113565</v>
      </c>
      <c r="D35" s="3">
        <f t="shared" si="1"/>
        <v>-1.6369576944176858</v>
      </c>
      <c r="E35" s="24">
        <f t="shared" si="2"/>
        <v>2.6796304933132657</v>
      </c>
      <c r="F35">
        <f t="shared" si="4"/>
        <v>1.1037424973399788</v>
      </c>
      <c r="G35">
        <f t="shared" si="3"/>
        <v>-4.9346812315147561</v>
      </c>
    </row>
    <row r="36" spans="1:7" x14ac:dyDescent="0.35">
      <c r="A36" s="23">
        <v>45904</v>
      </c>
      <c r="B36">
        <v>5456.9</v>
      </c>
      <c r="C36" s="3">
        <f t="shared" si="0"/>
        <v>3.5220587845118034</v>
      </c>
      <c r="D36" s="3">
        <f t="shared" si="1"/>
        <v>3.6781380153054744</v>
      </c>
      <c r="E36" s="24">
        <f t="shared" si="2"/>
        <v>13.528699259635294</v>
      </c>
      <c r="F36">
        <f t="shared" si="4"/>
        <v>1.7257548341055029</v>
      </c>
      <c r="G36">
        <f t="shared" si="3"/>
        <v>-9.5439386913169564</v>
      </c>
    </row>
    <row r="37" spans="1:7" x14ac:dyDescent="0.35">
      <c r="A37" s="23">
        <v>45873</v>
      </c>
      <c r="B37">
        <v>4982.7700000000004</v>
      </c>
      <c r="C37" s="3">
        <f t="shared" si="0"/>
        <v>-9.0894901648714761</v>
      </c>
      <c r="D37" s="3">
        <f t="shared" si="1"/>
        <v>-8.9334109340778056</v>
      </c>
      <c r="E37" s="24">
        <f t="shared" si="2"/>
        <v>79.805830917100891</v>
      </c>
      <c r="F37">
        <f t="shared" si="4"/>
        <v>4.6905964506756312</v>
      </c>
      <c r="G37">
        <f t="shared" si="3"/>
        <v>-96.530366035419206</v>
      </c>
    </row>
    <row r="38" spans="1:7" x14ac:dyDescent="0.35">
      <c r="A38" s="23">
        <v>45842</v>
      </c>
      <c r="B38">
        <v>5062.25</v>
      </c>
      <c r="C38" s="3">
        <f t="shared" si="0"/>
        <v>1.5825087196812355</v>
      </c>
      <c r="D38" s="3">
        <f t="shared" si="1"/>
        <v>1.7385879504749062</v>
      </c>
      <c r="E38" s="24">
        <f t="shared" si="2"/>
        <v>3.022688061536535</v>
      </c>
      <c r="F38">
        <f t="shared" si="4"/>
        <v>22.802860498161046</v>
      </c>
      <c r="G38">
        <f t="shared" si="3"/>
        <v>-10.923316561496472</v>
      </c>
    </row>
    <row r="39" spans="1:7" x14ac:dyDescent="0.35">
      <c r="A39" s="23">
        <v>45751</v>
      </c>
      <c r="B39">
        <v>5074.08</v>
      </c>
      <c r="C39" s="3">
        <f t="shared" si="0"/>
        <v>0.23341792090838484</v>
      </c>
      <c r="D39" s="3">
        <f t="shared" si="1"/>
        <v>0.38949715170205557</v>
      </c>
      <c r="E39" s="24">
        <f t="shared" si="2"/>
        <v>0.15170803118401407</v>
      </c>
      <c r="F39">
        <f t="shared" si="4"/>
        <v>1.8195058626089851</v>
      </c>
      <c r="G39">
        <f t="shared" si="3"/>
        <v>-3.9976862952961412</v>
      </c>
    </row>
    <row r="40" spans="1:7" x14ac:dyDescent="0.35">
      <c r="A40" s="23">
        <v>45720</v>
      </c>
      <c r="B40">
        <v>5396.52</v>
      </c>
      <c r="C40" s="3">
        <f t="shared" si="0"/>
        <v>6.1609073675880257</v>
      </c>
      <c r="D40" s="3">
        <f t="shared" si="1"/>
        <v>6.3169865983816962</v>
      </c>
      <c r="E40" s="24">
        <f t="shared" si="2"/>
        <v>39.904319684133952</v>
      </c>
      <c r="F40">
        <f t="shared" si="4"/>
        <v>1.034922295330464</v>
      </c>
      <c r="G40">
        <f t="shared" si="3"/>
        <v>-42.674626421337479</v>
      </c>
    </row>
    <row r="41" spans="1:7" x14ac:dyDescent="0.35">
      <c r="A41" s="23">
        <v>45692</v>
      </c>
      <c r="B41">
        <v>5670.97</v>
      </c>
      <c r="C41" s="3">
        <f t="shared" si="0"/>
        <v>4.9605877563395113</v>
      </c>
      <c r="D41" s="3">
        <f t="shared" si="1"/>
        <v>5.1166669871331818</v>
      </c>
      <c r="E41" s="24">
        <f t="shared" si="2"/>
        <v>26.180281057218551</v>
      </c>
      <c r="F41">
        <f t="shared" si="4"/>
        <v>11.898545702519232</v>
      </c>
      <c r="G41">
        <f t="shared" si="3"/>
        <v>-8.7098114662020869</v>
      </c>
    </row>
    <row r="42" spans="1:7" x14ac:dyDescent="0.35">
      <c r="A42" s="23">
        <v>45661</v>
      </c>
      <c r="B42">
        <v>5633.07</v>
      </c>
      <c r="C42" s="3">
        <f t="shared" si="0"/>
        <v>-0.6705592339420785</v>
      </c>
      <c r="D42" s="3">
        <f t="shared" si="1"/>
        <v>-0.51448000314840781</v>
      </c>
      <c r="E42" s="24">
        <f t="shared" si="2"/>
        <v>0.26468967363958573</v>
      </c>
      <c r="F42">
        <f t="shared" si="4"/>
        <v>8.1480301748820168</v>
      </c>
      <c r="G42">
        <f t="shared" si="3"/>
        <v>-5.5590746898101129</v>
      </c>
    </row>
    <row r="43" spans="1:7" x14ac:dyDescent="0.35">
      <c r="A43" s="23" t="s">
        <v>104</v>
      </c>
      <c r="B43">
        <v>5611.85</v>
      </c>
      <c r="C43" s="3">
        <f t="shared" si="0"/>
        <v>-0.37741531622356589</v>
      </c>
      <c r="D43" s="3">
        <f t="shared" si="1"/>
        <v>-0.22133608542989514</v>
      </c>
      <c r="E43" s="24">
        <f t="shared" si="2"/>
        <v>4.8989662713429839E-2</v>
      </c>
      <c r="F43">
        <f t="shared" si="4"/>
        <v>1.0657980029765022</v>
      </c>
      <c r="G43">
        <f t="shared" si="3"/>
        <v>-3.6806461173799905</v>
      </c>
    </row>
    <row r="44" spans="1:7" x14ac:dyDescent="0.35">
      <c r="A44" s="23" t="s">
        <v>105</v>
      </c>
      <c r="B44">
        <v>5580.94</v>
      </c>
      <c r="C44" s="3">
        <f t="shared" si="0"/>
        <v>-0.55232124569500285</v>
      </c>
      <c r="D44" s="3">
        <f t="shared" si="1"/>
        <v>-0.3962420149013321</v>
      </c>
      <c r="E44" s="24">
        <f t="shared" si="2"/>
        <v>0.15700773437306748</v>
      </c>
      <c r="F44">
        <f t="shared" si="4"/>
        <v>1.0068513428655717</v>
      </c>
      <c r="G44">
        <f t="shared" si="3"/>
        <v>-3.7018689311593742</v>
      </c>
    </row>
    <row r="45" spans="1:7" x14ac:dyDescent="0.35">
      <c r="A45" s="23" t="s">
        <v>106</v>
      </c>
      <c r="B45">
        <v>5693.31</v>
      </c>
      <c r="C45" s="3">
        <f t="shared" si="0"/>
        <v>1.9934580336265864</v>
      </c>
      <c r="D45" s="3">
        <f t="shared" si="1"/>
        <v>2.1495372644202573</v>
      </c>
      <c r="E45" s="24">
        <f t="shared" si="2"/>
        <v>4.6205104511313229</v>
      </c>
      <c r="F45">
        <f t="shared" si="4"/>
        <v>1.0363706021767758</v>
      </c>
      <c r="G45">
        <f t="shared" si="3"/>
        <v>-5.9872563176682636</v>
      </c>
    </row>
    <row r="46" spans="1:7" x14ac:dyDescent="0.35">
      <c r="A46" s="23" t="s">
        <v>107</v>
      </c>
      <c r="B46">
        <v>5712.2</v>
      </c>
      <c r="C46" s="3">
        <f t="shared" si="0"/>
        <v>0.33124371066494496</v>
      </c>
      <c r="D46" s="3">
        <f t="shared" si="1"/>
        <v>0.48732294145861571</v>
      </c>
      <c r="E46" s="24">
        <f t="shared" si="2"/>
        <v>0.2374836492718774</v>
      </c>
      <c r="F46">
        <f t="shared" si="4"/>
        <v>2.2561599587894592</v>
      </c>
      <c r="G46">
        <f t="shared" si="3"/>
        <v>-4.1362142530307171</v>
      </c>
    </row>
    <row r="47" spans="1:7" x14ac:dyDescent="0.35">
      <c r="A47" s="23" t="s">
        <v>108</v>
      </c>
      <c r="B47">
        <v>5776.65</v>
      </c>
      <c r="C47" s="3">
        <f t="shared" si="0"/>
        <v>1.1219691455108385</v>
      </c>
      <c r="D47" s="3">
        <f t="shared" si="1"/>
        <v>1.2780483763045092</v>
      </c>
      <c r="E47" s="24">
        <f t="shared" si="2"/>
        <v>1.6334076521745924</v>
      </c>
      <c r="F47">
        <f t="shared" si="4"/>
        <v>1.0583631203147577</v>
      </c>
      <c r="G47">
        <f t="shared" si="3"/>
        <v>-4.4134058711360025</v>
      </c>
    </row>
    <row r="48" spans="1:7" x14ac:dyDescent="0.35">
      <c r="A48" s="23" t="s">
        <v>109</v>
      </c>
      <c r="B48">
        <v>5767.57</v>
      </c>
      <c r="C48" s="3">
        <f t="shared" si="0"/>
        <v>-0.15730819184729783</v>
      </c>
      <c r="D48" s="3">
        <f t="shared" si="1"/>
        <v>-1.2289610536270756E-3</v>
      </c>
      <c r="E48" s="24">
        <f t="shared" si="2"/>
        <v>1.510345271332172E-6</v>
      </c>
      <c r="F48">
        <f t="shared" si="4"/>
        <v>1.4398422745646204</v>
      </c>
      <c r="G48">
        <f t="shared" si="3"/>
        <v>-3.8247287167844086</v>
      </c>
    </row>
    <row r="49" spans="1:7" x14ac:dyDescent="0.35">
      <c r="A49" s="23" t="s">
        <v>110</v>
      </c>
      <c r="B49">
        <v>5667.56</v>
      </c>
      <c r="C49" s="3">
        <f t="shared" si="0"/>
        <v>-1.7492157944606554</v>
      </c>
      <c r="D49" s="3">
        <f t="shared" si="1"/>
        <v>-1.5931365636669848</v>
      </c>
      <c r="E49" s="24">
        <f t="shared" si="2"/>
        <v>2.5380841104926484</v>
      </c>
      <c r="F49">
        <f t="shared" si="4"/>
        <v>0.99346382399290489</v>
      </c>
      <c r="G49">
        <f t="shared" si="3"/>
        <v>-4.9444149695213628</v>
      </c>
    </row>
    <row r="50" spans="1:7" x14ac:dyDescent="0.35">
      <c r="A50" s="23" t="s">
        <v>111</v>
      </c>
      <c r="B50">
        <v>5662.89</v>
      </c>
      <c r="C50" s="3">
        <f t="shared" si="0"/>
        <v>-8.2432741231724324E-2</v>
      </c>
      <c r="D50" s="3">
        <f t="shared" si="1"/>
        <v>7.3646489561946429E-2</v>
      </c>
      <c r="E50" s="24">
        <f t="shared" si="2"/>
        <v>5.4238054247978847E-3</v>
      </c>
      <c r="F50">
        <f t="shared" si="4"/>
        <v>1.6870729328750249</v>
      </c>
      <c r="G50">
        <f t="shared" si="3"/>
        <v>-3.9172120581388437</v>
      </c>
    </row>
    <row r="51" spans="1:7" x14ac:dyDescent="0.35">
      <c r="A51" s="23" t="s">
        <v>112</v>
      </c>
      <c r="B51">
        <v>5675.29</v>
      </c>
      <c r="C51" s="3">
        <f t="shared" si="0"/>
        <v>0.21873007738032768</v>
      </c>
      <c r="D51" s="3">
        <f t="shared" si="1"/>
        <v>0.37480930817399843</v>
      </c>
      <c r="E51" s="24">
        <f t="shared" si="2"/>
        <v>0.14048201749387132</v>
      </c>
      <c r="F51">
        <f t="shared" si="4"/>
        <v>0.99494563284262005</v>
      </c>
      <c r="G51">
        <f t="shared" si="3"/>
        <v>-3.6940509237764911</v>
      </c>
    </row>
    <row r="52" spans="1:7" x14ac:dyDescent="0.35">
      <c r="A52" s="23" t="s">
        <v>113</v>
      </c>
      <c r="B52">
        <v>5614.66</v>
      </c>
      <c r="C52" s="3">
        <f t="shared" si="0"/>
        <v>-1.0740629118978804</v>
      </c>
      <c r="D52" s="3">
        <f t="shared" si="1"/>
        <v>-0.91798368110420969</v>
      </c>
      <c r="E52" s="24">
        <f t="shared" si="2"/>
        <v>0.84269403877363536</v>
      </c>
      <c r="F52">
        <f t="shared" si="4"/>
        <v>1.0318544419235391</v>
      </c>
      <c r="G52">
        <f t="shared" si="3"/>
        <v>-4.0367753547423009</v>
      </c>
    </row>
    <row r="53" spans="1:7" x14ac:dyDescent="0.35">
      <c r="A53" s="23" t="s">
        <v>114</v>
      </c>
      <c r="B53">
        <v>5675.12</v>
      </c>
      <c r="C53" s="3">
        <f t="shared" si="0"/>
        <v>1.0710674253909913</v>
      </c>
      <c r="D53" s="3">
        <f t="shared" si="1"/>
        <v>1.227146656184662</v>
      </c>
      <c r="E53" s="24">
        <f t="shared" si="2"/>
        <v>1.5058889157851971</v>
      </c>
      <c r="F53">
        <f t="shared" si="4"/>
        <v>1.2237554676418856</v>
      </c>
      <c r="G53">
        <f t="shared" si="3"/>
        <v>-4.3289411811073215</v>
      </c>
    </row>
    <row r="54" spans="1:7" x14ac:dyDescent="0.35">
      <c r="A54" s="23" t="s">
        <v>115</v>
      </c>
      <c r="B54">
        <v>5638.94</v>
      </c>
      <c r="C54" s="3">
        <f t="shared" si="0"/>
        <v>-0.63956039343474358</v>
      </c>
      <c r="D54" s="3">
        <f t="shared" si="1"/>
        <v>-0.48348116264107283</v>
      </c>
      <c r="E54" s="24">
        <f t="shared" si="2"/>
        <v>0.23375403462876351</v>
      </c>
      <c r="F54">
        <f t="shared" si="4"/>
        <v>1.4049938590293314</v>
      </c>
      <c r="G54">
        <f t="shared" si="3"/>
        <v>-3.8818636609755104</v>
      </c>
    </row>
    <row r="55" spans="1:7" x14ac:dyDescent="0.35">
      <c r="A55" s="23" t="s">
        <v>116</v>
      </c>
      <c r="B55">
        <v>5521.52</v>
      </c>
      <c r="C55" s="3">
        <f t="shared" si="0"/>
        <v>-2.1042919881408424</v>
      </c>
      <c r="D55" s="3">
        <f t="shared" si="1"/>
        <v>-1.9482127573471717</v>
      </c>
      <c r="E55" s="24">
        <f t="shared" si="2"/>
        <v>3.7955329478902695</v>
      </c>
      <c r="F55">
        <f t="shared" si="4"/>
        <v>1.0573438884391151</v>
      </c>
      <c r="G55">
        <f t="shared" si="3"/>
        <v>-5.5900743978854255</v>
      </c>
    </row>
    <row r="56" spans="1:7" x14ac:dyDescent="0.35">
      <c r="A56" s="23">
        <v>45994</v>
      </c>
      <c r="B56">
        <v>5599.3</v>
      </c>
      <c r="C56" s="3">
        <f t="shared" si="0"/>
        <v>1.3988405225352982</v>
      </c>
      <c r="D56" s="3">
        <f t="shared" si="1"/>
        <v>1.5549197533289689</v>
      </c>
      <c r="E56" s="24">
        <f t="shared" si="2"/>
        <v>2.4177754392926216</v>
      </c>
      <c r="F56">
        <f t="shared" si="4"/>
        <v>2.0307094904565539</v>
      </c>
      <c r="G56">
        <f t="shared" si="3"/>
        <v>-4.5622625636199778</v>
      </c>
    </row>
    <row r="57" spans="1:7" x14ac:dyDescent="0.35">
      <c r="A57" s="23">
        <v>45964</v>
      </c>
      <c r="B57">
        <v>5572.07</v>
      </c>
      <c r="C57" s="3">
        <f t="shared" si="0"/>
        <v>-0.48749712752343505</v>
      </c>
      <c r="D57" s="3">
        <f t="shared" si="1"/>
        <v>-0.33141789672976429</v>
      </c>
      <c r="E57" s="24">
        <f t="shared" si="2"/>
        <v>0.10983782227278072</v>
      </c>
      <c r="F57">
        <f t="shared" si="4"/>
        <v>1.6541948893405092</v>
      </c>
      <c r="G57">
        <f t="shared" si="3"/>
        <v>-3.9286141849313321</v>
      </c>
    </row>
    <row r="58" spans="1:7" x14ac:dyDescent="0.35">
      <c r="A58" s="23">
        <v>45933</v>
      </c>
      <c r="B58">
        <v>5614.56</v>
      </c>
      <c r="C58" s="3">
        <f t="shared" si="0"/>
        <v>0.75966049356515786</v>
      </c>
      <c r="D58" s="3">
        <f t="shared" si="1"/>
        <v>0.91573972435882856</v>
      </c>
      <c r="E58" s="24">
        <f t="shared" si="2"/>
        <v>0.83857924276878326</v>
      </c>
      <c r="F58">
        <f t="shared" si="4"/>
        <v>1.0234799733627145</v>
      </c>
      <c r="G58">
        <f t="shared" si="3"/>
        <v>-4.0367970169640364</v>
      </c>
    </row>
    <row r="59" spans="1:7" x14ac:dyDescent="0.35">
      <c r="A59" s="23">
        <v>45841</v>
      </c>
      <c r="B59">
        <v>5770.2</v>
      </c>
      <c r="C59" s="3">
        <f t="shared" si="0"/>
        <v>2.7343518375984401</v>
      </c>
      <c r="D59" s="3">
        <f t="shared" si="1"/>
        <v>2.8904310683921111</v>
      </c>
      <c r="E59" s="24">
        <f t="shared" si="2"/>
        <v>8.3545917611263611</v>
      </c>
      <c r="F59">
        <f t="shared" si="4"/>
        <v>1.2226309731159819</v>
      </c>
      <c r="G59">
        <f t="shared" si="3"/>
        <v>-7.7152359316855907</v>
      </c>
    </row>
    <row r="60" spans="1:7" x14ac:dyDescent="0.35">
      <c r="A60" s="23">
        <v>45811</v>
      </c>
      <c r="B60">
        <v>5738.52</v>
      </c>
      <c r="C60" s="3">
        <f t="shared" si="0"/>
        <v>-0.5505404600509155</v>
      </c>
      <c r="D60" s="3">
        <f t="shared" si="1"/>
        <v>-0.39446122925724475</v>
      </c>
      <c r="E60" s="24">
        <f t="shared" si="2"/>
        <v>0.1555996613871366</v>
      </c>
      <c r="F60">
        <f t="shared" si="4"/>
        <v>3.2766124884938295</v>
      </c>
      <c r="G60">
        <f t="shared" si="3"/>
        <v>-4.3642459226391175</v>
      </c>
    </row>
    <row r="61" spans="1:7" x14ac:dyDescent="0.35">
      <c r="A61" s="23">
        <v>45780</v>
      </c>
      <c r="B61">
        <v>5842.63</v>
      </c>
      <c r="C61" s="3">
        <f t="shared" si="0"/>
        <v>1.7979700568310122</v>
      </c>
      <c r="D61" s="3">
        <f t="shared" si="1"/>
        <v>1.9540492876246829</v>
      </c>
      <c r="E61" s="24">
        <f t="shared" si="2"/>
        <v>3.8183086184665305</v>
      </c>
      <c r="F61">
        <f t="shared" si="4"/>
        <v>1.0359858029393689</v>
      </c>
      <c r="G61">
        <f t="shared" si="3"/>
        <v>-5.5448023183914827</v>
      </c>
    </row>
    <row r="62" spans="1:7" x14ac:dyDescent="0.35">
      <c r="A62" s="23">
        <v>45750</v>
      </c>
      <c r="B62">
        <v>5778.15</v>
      </c>
      <c r="C62" s="3">
        <f t="shared" si="0"/>
        <v>-1.1097475685101368</v>
      </c>
      <c r="D62" s="3">
        <f t="shared" si="1"/>
        <v>-0.95366833771646609</v>
      </c>
      <c r="E62" s="24">
        <f t="shared" si="2"/>
        <v>0.90948329836288766</v>
      </c>
      <c r="F62">
        <f t="shared" si="4"/>
        <v>2.0369336427247569</v>
      </c>
      <c r="G62">
        <f t="shared" si="3"/>
        <v>-4.2042463490889812</v>
      </c>
    </row>
    <row r="63" spans="1:7" x14ac:dyDescent="0.35">
      <c r="A63" s="23">
        <v>45719</v>
      </c>
      <c r="B63">
        <v>5849.72</v>
      </c>
      <c r="C63" s="3">
        <f t="shared" si="0"/>
        <v>1.2310234603366337</v>
      </c>
      <c r="D63" s="3">
        <f t="shared" si="1"/>
        <v>1.3871026911303044</v>
      </c>
      <c r="E63" s="24">
        <f t="shared" si="2"/>
        <v>1.9240538757409327</v>
      </c>
      <c r="F63">
        <f t="shared" si="4"/>
        <v>1.2420076863931224</v>
      </c>
      <c r="G63">
        <f t="shared" si="3"/>
        <v>-4.4971479238909113</v>
      </c>
    </row>
    <row r="64" spans="1:7" x14ac:dyDescent="0.35">
      <c r="A64" s="23" t="s">
        <v>117</v>
      </c>
      <c r="B64">
        <v>5954.5</v>
      </c>
      <c r="C64" s="3">
        <f t="shared" si="0"/>
        <v>1.7753439375493281</v>
      </c>
      <c r="D64" s="3">
        <f t="shared" si="1"/>
        <v>1.9314231683429988</v>
      </c>
      <c r="E64" s="24">
        <f t="shared" si="2"/>
        <v>3.7303954552121077</v>
      </c>
      <c r="F64">
        <f t="shared" si="4"/>
        <v>1.5192702916496816</v>
      </c>
      <c r="G64">
        <f t="shared" si="3"/>
        <v>-5.0941139417738022</v>
      </c>
    </row>
    <row r="65" spans="1:7" x14ac:dyDescent="0.35">
      <c r="A65" s="23" t="s">
        <v>118</v>
      </c>
      <c r="B65">
        <v>5861.57</v>
      </c>
      <c r="C65" s="3">
        <f t="shared" si="0"/>
        <v>-1.5729750431897029</v>
      </c>
      <c r="D65" s="3">
        <f t="shared" si="1"/>
        <v>-1.4168958123960322</v>
      </c>
      <c r="E65" s="24">
        <f t="shared" si="2"/>
        <v>2.0075937431854123</v>
      </c>
      <c r="F65">
        <f t="shared" si="4"/>
        <v>2.012908667800628</v>
      </c>
      <c r="G65">
        <f t="shared" si="3"/>
        <v>-4.4622899940917433</v>
      </c>
    </row>
    <row r="66" spans="1:7" x14ac:dyDescent="0.35">
      <c r="A66" s="23" t="s">
        <v>119</v>
      </c>
      <c r="B66">
        <v>5956.06</v>
      </c>
      <c r="C66" s="3">
        <f t="shared" si="0"/>
        <v>1.59917028520891</v>
      </c>
      <c r="D66" s="3">
        <f t="shared" si="1"/>
        <v>1.7552495160025807</v>
      </c>
      <c r="E66" s="24">
        <f t="shared" si="2"/>
        <v>3.0809008634272939</v>
      </c>
      <c r="F66">
        <f t="shared" si="4"/>
        <v>1.5421001290280756</v>
      </c>
      <c r="G66">
        <f t="shared" si="3"/>
        <v>-4.8466625080036811</v>
      </c>
    </row>
    <row r="67" spans="1:7" x14ac:dyDescent="0.35">
      <c r="A67" s="23" t="s">
        <v>120</v>
      </c>
      <c r="B67">
        <v>5955.25</v>
      </c>
      <c r="C67" s="3">
        <f t="shared" si="0"/>
        <v>-1.3600519191406913E-2</v>
      </c>
      <c r="D67" s="3">
        <f t="shared" si="1"/>
        <v>0.14247871160226383</v>
      </c>
      <c r="E67" s="24">
        <f t="shared" si="2"/>
        <v>2.0300183259841068E-2</v>
      </c>
      <c r="F67">
        <f t="shared" si="4"/>
        <v>1.8354143005938781</v>
      </c>
      <c r="G67">
        <f t="shared" si="3"/>
        <v>-3.9707734535410193</v>
      </c>
    </row>
    <row r="68" spans="1:7" x14ac:dyDescent="0.35">
      <c r="A68" s="23" t="s">
        <v>121</v>
      </c>
      <c r="B68">
        <v>5983.25</v>
      </c>
      <c r="C68" s="3">
        <f t="shared" si="0"/>
        <v>0.46907151383955537</v>
      </c>
      <c r="D68" s="3">
        <f t="shared" si="1"/>
        <v>0.62515074463322606</v>
      </c>
      <c r="E68" s="24">
        <f t="shared" si="2"/>
        <v>0.39081345351547703</v>
      </c>
      <c r="F68">
        <f t="shared" si="4"/>
        <v>0.99901106048983646</v>
      </c>
      <c r="G68">
        <f t="shared" si="3"/>
        <v>-3.8166999852563532</v>
      </c>
    </row>
    <row r="69" spans="1:7" x14ac:dyDescent="0.35">
      <c r="A69" s="23" t="s">
        <v>122</v>
      </c>
      <c r="B69">
        <v>6013.13</v>
      </c>
      <c r="C69" s="3">
        <f t="shared" si="0"/>
        <v>0.49815130548550646</v>
      </c>
      <c r="D69" s="3">
        <f t="shared" si="1"/>
        <v>0.65423053627917716</v>
      </c>
      <c r="E69" s="24">
        <f t="shared" si="2"/>
        <v>0.42801759460013972</v>
      </c>
      <c r="F69">
        <f t="shared" si="4"/>
        <v>1.100265203753767</v>
      </c>
      <c r="G69">
        <f t="shared" si="3"/>
        <v>-3.8653725629043638</v>
      </c>
    </row>
    <row r="70" spans="1:7" x14ac:dyDescent="0.35">
      <c r="A70" s="23" t="s">
        <v>123</v>
      </c>
      <c r="B70">
        <v>6117.52</v>
      </c>
      <c r="C70" s="3">
        <f t="shared" si="0"/>
        <v>1.7211373991262027</v>
      </c>
      <c r="D70" s="3">
        <f t="shared" si="1"/>
        <v>1.8772166299198734</v>
      </c>
      <c r="E70" s="24">
        <f t="shared" si="2"/>
        <v>3.5239422756477268</v>
      </c>
      <c r="F70">
        <f t="shared" si="4"/>
        <v>1.1104323792203807</v>
      </c>
      <c r="G70">
        <f t="shared" si="3"/>
        <v>-5.3038465960741412</v>
      </c>
    </row>
    <row r="71" spans="1:7" x14ac:dyDescent="0.35">
      <c r="A71" s="23" t="s">
        <v>124</v>
      </c>
      <c r="B71">
        <v>6144.15</v>
      </c>
      <c r="C71" s="3">
        <f t="shared" si="0"/>
        <v>0.43436239711487407</v>
      </c>
      <c r="D71" s="3">
        <f t="shared" si="1"/>
        <v>0.59044162790854482</v>
      </c>
      <c r="E71" s="24">
        <f t="shared" si="2"/>
        <v>0.34862131596729251</v>
      </c>
      <c r="F71">
        <f t="shared" si="4"/>
        <v>1.9564889886715029</v>
      </c>
      <c r="G71">
        <f t="shared" si="3"/>
        <v>-4.0802978678643829</v>
      </c>
    </row>
    <row r="72" spans="1:7" x14ac:dyDescent="0.35">
      <c r="A72" s="23" t="s">
        <v>125</v>
      </c>
      <c r="B72">
        <v>6129.58</v>
      </c>
      <c r="C72" s="3">
        <f t="shared" ref="C72:C135" si="5">LN(B72/B71)*100</f>
        <v>-0.23741775065795706</v>
      </c>
      <c r="D72" s="3">
        <f t="shared" ref="D72:D135" si="6">C72-$P$11</f>
        <v>-8.1338519864286307E-2</v>
      </c>
      <c r="E72" s="24">
        <f t="shared" ref="E72:E135" si="7">D72^2</f>
        <v>6.6159548137128986E-3</v>
      </c>
      <c r="F72">
        <f t="shared" si="4"/>
        <v>1.0887349048876351</v>
      </c>
      <c r="G72">
        <f t="shared" ref="G72:G135" si="8">IFERROR(LN(1/(2*PI()*SQRT(F72)*$P$8*SQRT(1-$P$9^2))*EXP(-(((D72/SQRT(F72))^2-2*$P$9*(D72/SQRT(F72))*((E72-F72)/$P$8)+((E72-F72)/$P$8)^2)/(2*(1-$P$9^2))))),-10000)</f>
        <v>-3.6743708297401545</v>
      </c>
    </row>
    <row r="73" spans="1:7" x14ac:dyDescent="0.35">
      <c r="A73" s="23" t="s">
        <v>126</v>
      </c>
      <c r="B73">
        <v>6114.63</v>
      </c>
      <c r="C73" s="3">
        <f t="shared" si="5"/>
        <v>-0.24419717448794262</v>
      </c>
      <c r="D73" s="3">
        <f t="shared" si="6"/>
        <v>-8.8117943694271866E-2</v>
      </c>
      <c r="E73" s="24">
        <f t="shared" si="7"/>
        <v>7.7647720009068671E-3</v>
      </c>
      <c r="F73">
        <f t="shared" ref="F73:F136" si="9">E72+$P$7*($P$6-E72)</f>
        <v>0.99527142431814253</v>
      </c>
      <c r="G73">
        <f t="shared" si="8"/>
        <v>-3.6275202410713669</v>
      </c>
    </row>
    <row r="74" spans="1:7" x14ac:dyDescent="0.35">
      <c r="A74" s="23" t="s">
        <v>127</v>
      </c>
      <c r="B74">
        <v>6115.07</v>
      </c>
      <c r="C74" s="3">
        <f t="shared" si="5"/>
        <v>7.1955976056452048E-3</v>
      </c>
      <c r="D74" s="3">
        <f t="shared" si="6"/>
        <v>0.16327482839931595</v>
      </c>
      <c r="E74" s="24">
        <f t="shared" si="7"/>
        <v>2.6658669588826071E-2</v>
      </c>
      <c r="F74">
        <f t="shared" si="9"/>
        <v>0.99558537393720992</v>
      </c>
      <c r="G74">
        <f t="shared" si="8"/>
        <v>-3.6386888505605564</v>
      </c>
    </row>
    <row r="75" spans="1:7" x14ac:dyDescent="0.35">
      <c r="A75" s="23">
        <v>45993</v>
      </c>
      <c r="B75">
        <v>6051.97</v>
      </c>
      <c r="C75" s="3">
        <f t="shared" si="5"/>
        <v>-1.0372377459622211</v>
      </c>
      <c r="D75" s="3">
        <f t="shared" si="6"/>
        <v>-0.88115851516855037</v>
      </c>
      <c r="E75" s="24">
        <f t="shared" si="7"/>
        <v>0.77644032885404446</v>
      </c>
      <c r="F75">
        <f t="shared" si="9"/>
        <v>1.0007487123835259</v>
      </c>
      <c r="G75">
        <f t="shared" si="8"/>
        <v>-4.001002324921501</v>
      </c>
    </row>
    <row r="76" spans="1:7" x14ac:dyDescent="0.35">
      <c r="A76" s="23">
        <v>45963</v>
      </c>
      <c r="B76">
        <v>6068.5</v>
      </c>
      <c r="C76" s="3">
        <f t="shared" si="5"/>
        <v>0.27276186894511806</v>
      </c>
      <c r="D76" s="3">
        <f t="shared" si="6"/>
        <v>0.42884109973878881</v>
      </c>
      <c r="E76" s="24">
        <f t="shared" si="7"/>
        <v>0.1839046888251738</v>
      </c>
      <c r="F76">
        <f t="shared" si="9"/>
        <v>1.2056496043044223</v>
      </c>
      <c r="G76">
        <f t="shared" si="8"/>
        <v>-3.8009284907516778</v>
      </c>
    </row>
    <row r="77" spans="1:7" x14ac:dyDescent="0.35">
      <c r="A77" s="23">
        <v>45932</v>
      </c>
      <c r="B77">
        <v>6066.44</v>
      </c>
      <c r="C77" s="3">
        <f t="shared" si="5"/>
        <v>-3.3951548500255245E-2</v>
      </c>
      <c r="D77" s="3">
        <f t="shared" si="6"/>
        <v>0.1221276822934155</v>
      </c>
      <c r="E77" s="24">
        <f t="shared" si="7"/>
        <v>1.4915170782361434E-2</v>
      </c>
      <c r="F77">
        <f t="shared" si="9"/>
        <v>1.0437210219811137</v>
      </c>
      <c r="G77">
        <f t="shared" si="8"/>
        <v>-3.6574651288547098</v>
      </c>
    </row>
    <row r="78" spans="1:7" x14ac:dyDescent="0.35">
      <c r="A78" s="23">
        <v>45840</v>
      </c>
      <c r="B78">
        <v>6025.99</v>
      </c>
      <c r="C78" s="3">
        <f t="shared" si="5"/>
        <v>-0.66901608481497632</v>
      </c>
      <c r="D78" s="3">
        <f t="shared" si="6"/>
        <v>-0.51293685402130551</v>
      </c>
      <c r="E78" s="24">
        <f t="shared" si="7"/>
        <v>0.26310421621327407</v>
      </c>
      <c r="F78">
        <f t="shared" si="9"/>
        <v>0.99753944025745844</v>
      </c>
      <c r="G78">
        <f t="shared" si="8"/>
        <v>-3.7482878644672839</v>
      </c>
    </row>
    <row r="79" spans="1:7" x14ac:dyDescent="0.35">
      <c r="A79" s="23">
        <v>45810</v>
      </c>
      <c r="B79">
        <v>6083.57</v>
      </c>
      <c r="C79" s="3">
        <f t="shared" si="5"/>
        <v>0.95099134821078046</v>
      </c>
      <c r="D79" s="3">
        <f t="shared" si="6"/>
        <v>1.1070705790044513</v>
      </c>
      <c r="E79" s="24">
        <f t="shared" si="7"/>
        <v>1.225605266897251</v>
      </c>
      <c r="F79">
        <f t="shared" si="9"/>
        <v>1.0653647279867244</v>
      </c>
      <c r="G79">
        <f t="shared" si="8"/>
        <v>-4.219860820289707</v>
      </c>
    </row>
    <row r="80" spans="1:7" x14ac:dyDescent="0.35">
      <c r="A80" s="23">
        <v>45779</v>
      </c>
      <c r="B80">
        <v>6061.48</v>
      </c>
      <c r="C80" s="3">
        <f t="shared" si="5"/>
        <v>-0.36377000274988175</v>
      </c>
      <c r="D80" s="3">
        <f t="shared" si="6"/>
        <v>-0.207690771956211</v>
      </c>
      <c r="E80" s="24">
        <f t="shared" si="7"/>
        <v>4.3135456755766841E-2</v>
      </c>
      <c r="F80">
        <f t="shared" si="9"/>
        <v>1.3283977340930868</v>
      </c>
      <c r="G80">
        <f t="shared" si="8"/>
        <v>-3.7927756190465258</v>
      </c>
    </row>
    <row r="81" spans="1:7" x14ac:dyDescent="0.35">
      <c r="A81" s="23">
        <v>45749</v>
      </c>
      <c r="B81">
        <v>6037.88</v>
      </c>
      <c r="C81" s="3">
        <f t="shared" si="5"/>
        <v>-0.39010377290885806</v>
      </c>
      <c r="D81" s="3">
        <f t="shared" si="6"/>
        <v>-0.23402454211518731</v>
      </c>
      <c r="E81" s="24">
        <f t="shared" si="7"/>
        <v>5.4767486312223078E-2</v>
      </c>
      <c r="F81">
        <f t="shared" si="9"/>
        <v>1.0052515010884477</v>
      </c>
      <c r="G81">
        <f t="shared" si="8"/>
        <v>-3.6537647566420879</v>
      </c>
    </row>
    <row r="82" spans="1:7" x14ac:dyDescent="0.35">
      <c r="A82" s="23">
        <v>45718</v>
      </c>
      <c r="B82">
        <v>5994.57</v>
      </c>
      <c r="C82" s="3">
        <f t="shared" si="5"/>
        <v>-0.71988974883325163</v>
      </c>
      <c r="D82" s="3">
        <f t="shared" si="6"/>
        <v>-0.56381051803958093</v>
      </c>
      <c r="E82" s="24">
        <f t="shared" si="7"/>
        <v>0.3178823002520606</v>
      </c>
      <c r="F82">
        <f t="shared" si="9"/>
        <v>1.0084303108146069</v>
      </c>
      <c r="G82">
        <f t="shared" si="8"/>
        <v>-3.7785284939322072</v>
      </c>
    </row>
    <row r="83" spans="1:7" x14ac:dyDescent="0.35">
      <c r="A83" s="23" t="s">
        <v>128</v>
      </c>
      <c r="B83">
        <v>6040.53</v>
      </c>
      <c r="C83" s="3">
        <f t="shared" si="5"/>
        <v>0.76376969731190247</v>
      </c>
      <c r="D83" s="3">
        <f t="shared" si="6"/>
        <v>0.91984892810557328</v>
      </c>
      <c r="E83" s="24">
        <f t="shared" si="7"/>
        <v>0.84612205053697209</v>
      </c>
      <c r="F83">
        <f t="shared" si="9"/>
        <v>1.080334523711342</v>
      </c>
      <c r="G83">
        <f t="shared" si="8"/>
        <v>-4.0463422639585573</v>
      </c>
    </row>
    <row r="84" spans="1:7" x14ac:dyDescent="0.35">
      <c r="A84" s="23" t="s">
        <v>129</v>
      </c>
      <c r="B84">
        <v>6071.17</v>
      </c>
      <c r="C84" s="3">
        <f t="shared" si="5"/>
        <v>0.50595812914254312</v>
      </c>
      <c r="D84" s="3">
        <f t="shared" si="6"/>
        <v>0.66203735993621393</v>
      </c>
      <c r="E84" s="24">
        <f t="shared" si="7"/>
        <v>0.43829346595131208</v>
      </c>
      <c r="F84">
        <f t="shared" si="9"/>
        <v>1.2246922772572493</v>
      </c>
      <c r="G84">
        <f t="shared" si="8"/>
        <v>-3.9061522023248991</v>
      </c>
    </row>
    <row r="85" spans="1:7" x14ac:dyDescent="0.35">
      <c r="A85" s="23" t="s">
        <v>130</v>
      </c>
      <c r="B85">
        <v>6039.31</v>
      </c>
      <c r="C85" s="3">
        <f t="shared" si="5"/>
        <v>-0.52615707224357211</v>
      </c>
      <c r="D85" s="3">
        <f t="shared" si="6"/>
        <v>-0.37007784144990136</v>
      </c>
      <c r="E85" s="24">
        <f t="shared" si="7"/>
        <v>0.13695760873221832</v>
      </c>
      <c r="F85">
        <f t="shared" si="9"/>
        <v>1.1132405770191678</v>
      </c>
      <c r="G85">
        <f t="shared" si="8"/>
        <v>-3.7388582613334678</v>
      </c>
    </row>
    <row r="86" spans="1:7" x14ac:dyDescent="0.35">
      <c r="A86" s="23" t="s">
        <v>131</v>
      </c>
      <c r="B86">
        <v>6067.7</v>
      </c>
      <c r="C86" s="3">
        <f t="shared" si="5"/>
        <v>0.4689853570095005</v>
      </c>
      <c r="D86" s="3">
        <f t="shared" si="6"/>
        <v>0.62506458780317131</v>
      </c>
      <c r="E86" s="24">
        <f t="shared" si="7"/>
        <v>0.39070573892554844</v>
      </c>
      <c r="F86">
        <f t="shared" si="9"/>
        <v>1.0308912888644683</v>
      </c>
      <c r="G86">
        <f t="shared" si="8"/>
        <v>-3.8269776631486407</v>
      </c>
    </row>
    <row r="87" spans="1:7" x14ac:dyDescent="0.35">
      <c r="A87" s="23" t="s">
        <v>132</v>
      </c>
      <c r="B87">
        <v>6012.28</v>
      </c>
      <c r="C87" s="3">
        <f t="shared" si="5"/>
        <v>-0.91755762546756359</v>
      </c>
      <c r="D87" s="3">
        <f t="shared" si="6"/>
        <v>-0.76147839467389278</v>
      </c>
      <c r="E87" s="24">
        <f t="shared" si="7"/>
        <v>0.57984934555512879</v>
      </c>
      <c r="F87">
        <f t="shared" si="9"/>
        <v>1.1002357674301699</v>
      </c>
      <c r="G87">
        <f t="shared" si="8"/>
        <v>-3.9253631261426314</v>
      </c>
    </row>
    <row r="88" spans="1:7" x14ac:dyDescent="0.35">
      <c r="A88" s="23" t="s">
        <v>133</v>
      </c>
      <c r="B88">
        <v>6101.24</v>
      </c>
      <c r="C88" s="3">
        <f t="shared" si="5"/>
        <v>1.4687984883634337</v>
      </c>
      <c r="D88" s="3">
        <f t="shared" si="6"/>
        <v>1.6248777191571044</v>
      </c>
      <c r="E88" s="24">
        <f t="shared" si="7"/>
        <v>2.6402276022131939</v>
      </c>
      <c r="F88">
        <f t="shared" si="9"/>
        <v>1.1519250735376527</v>
      </c>
      <c r="G88">
        <f t="shared" si="8"/>
        <v>-4.8453906216165583</v>
      </c>
    </row>
    <row r="89" spans="1:7" x14ac:dyDescent="0.35">
      <c r="A89" s="23" t="s">
        <v>134</v>
      </c>
      <c r="B89">
        <v>6118.71</v>
      </c>
      <c r="C89" s="3">
        <f t="shared" si="5"/>
        <v>0.28592607828965511</v>
      </c>
      <c r="D89" s="3">
        <f t="shared" si="6"/>
        <v>0.44200530908332586</v>
      </c>
      <c r="E89" s="24">
        <f t="shared" si="7"/>
        <v>0.19536869325784642</v>
      </c>
      <c r="F89">
        <f t="shared" si="9"/>
        <v>1.7149867825922414</v>
      </c>
      <c r="G89">
        <f t="shared" si="8"/>
        <v>-3.976884142623657</v>
      </c>
    </row>
    <row r="90" spans="1:7" x14ac:dyDescent="0.35">
      <c r="A90" s="23" t="s">
        <v>135</v>
      </c>
      <c r="B90">
        <v>6086.37</v>
      </c>
      <c r="C90" s="3">
        <f t="shared" si="5"/>
        <v>-0.5299445097723805</v>
      </c>
      <c r="D90" s="3">
        <f t="shared" si="6"/>
        <v>-0.37386527897870975</v>
      </c>
      <c r="E90" s="24">
        <f t="shared" si="7"/>
        <v>0.13977524682582848</v>
      </c>
      <c r="F90">
        <f t="shared" si="9"/>
        <v>1.0468539136759329</v>
      </c>
      <c r="G90">
        <f t="shared" si="8"/>
        <v>-3.7115921288376637</v>
      </c>
    </row>
    <row r="91" spans="1:7" x14ac:dyDescent="0.35">
      <c r="A91" s="23" t="s">
        <v>136</v>
      </c>
      <c r="B91">
        <v>6049.24</v>
      </c>
      <c r="C91" s="3">
        <f t="shared" si="5"/>
        <v>-0.61192005774426927</v>
      </c>
      <c r="D91" s="3">
        <f t="shared" si="6"/>
        <v>-0.45584082695059852</v>
      </c>
      <c r="E91" s="24">
        <f t="shared" si="7"/>
        <v>0.2077908595150055</v>
      </c>
      <c r="F91">
        <f t="shared" si="9"/>
        <v>1.0316612951074282</v>
      </c>
      <c r="G91">
        <f t="shared" si="8"/>
        <v>-3.7359253025914443</v>
      </c>
    </row>
    <row r="92" spans="1:7" x14ac:dyDescent="0.35">
      <c r="A92" s="23" t="s">
        <v>137</v>
      </c>
      <c r="B92">
        <v>5996.66</v>
      </c>
      <c r="C92" s="3">
        <f t="shared" si="5"/>
        <v>-0.87299967522311772</v>
      </c>
      <c r="D92" s="3">
        <f t="shared" si="6"/>
        <v>-0.71692044442944702</v>
      </c>
      <c r="E92" s="24">
        <f t="shared" si="7"/>
        <v>0.51397492364091579</v>
      </c>
      <c r="F92">
        <f t="shared" si="9"/>
        <v>1.0502486525498818</v>
      </c>
      <c r="G92">
        <f t="shared" si="8"/>
        <v>-3.8835134022281461</v>
      </c>
    </row>
    <row r="93" spans="1:7" x14ac:dyDescent="0.35">
      <c r="A93" s="23" t="s">
        <v>138</v>
      </c>
      <c r="B93">
        <v>5937.34</v>
      </c>
      <c r="C93" s="3">
        <f t="shared" si="5"/>
        <v>-0.99414259357241408</v>
      </c>
      <c r="D93" s="3">
        <f t="shared" si="6"/>
        <v>-0.83806336277874327</v>
      </c>
      <c r="E93" s="24">
        <f t="shared" si="7"/>
        <v>0.70235020003201543</v>
      </c>
      <c r="F93">
        <f t="shared" si="9"/>
        <v>1.133922862309622</v>
      </c>
      <c r="G93">
        <f t="shared" si="8"/>
        <v>-3.9858383673946878</v>
      </c>
    </row>
    <row r="94" spans="1:7" x14ac:dyDescent="0.35">
      <c r="A94" s="23" t="s">
        <v>139</v>
      </c>
      <c r="B94">
        <v>5949.91</v>
      </c>
      <c r="C94" s="3">
        <f t="shared" si="5"/>
        <v>0.21148717634666797</v>
      </c>
      <c r="D94" s="3">
        <f t="shared" si="6"/>
        <v>0.36756640714033872</v>
      </c>
      <c r="E94" s="24">
        <f t="shared" si="7"/>
        <v>0.13510506365805725</v>
      </c>
      <c r="F94">
        <f t="shared" si="9"/>
        <v>1.1854021985556003</v>
      </c>
      <c r="G94">
        <f t="shared" si="8"/>
        <v>-3.773617900289481</v>
      </c>
    </row>
    <row r="95" spans="1:7" x14ac:dyDescent="0.35">
      <c r="A95" s="23" t="s">
        <v>140</v>
      </c>
      <c r="B95">
        <v>5842.91</v>
      </c>
      <c r="C95" s="3">
        <f t="shared" si="5"/>
        <v>-1.814713298542681</v>
      </c>
      <c r="D95" s="3">
        <f t="shared" si="6"/>
        <v>-1.6586340677490103</v>
      </c>
      <c r="E95" s="24">
        <f t="shared" si="7"/>
        <v>2.7510669706976287</v>
      </c>
      <c r="F95">
        <f t="shared" si="9"/>
        <v>1.030385023962775</v>
      </c>
      <c r="G95">
        <f t="shared" si="8"/>
        <v>-5.0314560615516992</v>
      </c>
    </row>
    <row r="96" spans="1:7" x14ac:dyDescent="0.35">
      <c r="A96" s="23" t="s">
        <v>141</v>
      </c>
      <c r="B96">
        <v>5836.22</v>
      </c>
      <c r="C96" s="3">
        <f t="shared" si="5"/>
        <v>-0.11456334044924418</v>
      </c>
      <c r="D96" s="3">
        <f t="shared" si="6"/>
        <v>4.151589034442657E-2</v>
      </c>
      <c r="E96" s="24">
        <f t="shared" si="7"/>
        <v>1.7235691510904512E-3</v>
      </c>
      <c r="F96">
        <f t="shared" si="9"/>
        <v>1.7452770480071973</v>
      </c>
      <c r="G96">
        <f t="shared" si="8"/>
        <v>-3.9357674905674531</v>
      </c>
    </row>
    <row r="97" spans="1:7" x14ac:dyDescent="0.35">
      <c r="A97" s="23">
        <v>45931</v>
      </c>
      <c r="B97">
        <v>5827.04</v>
      </c>
      <c r="C97" s="3">
        <f t="shared" si="5"/>
        <v>-0.15741742695763078</v>
      </c>
      <c r="D97" s="3">
        <f t="shared" si="6"/>
        <v>-1.3381961639600259E-3</v>
      </c>
      <c r="E97" s="24">
        <f t="shared" si="7"/>
        <v>1.7907689732373285E-6</v>
      </c>
      <c r="F97">
        <f t="shared" si="9"/>
        <v>0.99393442950971411</v>
      </c>
      <c r="G97">
        <f t="shared" si="8"/>
        <v>-3.6238289654057363</v>
      </c>
    </row>
    <row r="98" spans="1:7" x14ac:dyDescent="0.35">
      <c r="A98" s="23">
        <v>45870</v>
      </c>
      <c r="B98">
        <v>5918.25</v>
      </c>
      <c r="C98" s="3">
        <f t="shared" si="5"/>
        <v>1.5531644353894303</v>
      </c>
      <c r="D98" s="3">
        <f t="shared" si="6"/>
        <v>1.709243666183101</v>
      </c>
      <c r="E98" s="24">
        <f t="shared" si="7"/>
        <v>2.921513910387048</v>
      </c>
      <c r="F98">
        <f t="shared" si="9"/>
        <v>0.99346390062730361</v>
      </c>
      <c r="G98">
        <f t="shared" si="8"/>
        <v>-5.1094361436961675</v>
      </c>
    </row>
    <row r="99" spans="1:7" x14ac:dyDescent="0.35">
      <c r="A99" s="23">
        <v>45839</v>
      </c>
      <c r="B99">
        <v>5909.03</v>
      </c>
      <c r="C99" s="3">
        <f t="shared" si="5"/>
        <v>-0.15591077352828289</v>
      </c>
      <c r="D99" s="3">
        <f t="shared" si="6"/>
        <v>1.6845726538786132E-4</v>
      </c>
      <c r="E99" s="24">
        <f t="shared" si="7"/>
        <v>2.837785026195634E-8</v>
      </c>
      <c r="F99">
        <f t="shared" si="9"/>
        <v>1.791856915007112</v>
      </c>
      <c r="G99">
        <f t="shared" si="8"/>
        <v>-3.9504465616116993</v>
      </c>
    </row>
    <row r="100" spans="1:7" x14ac:dyDescent="0.35">
      <c r="A100" s="23">
        <v>45809</v>
      </c>
      <c r="B100">
        <v>5975.38</v>
      </c>
      <c r="C100" s="3">
        <f t="shared" si="5"/>
        <v>1.1166004769812088</v>
      </c>
      <c r="D100" s="3">
        <f t="shared" si="6"/>
        <v>1.2726797077748795</v>
      </c>
      <c r="E100" s="24">
        <f t="shared" si="7"/>
        <v>1.6197136385819526</v>
      </c>
      <c r="F100">
        <f t="shared" si="9"/>
        <v>0.99346341899974111</v>
      </c>
      <c r="G100">
        <f t="shared" si="8"/>
        <v>-4.4255681752908211</v>
      </c>
    </row>
    <row r="101" spans="1:7" x14ac:dyDescent="0.35">
      <c r="A101" s="23">
        <v>45717</v>
      </c>
      <c r="B101">
        <v>5942.47</v>
      </c>
      <c r="C101" s="3">
        <f t="shared" si="5"/>
        <v>-0.55228222624888657</v>
      </c>
      <c r="D101" s="3">
        <f t="shared" si="6"/>
        <v>-0.39620299545521581</v>
      </c>
      <c r="E101" s="24">
        <f t="shared" si="7"/>
        <v>0.15697681360768576</v>
      </c>
      <c r="F101">
        <f t="shared" si="9"/>
        <v>1.4360999643007784</v>
      </c>
      <c r="G101">
        <f t="shared" si="8"/>
        <v>-3.8684620331345561</v>
      </c>
    </row>
    <row r="102" spans="1:7" x14ac:dyDescent="0.35">
      <c r="A102" s="23">
        <v>45689</v>
      </c>
      <c r="B102">
        <v>5868.55</v>
      </c>
      <c r="C102" s="3">
        <f t="shared" si="5"/>
        <v>-1.2517287272659015</v>
      </c>
      <c r="D102" s="3">
        <f t="shared" si="6"/>
        <v>-1.0956494964722308</v>
      </c>
      <c r="E102" s="24">
        <f t="shared" si="7"/>
        <v>1.2004478191198529</v>
      </c>
      <c r="F102">
        <f t="shared" si="9"/>
        <v>1.0363621521269151</v>
      </c>
      <c r="G102">
        <f t="shared" si="8"/>
        <v>-4.2129160675846977</v>
      </c>
    </row>
    <row r="103" spans="1:7" x14ac:dyDescent="0.35">
      <c r="A103" s="23" t="s">
        <v>142</v>
      </c>
      <c r="B103">
        <v>5881.63</v>
      </c>
      <c r="C103" s="3">
        <f t="shared" si="5"/>
        <v>0.22263497925528861</v>
      </c>
      <c r="D103" s="3">
        <f t="shared" si="6"/>
        <v>0.37871421004895933</v>
      </c>
      <c r="E103" s="24">
        <f t="shared" si="7"/>
        <v>0.14342445289300729</v>
      </c>
      <c r="F103">
        <f t="shared" si="9"/>
        <v>1.3215226879722015</v>
      </c>
      <c r="G103">
        <f t="shared" si="8"/>
        <v>-3.829608399858786</v>
      </c>
    </row>
    <row r="104" spans="1:7" x14ac:dyDescent="0.35">
      <c r="A104" s="23" t="s">
        <v>143</v>
      </c>
      <c r="B104">
        <v>5906.94</v>
      </c>
      <c r="C104" s="3">
        <f t="shared" si="5"/>
        <v>0.42939964541344666</v>
      </c>
      <c r="D104" s="3">
        <f t="shared" si="6"/>
        <v>0.58547887620711747</v>
      </c>
      <c r="E104" s="24">
        <f t="shared" si="7"/>
        <v>0.3427855144847492</v>
      </c>
      <c r="F104">
        <f t="shared" si="9"/>
        <v>1.0326585528673751</v>
      </c>
      <c r="G104">
        <f t="shared" si="8"/>
        <v>-3.8052290589649971</v>
      </c>
    </row>
    <row r="105" spans="1:7" x14ac:dyDescent="0.35">
      <c r="A105" s="23" t="s">
        <v>144</v>
      </c>
      <c r="B105">
        <v>5970.84</v>
      </c>
      <c r="C105" s="3">
        <f t="shared" si="5"/>
        <v>1.0759690191101174</v>
      </c>
      <c r="D105" s="3">
        <f t="shared" si="6"/>
        <v>1.2320482499037881</v>
      </c>
      <c r="E105" s="24">
        <f t="shared" si="7"/>
        <v>1.5179428900909873</v>
      </c>
      <c r="F105">
        <f t="shared" si="9"/>
        <v>1.0871400926992199</v>
      </c>
      <c r="G105">
        <f t="shared" si="8"/>
        <v>-4.3527205650847094</v>
      </c>
    </row>
    <row r="106" spans="1:7" x14ac:dyDescent="0.35">
      <c r="A106" s="23" t="s">
        <v>145</v>
      </c>
      <c r="B106">
        <v>6037.59</v>
      </c>
      <c r="C106" s="3">
        <f t="shared" si="5"/>
        <v>1.1117304675596371</v>
      </c>
      <c r="D106" s="3">
        <f t="shared" si="6"/>
        <v>1.2678096983533078</v>
      </c>
      <c r="E106" s="24">
        <f t="shared" si="7"/>
        <v>1.6073414312387053</v>
      </c>
      <c r="F106">
        <f t="shared" si="9"/>
        <v>1.4082879781317756</v>
      </c>
      <c r="G106">
        <f t="shared" si="8"/>
        <v>-4.3547111151001632</v>
      </c>
    </row>
    <row r="107" spans="1:7" x14ac:dyDescent="0.35">
      <c r="A107" s="23" t="s">
        <v>146</v>
      </c>
      <c r="B107">
        <v>6040.04</v>
      </c>
      <c r="C107" s="3">
        <f t="shared" si="5"/>
        <v>4.0570874146752998E-2</v>
      </c>
      <c r="D107" s="3">
        <f t="shared" si="6"/>
        <v>0.19665010494042376</v>
      </c>
      <c r="E107" s="24">
        <f t="shared" si="7"/>
        <v>3.8671263773079674E-2</v>
      </c>
      <c r="F107">
        <f t="shared" si="9"/>
        <v>1.4327188782361417</v>
      </c>
      <c r="G107">
        <f t="shared" si="8"/>
        <v>-3.8358089171082854</v>
      </c>
    </row>
    <row r="108" spans="1:7" x14ac:dyDescent="0.35">
      <c r="A108" s="23" t="s">
        <v>147</v>
      </c>
      <c r="B108">
        <v>5974.07</v>
      </c>
      <c r="C108" s="3">
        <f t="shared" si="5"/>
        <v>-1.0982197273832055</v>
      </c>
      <c r="D108" s="3">
        <f t="shared" si="6"/>
        <v>-0.9421404965895348</v>
      </c>
      <c r="E108" s="24">
        <f t="shared" si="7"/>
        <v>0.88762871531397525</v>
      </c>
      <c r="F108">
        <f t="shared" si="9"/>
        <v>1.0040315230954464</v>
      </c>
      <c r="G108">
        <f t="shared" si="8"/>
        <v>-4.0570672350814734</v>
      </c>
    </row>
    <row r="109" spans="1:7" x14ac:dyDescent="0.35">
      <c r="A109" s="23" t="s">
        <v>148</v>
      </c>
      <c r="B109">
        <v>5930.85</v>
      </c>
      <c r="C109" s="3">
        <f t="shared" si="5"/>
        <v>-0.72608954754625232</v>
      </c>
      <c r="D109" s="3">
        <f t="shared" si="6"/>
        <v>-0.57001031675258163</v>
      </c>
      <c r="E109" s="24">
        <f t="shared" si="7"/>
        <v>0.32491176120437842</v>
      </c>
      <c r="F109">
        <f t="shared" si="9"/>
        <v>1.2360352496124336</v>
      </c>
      <c r="G109">
        <f t="shared" si="8"/>
        <v>-3.8584664512994062</v>
      </c>
    </row>
    <row r="110" spans="1:7" x14ac:dyDescent="0.35">
      <c r="A110" s="23" t="s">
        <v>149</v>
      </c>
      <c r="B110">
        <v>5867.08</v>
      </c>
      <c r="C110" s="3">
        <f t="shared" si="5"/>
        <v>-1.0810476252410608</v>
      </c>
      <c r="D110" s="3">
        <f t="shared" si="6"/>
        <v>-0.9249683944473901</v>
      </c>
      <c r="E110" s="24">
        <f t="shared" si="7"/>
        <v>0.85556653072658262</v>
      </c>
      <c r="F110">
        <f t="shared" si="9"/>
        <v>1.082255540051305</v>
      </c>
      <c r="G110">
        <f t="shared" si="8"/>
        <v>-4.0474921607831016</v>
      </c>
    </row>
    <row r="111" spans="1:7" x14ac:dyDescent="0.35">
      <c r="A111" s="23" t="s">
        <v>150</v>
      </c>
      <c r="B111">
        <v>5872.16</v>
      </c>
      <c r="C111" s="3">
        <f t="shared" si="5"/>
        <v>8.6547345775277146E-2</v>
      </c>
      <c r="D111" s="3">
        <f t="shared" si="6"/>
        <v>0.2426265765689479</v>
      </c>
      <c r="E111" s="24">
        <f t="shared" si="7"/>
        <v>5.886765565756754E-2</v>
      </c>
      <c r="F111">
        <f t="shared" si="9"/>
        <v>1.2272732718583668</v>
      </c>
      <c r="G111">
        <f t="shared" si="8"/>
        <v>-3.7608451944854617</v>
      </c>
    </row>
    <row r="112" spans="1:7" x14ac:dyDescent="0.35">
      <c r="A112" s="23" t="s">
        <v>151</v>
      </c>
      <c r="B112">
        <v>6050.61</v>
      </c>
      <c r="C112" s="3">
        <f t="shared" si="5"/>
        <v>2.9936554508987556</v>
      </c>
      <c r="D112" s="3">
        <f t="shared" si="6"/>
        <v>3.1497346816924265</v>
      </c>
      <c r="E112" s="24">
        <f t="shared" si="7"/>
        <v>9.920828565056091</v>
      </c>
      <c r="F112">
        <f t="shared" si="9"/>
        <v>1.0095508081560745</v>
      </c>
      <c r="G112">
        <f t="shared" si="8"/>
        <v>-9.453511359113314</v>
      </c>
    </row>
    <row r="113" spans="1:7" x14ac:dyDescent="0.35">
      <c r="A113" s="23" t="s">
        <v>152</v>
      </c>
      <c r="B113">
        <v>6074.08</v>
      </c>
      <c r="C113" s="3">
        <f t="shared" si="5"/>
        <v>0.38714440227629271</v>
      </c>
      <c r="D113" s="3">
        <f t="shared" si="6"/>
        <v>0.54322363306996346</v>
      </c>
      <c r="E113" s="24">
        <f t="shared" si="7"/>
        <v>0.29509191552573028</v>
      </c>
      <c r="F113">
        <f t="shared" si="9"/>
        <v>3.7046348522297459</v>
      </c>
      <c r="G113">
        <f t="shared" si="8"/>
        <v>-4.4823473838606178</v>
      </c>
    </row>
    <row r="114" spans="1:7" x14ac:dyDescent="0.35">
      <c r="A114" s="23" t="s">
        <v>153</v>
      </c>
      <c r="B114">
        <v>6051.09</v>
      </c>
      <c r="C114" s="3">
        <f t="shared" si="5"/>
        <v>-0.37921163249598461</v>
      </c>
      <c r="D114" s="3">
        <f t="shared" si="6"/>
        <v>-0.22313240170231385</v>
      </c>
      <c r="E114" s="24">
        <f t="shared" si="7"/>
        <v>4.9788068689442758E-2</v>
      </c>
      <c r="F114">
        <f t="shared" si="9"/>
        <v>1.074106350349217</v>
      </c>
      <c r="G114">
        <f t="shared" si="8"/>
        <v>-3.6849224362972444</v>
      </c>
    </row>
    <row r="115" spans="1:7" x14ac:dyDescent="0.35">
      <c r="A115" s="23">
        <v>45638</v>
      </c>
      <c r="B115">
        <v>6051.25</v>
      </c>
      <c r="C115" s="3">
        <f t="shared" si="5"/>
        <v>2.6441167577282341E-3</v>
      </c>
      <c r="D115" s="3">
        <f t="shared" si="6"/>
        <v>0.158723347551399</v>
      </c>
      <c r="E115" s="24">
        <f t="shared" si="7"/>
        <v>2.5193101057922197E-2</v>
      </c>
      <c r="F115">
        <f t="shared" si="9"/>
        <v>1.007069531847095</v>
      </c>
      <c r="G115">
        <f t="shared" si="8"/>
        <v>-3.6438771742113327</v>
      </c>
    </row>
    <row r="116" spans="1:7" x14ac:dyDescent="0.35">
      <c r="A116" s="23">
        <v>45608</v>
      </c>
      <c r="B116">
        <v>6084.19</v>
      </c>
      <c r="C116" s="3">
        <f t="shared" si="5"/>
        <v>0.54287410919564039</v>
      </c>
      <c r="D116" s="3">
        <f t="shared" si="6"/>
        <v>0.69895333998931108</v>
      </c>
      <c r="E116" s="24">
        <f t="shared" si="7"/>
        <v>0.4885357714822135</v>
      </c>
      <c r="F116">
        <f t="shared" si="9"/>
        <v>1.0003482007206403</v>
      </c>
      <c r="G116">
        <f t="shared" si="8"/>
        <v>-3.8643278672633912</v>
      </c>
    </row>
    <row r="117" spans="1:7" x14ac:dyDescent="0.35">
      <c r="A117" s="23">
        <v>45577</v>
      </c>
      <c r="B117">
        <v>6034.91</v>
      </c>
      <c r="C117" s="3">
        <f t="shared" si="5"/>
        <v>-0.81326619328851812</v>
      </c>
      <c r="D117" s="3">
        <f t="shared" si="6"/>
        <v>-0.65718696249484743</v>
      </c>
      <c r="E117" s="24">
        <f t="shared" si="7"/>
        <v>0.43189470367320398</v>
      </c>
      <c r="F117">
        <f t="shared" si="9"/>
        <v>1.1269708318049845</v>
      </c>
      <c r="G117">
        <f t="shared" si="8"/>
        <v>-3.8679225428551853</v>
      </c>
    </row>
    <row r="118" spans="1:7" x14ac:dyDescent="0.35">
      <c r="A118" s="23">
        <v>45547</v>
      </c>
      <c r="B118">
        <v>6052.85</v>
      </c>
      <c r="C118" s="3">
        <f t="shared" si="5"/>
        <v>0.29682940713745953</v>
      </c>
      <c r="D118" s="3">
        <f t="shared" si="6"/>
        <v>0.45290863793113029</v>
      </c>
      <c r="E118" s="24">
        <f t="shared" si="7"/>
        <v>0.20512623431263166</v>
      </c>
      <c r="F118">
        <f t="shared" si="9"/>
        <v>1.1114919184840164</v>
      </c>
      <c r="G118">
        <f t="shared" si="8"/>
        <v>-3.7730398545693671</v>
      </c>
    </row>
    <row r="119" spans="1:7" x14ac:dyDescent="0.35">
      <c r="A119" s="23">
        <v>45455</v>
      </c>
      <c r="B119">
        <v>6090.27</v>
      </c>
      <c r="C119" s="3">
        <f t="shared" si="5"/>
        <v>0.61631802121963986</v>
      </c>
      <c r="D119" s="3">
        <f t="shared" si="6"/>
        <v>0.77239725201331066</v>
      </c>
      <c r="E119" s="24">
        <f t="shared" si="7"/>
        <v>0.59659751491771373</v>
      </c>
      <c r="F119">
        <f t="shared" si="9"/>
        <v>1.0495204617841376</v>
      </c>
      <c r="G119">
        <f t="shared" si="8"/>
        <v>-3.9275063742554623</v>
      </c>
    </row>
    <row r="120" spans="1:7" x14ac:dyDescent="0.35">
      <c r="A120" s="23">
        <v>45424</v>
      </c>
      <c r="B120">
        <v>6075.11</v>
      </c>
      <c r="C120" s="3">
        <f t="shared" si="5"/>
        <v>-0.24923196558419691</v>
      </c>
      <c r="D120" s="3">
        <f t="shared" si="6"/>
        <v>-9.3152734790526159E-2</v>
      </c>
      <c r="E120" s="24">
        <f t="shared" si="7"/>
        <v>8.6774319989541028E-3</v>
      </c>
      <c r="F120">
        <f t="shared" si="9"/>
        <v>1.1565020257717189</v>
      </c>
      <c r="G120">
        <f t="shared" si="8"/>
        <v>-3.7072586180256102</v>
      </c>
    </row>
    <row r="121" spans="1:7" x14ac:dyDescent="0.35">
      <c r="A121" s="23">
        <v>45394</v>
      </c>
      <c r="B121">
        <v>6086.49</v>
      </c>
      <c r="C121" s="3">
        <f t="shared" si="5"/>
        <v>0.18714648272306247</v>
      </c>
      <c r="D121" s="3">
        <f t="shared" si="6"/>
        <v>0.34322571351673326</v>
      </c>
      <c r="E121" s="24">
        <f t="shared" si="7"/>
        <v>0.11780389041907065</v>
      </c>
      <c r="F121">
        <f t="shared" si="9"/>
        <v>0.99583478634322098</v>
      </c>
      <c r="G121">
        <f t="shared" si="8"/>
        <v>-3.6834505988578132</v>
      </c>
    </row>
    <row r="122" spans="1:7" x14ac:dyDescent="0.35">
      <c r="A122" s="23">
        <v>45363</v>
      </c>
      <c r="B122">
        <v>6049.88</v>
      </c>
      <c r="C122" s="3">
        <f t="shared" si="5"/>
        <v>-0.60331237505019819</v>
      </c>
      <c r="D122" s="3">
        <f t="shared" si="6"/>
        <v>-0.44723314425652744</v>
      </c>
      <c r="E122" s="24">
        <f t="shared" si="7"/>
        <v>0.20001748532157987</v>
      </c>
      <c r="F122">
        <f t="shared" si="9"/>
        <v>1.0256569464162792</v>
      </c>
      <c r="G122">
        <f t="shared" si="8"/>
        <v>-3.7298835500509462</v>
      </c>
    </row>
    <row r="123" spans="1:7" x14ac:dyDescent="0.35">
      <c r="A123" s="23">
        <v>45334</v>
      </c>
      <c r="B123">
        <v>6047.15</v>
      </c>
      <c r="C123" s="3">
        <f t="shared" si="5"/>
        <v>-4.513504631047436E-2</v>
      </c>
      <c r="D123" s="3">
        <f t="shared" si="6"/>
        <v>0.1109441844831964</v>
      </c>
      <c r="E123" s="24">
        <f t="shared" si="7"/>
        <v>1.2308612070641517E-2</v>
      </c>
      <c r="F123">
        <f t="shared" si="9"/>
        <v>1.0481243390436956</v>
      </c>
      <c r="G123">
        <f t="shared" si="8"/>
        <v>-3.6584132146520987</v>
      </c>
    </row>
    <row r="124" spans="1:7" x14ac:dyDescent="0.35">
      <c r="A124" s="23" t="s">
        <v>154</v>
      </c>
      <c r="B124">
        <v>6032.38</v>
      </c>
      <c r="C124" s="3">
        <f t="shared" si="5"/>
        <v>-0.24454606033055726</v>
      </c>
      <c r="D124" s="3">
        <f t="shared" si="6"/>
        <v>-8.8466829536886504E-2</v>
      </c>
      <c r="E124" s="24">
        <f t="shared" si="7"/>
        <v>7.8263799283085338E-3</v>
      </c>
      <c r="F124">
        <f t="shared" si="9"/>
        <v>0.99682711794565493</v>
      </c>
      <c r="G124">
        <f t="shared" si="8"/>
        <v>-3.6283651051485126</v>
      </c>
    </row>
    <row r="125" spans="1:7" x14ac:dyDescent="0.35">
      <c r="A125" s="23" t="s">
        <v>155</v>
      </c>
      <c r="B125">
        <v>5998.74</v>
      </c>
      <c r="C125" s="3">
        <f t="shared" si="5"/>
        <v>-0.55921788939180728</v>
      </c>
      <c r="D125" s="3">
        <f t="shared" si="6"/>
        <v>-0.40313865859813652</v>
      </c>
      <c r="E125" s="24">
        <f t="shared" si="7"/>
        <v>0.16252077805630488</v>
      </c>
      <c r="F125">
        <f t="shared" si="9"/>
        <v>0.99560221019763051</v>
      </c>
      <c r="G125">
        <f t="shared" si="8"/>
        <v>-3.6994959921508621</v>
      </c>
    </row>
    <row r="126" spans="1:7" x14ac:dyDescent="0.35">
      <c r="A126" s="23" t="s">
        <v>156</v>
      </c>
      <c r="B126">
        <v>6021.63</v>
      </c>
      <c r="C126" s="3">
        <f t="shared" si="5"/>
        <v>0.38085396153749007</v>
      </c>
      <c r="D126" s="3">
        <f t="shared" si="6"/>
        <v>0.53693319233116088</v>
      </c>
      <c r="E126" s="24">
        <f t="shared" si="7"/>
        <v>0.28829725302693138</v>
      </c>
      <c r="F126">
        <f t="shared" si="9"/>
        <v>1.0378772108727012</v>
      </c>
      <c r="G126">
        <f t="shared" si="8"/>
        <v>-3.7818162675485194</v>
      </c>
    </row>
    <row r="127" spans="1:7" x14ac:dyDescent="0.35">
      <c r="A127" s="23" t="s">
        <v>157</v>
      </c>
      <c r="B127">
        <v>5987.37</v>
      </c>
      <c r="C127" s="3">
        <f t="shared" si="5"/>
        <v>-0.57057361888066715</v>
      </c>
      <c r="D127" s="3">
        <f t="shared" si="6"/>
        <v>-0.4144943880869964</v>
      </c>
      <c r="E127" s="24">
        <f t="shared" si="7"/>
        <v>0.17180559775561358</v>
      </c>
      <c r="F127">
        <f t="shared" si="9"/>
        <v>1.0722494999060228</v>
      </c>
      <c r="G127">
        <f t="shared" si="8"/>
        <v>-3.736552287921441</v>
      </c>
    </row>
    <row r="128" spans="1:7" x14ac:dyDescent="0.35">
      <c r="A128" s="23" t="s">
        <v>158</v>
      </c>
      <c r="B128">
        <v>5969.34</v>
      </c>
      <c r="C128" s="3">
        <f t="shared" si="5"/>
        <v>-0.30158820722511964</v>
      </c>
      <c r="D128" s="3">
        <f t="shared" si="6"/>
        <v>-0.14550897643144889</v>
      </c>
      <c r="E128" s="24">
        <f t="shared" si="7"/>
        <v>2.1172862222127949E-2</v>
      </c>
      <c r="F128">
        <f t="shared" si="9"/>
        <v>1.0404145733357646</v>
      </c>
      <c r="G128">
        <f t="shared" si="8"/>
        <v>-3.6564250350990051</v>
      </c>
    </row>
    <row r="129" spans="1:7" x14ac:dyDescent="0.35">
      <c r="A129" s="23" t="s">
        <v>159</v>
      </c>
      <c r="B129">
        <v>5948.71</v>
      </c>
      <c r="C129" s="3">
        <f t="shared" si="5"/>
        <v>-0.34619792004102035</v>
      </c>
      <c r="D129" s="3">
        <f t="shared" si="6"/>
        <v>-0.19011868924734959</v>
      </c>
      <c r="E129" s="24">
        <f t="shared" si="7"/>
        <v>3.6145116001130281E-2</v>
      </c>
      <c r="F129">
        <f t="shared" si="9"/>
        <v>0.99924954684852985</v>
      </c>
      <c r="G129">
        <f t="shared" si="8"/>
        <v>-3.6422597758734461</v>
      </c>
    </row>
    <row r="130" spans="1:7" x14ac:dyDescent="0.35">
      <c r="A130" s="23" t="s">
        <v>160</v>
      </c>
      <c r="B130">
        <v>5917.11</v>
      </c>
      <c r="C130" s="3">
        <f t="shared" si="5"/>
        <v>-0.53262353051750044</v>
      </c>
      <c r="D130" s="3">
        <f t="shared" si="6"/>
        <v>-0.37654429972382969</v>
      </c>
      <c r="E130" s="24">
        <f t="shared" si="7"/>
        <v>0.14178560965450929</v>
      </c>
      <c r="F130">
        <f t="shared" si="9"/>
        <v>1.0033411755453292</v>
      </c>
      <c r="G130">
        <f t="shared" si="8"/>
        <v>-3.6931770442435456</v>
      </c>
    </row>
    <row r="131" spans="1:7" x14ac:dyDescent="0.35">
      <c r="A131" s="23" t="s">
        <v>161</v>
      </c>
      <c r="B131">
        <v>5916.98</v>
      </c>
      <c r="C131" s="3">
        <f t="shared" si="5"/>
        <v>-2.1970426117282108E-3</v>
      </c>
      <c r="D131" s="3">
        <f t="shared" si="6"/>
        <v>0.15388218818194255</v>
      </c>
      <c r="E131" s="24">
        <f t="shared" si="7"/>
        <v>2.3679727839662778E-2</v>
      </c>
      <c r="F131">
        <f t="shared" si="9"/>
        <v>1.0322106885629643</v>
      </c>
      <c r="G131">
        <f t="shared" si="8"/>
        <v>-3.6559073819761498</v>
      </c>
    </row>
    <row r="132" spans="1:7" x14ac:dyDescent="0.35">
      <c r="A132" s="23" t="s">
        <v>162</v>
      </c>
      <c r="B132">
        <v>5893.62</v>
      </c>
      <c r="C132" s="3">
        <f t="shared" si="5"/>
        <v>-0.39557737052673003</v>
      </c>
      <c r="D132" s="3">
        <f t="shared" si="6"/>
        <v>-0.23949813973305928</v>
      </c>
      <c r="E132" s="24">
        <f t="shared" si="7"/>
        <v>5.7359358935595989E-2</v>
      </c>
      <c r="F132">
        <f t="shared" si="9"/>
        <v>0.99993462495708485</v>
      </c>
      <c r="G132">
        <f t="shared" si="8"/>
        <v>-3.6523102565944705</v>
      </c>
    </row>
    <row r="133" spans="1:7" x14ac:dyDescent="0.35">
      <c r="A133" s="23" t="s">
        <v>163</v>
      </c>
      <c r="B133">
        <v>5870.62</v>
      </c>
      <c r="C133" s="3">
        <f t="shared" si="5"/>
        <v>-0.39101598241076074</v>
      </c>
      <c r="D133" s="3">
        <f t="shared" si="6"/>
        <v>-0.23493675161708999</v>
      </c>
      <c r="E133" s="24">
        <f t="shared" si="7"/>
        <v>5.5195277260390238E-2</v>
      </c>
      <c r="F133">
        <f t="shared" si="9"/>
        <v>1.0091386197012167</v>
      </c>
      <c r="G133">
        <f t="shared" si="8"/>
        <v>-3.6558861274687056</v>
      </c>
    </row>
    <row r="134" spans="1:7" x14ac:dyDescent="0.35">
      <c r="A134" s="23" t="s">
        <v>164</v>
      </c>
      <c r="B134">
        <v>5949.17</v>
      </c>
      <c r="C134" s="3">
        <f t="shared" si="5"/>
        <v>1.3291463960568342</v>
      </c>
      <c r="D134" s="3">
        <f t="shared" si="6"/>
        <v>1.4852256268505049</v>
      </c>
      <c r="E134" s="24">
        <f t="shared" si="7"/>
        <v>2.2058951626534751</v>
      </c>
      <c r="F134">
        <f t="shared" si="9"/>
        <v>1.0085472178444761</v>
      </c>
      <c r="G134">
        <f t="shared" si="8"/>
        <v>-4.7191431461092312</v>
      </c>
    </row>
    <row r="135" spans="1:7" x14ac:dyDescent="0.35">
      <c r="A135" s="23" t="s">
        <v>165</v>
      </c>
      <c r="B135">
        <v>5985.38</v>
      </c>
      <c r="C135" s="3">
        <f t="shared" si="5"/>
        <v>0.60681150291175645</v>
      </c>
      <c r="D135" s="3">
        <f t="shared" si="6"/>
        <v>0.76289073370542715</v>
      </c>
      <c r="E135" s="24">
        <f t="shared" si="7"/>
        <v>0.58200227157360496</v>
      </c>
      <c r="F135">
        <f t="shared" si="9"/>
        <v>1.5962920890688228</v>
      </c>
      <c r="G135">
        <f t="shared" si="8"/>
        <v>-4.049079890410991</v>
      </c>
    </row>
    <row r="136" spans="1:7" x14ac:dyDescent="0.35">
      <c r="A136" s="23">
        <v>45637</v>
      </c>
      <c r="B136">
        <v>5983.99</v>
      </c>
      <c r="C136" s="3">
        <f t="shared" ref="C136:C199" si="10">LN(B136/B135)*100</f>
        <v>-2.3225951010769824E-2</v>
      </c>
      <c r="D136" s="3">
        <f t="shared" ref="D136:D199" si="11">C136-$P$11</f>
        <v>0.13285327978290093</v>
      </c>
      <c r="E136" s="24">
        <f t="shared" ref="E136:E199" si="12">D136^2</f>
        <v>1.7649993949073753E-2</v>
      </c>
      <c r="F136">
        <f t="shared" si="9"/>
        <v>1.1525134267681887</v>
      </c>
      <c r="G136">
        <f t="shared" ref="G136:G199" si="13">IFERROR(LN(1/(2*PI()*SQRT(F136)*$P$8*SQRT(1-$P$9^2))*EXP(-(((D136/SQRT(F136))^2-2*$P$9*(D136/SQRT(F136))*((E136-F136)/$P$8)+((E136-F136)/$P$8)^2)/(2*(1-$P$9^2))))),-10000)</f>
        <v>-3.7109954882732716</v>
      </c>
    </row>
    <row r="137" spans="1:7" x14ac:dyDescent="0.35">
      <c r="A137" s="23">
        <v>45607</v>
      </c>
      <c r="B137">
        <v>6001.35</v>
      </c>
      <c r="C137" s="3">
        <f t="shared" si="10"/>
        <v>0.28968743715662199</v>
      </c>
      <c r="D137" s="3">
        <f t="shared" si="11"/>
        <v>0.44576666795029274</v>
      </c>
      <c r="E137" s="24">
        <f t="shared" si="12"/>
        <v>0.19870792225550654</v>
      </c>
      <c r="F137">
        <f t="shared" ref="F137:F200" si="14">E136+$P$7*($P$6-E136)</f>
        <v>0.99828681477533388</v>
      </c>
      <c r="G137">
        <f t="shared" si="13"/>
        <v>-3.7237112360790707</v>
      </c>
    </row>
    <row r="138" spans="1:7" x14ac:dyDescent="0.35">
      <c r="A138" s="23">
        <v>45515</v>
      </c>
      <c r="B138">
        <v>5995.54</v>
      </c>
      <c r="C138" s="3">
        <f t="shared" si="10"/>
        <v>-9.6858443383642925E-2</v>
      </c>
      <c r="D138" s="3">
        <f t="shared" si="11"/>
        <v>5.9220787410027828E-2</v>
      </c>
      <c r="E138" s="24">
        <f t="shared" si="12"/>
        <v>3.5071016614637105E-3</v>
      </c>
      <c r="F138">
        <f t="shared" si="14"/>
        <v>1.0477664606707731</v>
      </c>
      <c r="G138">
        <f t="shared" si="13"/>
        <v>-3.6538601006824116</v>
      </c>
    </row>
    <row r="139" spans="1:7" x14ac:dyDescent="0.35">
      <c r="A139" s="23">
        <v>45484</v>
      </c>
      <c r="B139">
        <v>5973.1</v>
      </c>
      <c r="C139" s="3">
        <f t="shared" si="10"/>
        <v>-0.37498038697994218</v>
      </c>
      <c r="D139" s="3">
        <f t="shared" si="11"/>
        <v>-0.21890115618627143</v>
      </c>
      <c r="E139" s="24">
        <f t="shared" si="12"/>
        <v>4.7917716179686397E-2</v>
      </c>
      <c r="F139">
        <f t="shared" si="14"/>
        <v>0.99442183460642397</v>
      </c>
      <c r="G139">
        <f t="shared" si="13"/>
        <v>-3.6452015909330875</v>
      </c>
    </row>
    <row r="140" spans="1:7" x14ac:dyDescent="0.35">
      <c r="A140" s="23">
        <v>45454</v>
      </c>
      <c r="B140">
        <v>5929.04</v>
      </c>
      <c r="C140" s="3">
        <f t="shared" si="10"/>
        <v>-0.74037444129893693</v>
      </c>
      <c r="D140" s="3">
        <f t="shared" si="11"/>
        <v>-0.58429521050526612</v>
      </c>
      <c r="E140" s="24">
        <f t="shared" si="12"/>
        <v>0.34140089301939325</v>
      </c>
      <c r="F140">
        <f t="shared" si="14"/>
        <v>1.0065584005161003</v>
      </c>
      <c r="G140">
        <f t="shared" si="13"/>
        <v>-3.7891116589132823</v>
      </c>
    </row>
    <row r="141" spans="1:7" x14ac:dyDescent="0.35">
      <c r="A141" s="23">
        <v>45423</v>
      </c>
      <c r="B141">
        <v>5782.76</v>
      </c>
      <c r="C141" s="3">
        <f t="shared" si="10"/>
        <v>-2.4981233838896588</v>
      </c>
      <c r="D141" s="3">
        <f t="shared" si="11"/>
        <v>-2.3420441530959879</v>
      </c>
      <c r="E141" s="24">
        <f t="shared" si="12"/>
        <v>5.4851708150511032</v>
      </c>
      <c r="F141">
        <f t="shared" si="14"/>
        <v>1.0867617023108735</v>
      </c>
      <c r="G141">
        <f t="shared" si="13"/>
        <v>-6.5431735419014441</v>
      </c>
    </row>
    <row r="142" spans="1:7" x14ac:dyDescent="0.35">
      <c r="A142" s="23">
        <v>45393</v>
      </c>
      <c r="B142">
        <v>5712.69</v>
      </c>
      <c r="C142" s="3">
        <f t="shared" si="10"/>
        <v>-1.219106130274797</v>
      </c>
      <c r="D142" s="3">
        <f t="shared" si="11"/>
        <v>-1.0630268994811263</v>
      </c>
      <c r="E142" s="24">
        <f t="shared" si="12"/>
        <v>1.1300261890204566</v>
      </c>
      <c r="F142">
        <f t="shared" si="14"/>
        <v>2.4924549889312142</v>
      </c>
      <c r="G142">
        <f t="shared" si="13"/>
        <v>-4.3156630746031119</v>
      </c>
    </row>
    <row r="143" spans="1:7" x14ac:dyDescent="0.35">
      <c r="A143" s="23">
        <v>45302</v>
      </c>
      <c r="B143">
        <v>5728.8</v>
      </c>
      <c r="C143" s="3">
        <f t="shared" si="10"/>
        <v>0.28160686495116044</v>
      </c>
      <c r="D143" s="3">
        <f t="shared" si="11"/>
        <v>0.43768609574483119</v>
      </c>
      <c r="E143" s="24">
        <f t="shared" si="12"/>
        <v>0.19156911840835353</v>
      </c>
      <c r="F143">
        <f t="shared" si="14"/>
        <v>1.3022778122946201</v>
      </c>
      <c r="G143">
        <f t="shared" si="13"/>
        <v>-3.8397015301704496</v>
      </c>
    </row>
    <row r="144" spans="1:7" x14ac:dyDescent="0.35">
      <c r="A144" s="23" t="s">
        <v>166</v>
      </c>
      <c r="B144">
        <v>5705.45</v>
      </c>
      <c r="C144" s="3">
        <f t="shared" si="10"/>
        <v>-0.40842263302362591</v>
      </c>
      <c r="D144" s="3">
        <f t="shared" si="11"/>
        <v>-0.25234340222995516</v>
      </c>
      <c r="E144" s="24">
        <f t="shared" si="12"/>
        <v>6.3677192648988939E-2</v>
      </c>
      <c r="F144">
        <f t="shared" si="14"/>
        <v>1.0458155630228319</v>
      </c>
      <c r="G144">
        <f t="shared" si="13"/>
        <v>-3.6774653244417941</v>
      </c>
    </row>
    <row r="145" spans="1:7" x14ac:dyDescent="0.35">
      <c r="A145" s="23" t="s">
        <v>167</v>
      </c>
      <c r="B145">
        <v>5813.67</v>
      </c>
      <c r="C145" s="3">
        <f t="shared" si="10"/>
        <v>1.8790182599519738</v>
      </c>
      <c r="D145" s="3">
        <f t="shared" si="11"/>
        <v>2.0350974907456445</v>
      </c>
      <c r="E145" s="24">
        <f t="shared" si="12"/>
        <v>4.1416217968392184</v>
      </c>
      <c r="F145">
        <f t="shared" si="14"/>
        <v>1.01086516201775</v>
      </c>
      <c r="G145">
        <f t="shared" si="13"/>
        <v>-5.760135811239099</v>
      </c>
    </row>
    <row r="146" spans="1:7" x14ac:dyDescent="0.35">
      <c r="A146" s="23" t="s">
        <v>168</v>
      </c>
      <c r="B146">
        <v>5832.92</v>
      </c>
      <c r="C146" s="3">
        <f t="shared" si="10"/>
        <v>0.33056916281389359</v>
      </c>
      <c r="D146" s="3">
        <f t="shared" si="11"/>
        <v>0.48664839360756434</v>
      </c>
      <c r="E146" s="24">
        <f t="shared" si="12"/>
        <v>0.23682665900082286</v>
      </c>
      <c r="F146">
        <f t="shared" si="14"/>
        <v>2.1252889096210765</v>
      </c>
      <c r="G146">
        <f t="shared" si="13"/>
        <v>-4.1019177701642455</v>
      </c>
    </row>
    <row r="147" spans="1:7" x14ac:dyDescent="0.35">
      <c r="A147" s="23" t="s">
        <v>169</v>
      </c>
      <c r="B147">
        <v>5823.52</v>
      </c>
      <c r="C147" s="3">
        <f t="shared" si="10"/>
        <v>-0.16128426925638692</v>
      </c>
      <c r="D147" s="3">
        <f t="shared" si="11"/>
        <v>-5.2050384627161661E-3</v>
      </c>
      <c r="E147" s="24">
        <f t="shared" si="12"/>
        <v>2.7092425398354669E-5</v>
      </c>
      <c r="F147">
        <f t="shared" si="14"/>
        <v>1.0581835775227209</v>
      </c>
      <c r="G147">
        <f t="shared" si="13"/>
        <v>-3.6570203109009678</v>
      </c>
    </row>
    <row r="148" spans="1:7" x14ac:dyDescent="0.35">
      <c r="A148" s="23" t="s">
        <v>170</v>
      </c>
      <c r="B148">
        <v>5808.12</v>
      </c>
      <c r="C148" s="3">
        <f t="shared" si="10"/>
        <v>-0.26479514493707934</v>
      </c>
      <c r="D148" s="3">
        <f t="shared" si="11"/>
        <v>-0.10871591414340859</v>
      </c>
      <c r="E148" s="24">
        <f t="shared" si="12"/>
        <v>1.1819149988036987E-2</v>
      </c>
      <c r="F148">
        <f t="shared" si="14"/>
        <v>0.99347081508287138</v>
      </c>
      <c r="G148">
        <f t="shared" si="13"/>
        <v>-3.628338213092869</v>
      </c>
    </row>
    <row r="149" spans="1:7" x14ac:dyDescent="0.35">
      <c r="A149" s="23" t="s">
        <v>171</v>
      </c>
      <c r="B149">
        <v>5809.86</v>
      </c>
      <c r="C149" s="3">
        <f t="shared" si="10"/>
        <v>2.9953572187412437E-2</v>
      </c>
      <c r="D149" s="3">
        <f t="shared" si="11"/>
        <v>0.18603280298108318</v>
      </c>
      <c r="E149" s="24">
        <f t="shared" si="12"/>
        <v>3.4608203784998515E-2</v>
      </c>
      <c r="F149">
        <f t="shared" si="14"/>
        <v>0.99669335738209919</v>
      </c>
      <c r="G149">
        <f t="shared" si="13"/>
        <v>-3.6432082163544948</v>
      </c>
    </row>
    <row r="150" spans="1:7" x14ac:dyDescent="0.35">
      <c r="A150" s="23" t="s">
        <v>172</v>
      </c>
      <c r="B150">
        <v>5797.42</v>
      </c>
      <c r="C150" s="3">
        <f t="shared" si="10"/>
        <v>-0.21434831869284401</v>
      </c>
      <c r="D150" s="3">
        <f t="shared" si="11"/>
        <v>-5.8269087899173261E-2</v>
      </c>
      <c r="E150" s="24">
        <f t="shared" si="12"/>
        <v>3.3952866046015797E-3</v>
      </c>
      <c r="F150">
        <f t="shared" si="14"/>
        <v>1.0029211670268521</v>
      </c>
      <c r="G150">
        <f t="shared" si="13"/>
        <v>-3.6297176679039724</v>
      </c>
    </row>
    <row r="151" spans="1:7" x14ac:dyDescent="0.35">
      <c r="A151" s="23" t="s">
        <v>173</v>
      </c>
      <c r="B151">
        <v>5851.2</v>
      </c>
      <c r="C151" s="3">
        <f t="shared" si="10"/>
        <v>0.92337774119530847</v>
      </c>
      <c r="D151" s="3">
        <f t="shared" si="11"/>
        <v>1.0794569719889793</v>
      </c>
      <c r="E151" s="24">
        <f t="shared" si="12"/>
        <v>1.165227354375616</v>
      </c>
      <c r="F151">
        <f t="shared" si="14"/>
        <v>0.99439127770416025</v>
      </c>
      <c r="G151">
        <f t="shared" si="13"/>
        <v>-4.1960533557077682</v>
      </c>
    </row>
    <row r="152" spans="1:7" x14ac:dyDescent="0.35">
      <c r="A152" s="23" t="s">
        <v>174</v>
      </c>
      <c r="B152">
        <v>5853.98</v>
      </c>
      <c r="C152" s="3">
        <f t="shared" si="10"/>
        <v>4.7500338350536978E-2</v>
      </c>
      <c r="D152" s="3">
        <f t="shared" si="11"/>
        <v>0.20357956914420772</v>
      </c>
      <c r="E152" s="24">
        <f t="shared" si="12"/>
        <v>4.1444640972941253E-2</v>
      </c>
      <c r="F152">
        <f t="shared" si="14"/>
        <v>1.3118976130576792</v>
      </c>
      <c r="G152">
        <f t="shared" si="13"/>
        <v>-3.7893065405790671</v>
      </c>
    </row>
    <row r="153" spans="1:7" x14ac:dyDescent="0.35">
      <c r="A153" s="23" t="s">
        <v>175</v>
      </c>
      <c r="B153">
        <v>5864.67</v>
      </c>
      <c r="C153" s="3">
        <f t="shared" si="10"/>
        <v>0.18244427413089381</v>
      </c>
      <c r="D153" s="3">
        <f t="shared" si="11"/>
        <v>0.33852350492456457</v>
      </c>
      <c r="E153" s="24">
        <f t="shared" si="12"/>
        <v>0.1145981633864117</v>
      </c>
      <c r="F153">
        <f t="shared" si="14"/>
        <v>1.0047894336883003</v>
      </c>
      <c r="G153">
        <f t="shared" si="13"/>
        <v>-3.6860969372432968</v>
      </c>
    </row>
    <row r="154" spans="1:7" x14ac:dyDescent="0.35">
      <c r="A154" s="23" t="s">
        <v>176</v>
      </c>
      <c r="B154">
        <v>5841.47</v>
      </c>
      <c r="C154" s="3">
        <f t="shared" si="10"/>
        <v>-0.39637370431244168</v>
      </c>
      <c r="D154" s="3">
        <f t="shared" si="11"/>
        <v>-0.24029447351877092</v>
      </c>
      <c r="E154" s="24">
        <f t="shared" si="12"/>
        <v>5.77414340036633E-2</v>
      </c>
      <c r="F154">
        <f t="shared" si="14"/>
        <v>1.0247808829381588</v>
      </c>
      <c r="G154">
        <f t="shared" si="13"/>
        <v>-3.6647121558096485</v>
      </c>
    </row>
    <row r="155" spans="1:7" x14ac:dyDescent="0.35">
      <c r="A155" s="23" t="s">
        <v>177</v>
      </c>
      <c r="B155">
        <v>5842.47</v>
      </c>
      <c r="C155" s="3">
        <f t="shared" si="10"/>
        <v>1.711751348331484E-2</v>
      </c>
      <c r="D155" s="3">
        <f t="shared" si="11"/>
        <v>0.17319674427698559</v>
      </c>
      <c r="E155" s="24">
        <f t="shared" si="12"/>
        <v>2.9997112228147538E-2</v>
      </c>
      <c r="F155">
        <f t="shared" si="14"/>
        <v>1.009243033461223</v>
      </c>
      <c r="G155">
        <f t="shared" si="13"/>
        <v>-3.6473509695353834</v>
      </c>
    </row>
    <row r="156" spans="1:7" x14ac:dyDescent="0.35">
      <c r="A156" s="23" t="s">
        <v>178</v>
      </c>
      <c r="B156">
        <v>5815.26</v>
      </c>
      <c r="C156" s="3">
        <f t="shared" si="10"/>
        <v>-0.46681557065760598</v>
      </c>
      <c r="D156" s="3">
        <f t="shared" si="11"/>
        <v>-0.31073633986393523</v>
      </c>
      <c r="E156" s="24">
        <f t="shared" si="12"/>
        <v>9.6557072912035066E-2</v>
      </c>
      <c r="F156">
        <f t="shared" si="14"/>
        <v>1.001661044481772</v>
      </c>
      <c r="G156">
        <f t="shared" si="13"/>
        <v>-3.6712860520734854</v>
      </c>
    </row>
    <row r="157" spans="1:7" x14ac:dyDescent="0.35">
      <c r="A157" s="23" t="s">
        <v>179</v>
      </c>
      <c r="B157">
        <v>5859.85</v>
      </c>
      <c r="C157" s="3">
        <f t="shared" si="10"/>
        <v>0.7638509068754018</v>
      </c>
      <c r="D157" s="3">
        <f t="shared" si="11"/>
        <v>0.9199301376690725</v>
      </c>
      <c r="E157" s="24">
        <f t="shared" si="12"/>
        <v>0.84627145819183869</v>
      </c>
      <c r="F157">
        <f t="shared" si="14"/>
        <v>1.0198506002568672</v>
      </c>
      <c r="G157">
        <f t="shared" si="13"/>
        <v>-4.0401278501894886</v>
      </c>
    </row>
    <row r="158" spans="1:7" x14ac:dyDescent="0.35">
      <c r="A158" s="23">
        <v>45606</v>
      </c>
      <c r="B158">
        <v>5815.03</v>
      </c>
      <c r="C158" s="3">
        <f t="shared" si="10"/>
        <v>-0.7678060962994161</v>
      </c>
      <c r="D158" s="3">
        <f t="shared" si="11"/>
        <v>-0.61172686550574529</v>
      </c>
      <c r="E158" s="24">
        <f t="shared" si="12"/>
        <v>0.3742097579814842</v>
      </c>
      <c r="F158">
        <f t="shared" si="14"/>
        <v>1.2247331074927768</v>
      </c>
      <c r="G158">
        <f t="shared" si="13"/>
        <v>-3.8737041934836598</v>
      </c>
    </row>
    <row r="159" spans="1:7" x14ac:dyDescent="0.35">
      <c r="A159" s="23">
        <v>45575</v>
      </c>
      <c r="B159">
        <v>5780.05</v>
      </c>
      <c r="C159" s="3">
        <f t="shared" si="10"/>
        <v>-0.60336118627851887</v>
      </c>
      <c r="D159" s="3">
        <f t="shared" si="11"/>
        <v>-0.44728195548484811</v>
      </c>
      <c r="E159" s="24">
        <f t="shared" si="12"/>
        <v>0.20006114770234965</v>
      </c>
      <c r="F159">
        <f t="shared" si="14"/>
        <v>1.0957277334354982</v>
      </c>
      <c r="G159">
        <f t="shared" si="13"/>
        <v>-3.7582788191046248</v>
      </c>
    </row>
    <row r="160" spans="1:7" x14ac:dyDescent="0.35">
      <c r="A160" s="23">
        <v>45545</v>
      </c>
      <c r="B160">
        <v>5792.04</v>
      </c>
      <c r="C160" s="3">
        <f t="shared" si="10"/>
        <v>0.20722279710146282</v>
      </c>
      <c r="D160" s="3">
        <f t="shared" si="11"/>
        <v>0.36330202789513355</v>
      </c>
      <c r="E160" s="24">
        <f t="shared" si="12"/>
        <v>0.13198836347271639</v>
      </c>
      <c r="F160">
        <f t="shared" si="14"/>
        <v>1.0481362711317277</v>
      </c>
      <c r="G160">
        <f t="shared" si="13"/>
        <v>-3.7140412664755522</v>
      </c>
    </row>
    <row r="161" spans="1:7" x14ac:dyDescent="0.35">
      <c r="A161" s="23">
        <v>45514</v>
      </c>
      <c r="B161">
        <v>5751.13</v>
      </c>
      <c r="C161" s="3">
        <f t="shared" si="10"/>
        <v>-0.70882038963943883</v>
      </c>
      <c r="D161" s="3">
        <f t="shared" si="11"/>
        <v>-0.55274115884576802</v>
      </c>
      <c r="E161" s="24">
        <f t="shared" si="12"/>
        <v>0.30552278868216254</v>
      </c>
      <c r="F161">
        <f t="shared" si="14"/>
        <v>1.0295332898079919</v>
      </c>
      <c r="G161">
        <f t="shared" si="13"/>
        <v>-3.7802537917724846</v>
      </c>
    </row>
    <row r="162" spans="1:7" x14ac:dyDescent="0.35">
      <c r="A162" s="23">
        <v>45483</v>
      </c>
      <c r="B162">
        <v>5695.94</v>
      </c>
      <c r="C162" s="3">
        <f t="shared" si="10"/>
        <v>-0.96427168941926578</v>
      </c>
      <c r="D162" s="3">
        <f t="shared" si="11"/>
        <v>-0.80819245862559508</v>
      </c>
      <c r="E162" s="24">
        <f t="shared" si="12"/>
        <v>0.65317505017928423</v>
      </c>
      <c r="F162">
        <f t="shared" si="14"/>
        <v>1.0769569071571299</v>
      </c>
      <c r="G162">
        <f t="shared" si="13"/>
        <v>-3.9535857599642896</v>
      </c>
    </row>
    <row r="163" spans="1:7" x14ac:dyDescent="0.35">
      <c r="A163" s="23">
        <v>45392</v>
      </c>
      <c r="B163">
        <v>5751.07</v>
      </c>
      <c r="C163" s="3">
        <f t="shared" si="10"/>
        <v>0.96322841074213028</v>
      </c>
      <c r="D163" s="3">
        <f t="shared" si="11"/>
        <v>1.119307641535801</v>
      </c>
      <c r="E163" s="24">
        <f t="shared" si="12"/>
        <v>1.2528495964004371</v>
      </c>
      <c r="F163">
        <f t="shared" si="14"/>
        <v>1.1719635768706649</v>
      </c>
      <c r="G163">
        <f t="shared" si="13"/>
        <v>-4.2272022233980273</v>
      </c>
    </row>
    <row r="164" spans="1:7" x14ac:dyDescent="0.35">
      <c r="A164" s="23">
        <v>45361</v>
      </c>
      <c r="B164">
        <v>5699.94</v>
      </c>
      <c r="C164" s="3">
        <f t="shared" si="10"/>
        <v>-0.89302759844378277</v>
      </c>
      <c r="D164" s="3">
        <f t="shared" si="11"/>
        <v>-0.73694836765011207</v>
      </c>
      <c r="E164" s="24">
        <f t="shared" si="12"/>
        <v>0.54309289658216475</v>
      </c>
      <c r="F164">
        <f t="shared" si="14"/>
        <v>1.3358430848108682</v>
      </c>
      <c r="G164">
        <f t="shared" si="13"/>
        <v>-3.9660934639898464</v>
      </c>
    </row>
    <row r="165" spans="1:7" x14ac:dyDescent="0.35">
      <c r="A165" s="23">
        <v>45332</v>
      </c>
      <c r="B165">
        <v>5709.54</v>
      </c>
      <c r="C165" s="3">
        <f t="shared" si="10"/>
        <v>0.16828115331256821</v>
      </c>
      <c r="D165" s="3">
        <f t="shared" si="11"/>
        <v>0.32436038410623896</v>
      </c>
      <c r="E165" s="24">
        <f t="shared" si="12"/>
        <v>0.10520965877754687</v>
      </c>
      <c r="F165">
        <f t="shared" si="14"/>
        <v>1.141880243705744</v>
      </c>
      <c r="G165">
        <f t="shared" si="13"/>
        <v>-3.743233682041228</v>
      </c>
    </row>
    <row r="166" spans="1:7" x14ac:dyDescent="0.35">
      <c r="A166" s="23">
        <v>45301</v>
      </c>
      <c r="B166">
        <v>5708.75</v>
      </c>
      <c r="C166" s="3">
        <f t="shared" si="10"/>
        <v>-1.3837448536695794E-2</v>
      </c>
      <c r="D166" s="3">
        <f t="shared" si="11"/>
        <v>0.14224178225697495</v>
      </c>
      <c r="E166" s="24">
        <f t="shared" si="12"/>
        <v>2.0232724619640673E-2</v>
      </c>
      <c r="F166">
        <f t="shared" si="14"/>
        <v>1.0222151853855606</v>
      </c>
      <c r="G166">
        <f t="shared" si="13"/>
        <v>-3.649178196117524</v>
      </c>
    </row>
    <row r="167" spans="1:7" x14ac:dyDescent="0.35">
      <c r="A167" s="23" t="s">
        <v>180</v>
      </c>
      <c r="B167">
        <v>5762.48</v>
      </c>
      <c r="C167" s="3">
        <f t="shared" si="10"/>
        <v>0.93678520838371016</v>
      </c>
      <c r="D167" s="3">
        <f t="shared" si="11"/>
        <v>1.092864439177381</v>
      </c>
      <c r="E167" s="24">
        <f t="shared" si="12"/>
        <v>1.1943526824184914</v>
      </c>
      <c r="F167">
        <f t="shared" si="14"/>
        <v>0.99899262534225164</v>
      </c>
      <c r="G167">
        <f t="shared" si="13"/>
        <v>-4.2101613216641542</v>
      </c>
    </row>
    <row r="168" spans="1:7" x14ac:dyDescent="0.35">
      <c r="A168" s="23" t="s">
        <v>181</v>
      </c>
      <c r="B168">
        <v>5738.17</v>
      </c>
      <c r="C168" s="3">
        <f t="shared" si="10"/>
        <v>-0.42275934328561465</v>
      </c>
      <c r="D168" s="3">
        <f t="shared" si="11"/>
        <v>-0.2666801124919439</v>
      </c>
      <c r="E168" s="24">
        <f t="shared" si="12"/>
        <v>7.1118282398715857E-2</v>
      </c>
      <c r="F168">
        <f t="shared" si="14"/>
        <v>1.3198570044614675</v>
      </c>
      <c r="G168">
        <f t="shared" si="13"/>
        <v>-3.7984722081851672</v>
      </c>
    </row>
    <row r="169" spans="1:7" x14ac:dyDescent="0.35">
      <c r="A169" s="23" t="s">
        <v>182</v>
      </c>
      <c r="B169">
        <v>5745.37</v>
      </c>
      <c r="C169" s="3">
        <f t="shared" si="10"/>
        <v>0.12539688882457609</v>
      </c>
      <c r="D169" s="3">
        <f t="shared" si="11"/>
        <v>0.28147611961824681</v>
      </c>
      <c r="E169" s="24">
        <f t="shared" si="12"/>
        <v>7.922880591534559E-2</v>
      </c>
      <c r="F169">
        <f t="shared" si="14"/>
        <v>1.0128986685829504</v>
      </c>
      <c r="G169">
        <f t="shared" si="13"/>
        <v>-3.6729719090023307</v>
      </c>
    </row>
    <row r="170" spans="1:7" x14ac:dyDescent="0.35">
      <c r="A170" s="23" t="s">
        <v>183</v>
      </c>
      <c r="B170">
        <v>5722.26</v>
      </c>
      <c r="C170" s="3">
        <f t="shared" si="10"/>
        <v>-0.40304808028723205</v>
      </c>
      <c r="D170" s="3">
        <f t="shared" si="11"/>
        <v>-0.24696884949356129</v>
      </c>
      <c r="E170" s="24">
        <f t="shared" si="12"/>
        <v>6.0993612620173332E-2</v>
      </c>
      <c r="F170">
        <f t="shared" si="14"/>
        <v>1.0151151185080276</v>
      </c>
      <c r="G170">
        <f t="shared" si="13"/>
        <v>-3.6614560853926199</v>
      </c>
    </row>
    <row r="171" spans="1:7" x14ac:dyDescent="0.35">
      <c r="A171" s="23" t="s">
        <v>184</v>
      </c>
      <c r="B171">
        <v>5732.93</v>
      </c>
      <c r="C171" s="3">
        <f t="shared" si="10"/>
        <v>0.18629115860668491</v>
      </c>
      <c r="D171" s="3">
        <f t="shared" si="11"/>
        <v>0.34237038940035569</v>
      </c>
      <c r="E171" s="24">
        <f t="shared" si="12"/>
        <v>0.11721748353815119</v>
      </c>
      <c r="F171">
        <f t="shared" si="14"/>
        <v>1.0101317912628769</v>
      </c>
      <c r="G171">
        <f t="shared" si="13"/>
        <v>-3.6898445075136661</v>
      </c>
    </row>
    <row r="172" spans="1:7" x14ac:dyDescent="0.35">
      <c r="A172" s="23" t="s">
        <v>185</v>
      </c>
      <c r="B172">
        <v>5718.57</v>
      </c>
      <c r="C172" s="3">
        <f t="shared" si="10"/>
        <v>-0.25079697029957226</v>
      </c>
      <c r="D172" s="3">
        <f t="shared" si="11"/>
        <v>-9.471773950590151E-2</v>
      </c>
      <c r="E172" s="24">
        <f t="shared" si="12"/>
        <v>8.9714501771078151E-3</v>
      </c>
      <c r="F172">
        <f t="shared" si="14"/>
        <v>1.0254966927058233</v>
      </c>
      <c r="G172">
        <f t="shared" si="13"/>
        <v>-3.643724040181215</v>
      </c>
    </row>
    <row r="173" spans="1:7" x14ac:dyDescent="0.35">
      <c r="A173" s="23" t="s">
        <v>186</v>
      </c>
      <c r="B173">
        <v>5702.55</v>
      </c>
      <c r="C173" s="3">
        <f t="shared" si="10"/>
        <v>-0.28053309143569199</v>
      </c>
      <c r="D173" s="3">
        <f t="shared" si="11"/>
        <v>-0.12445386064202124</v>
      </c>
      <c r="E173" s="24">
        <f t="shared" si="12"/>
        <v>1.5488763428703643E-2</v>
      </c>
      <c r="F173">
        <f t="shared" si="14"/>
        <v>0.99591513585057456</v>
      </c>
      <c r="G173">
        <f t="shared" si="13"/>
        <v>-3.6312392989356881</v>
      </c>
    </row>
    <row r="174" spans="1:7" x14ac:dyDescent="0.35">
      <c r="A174" s="23" t="s">
        <v>187</v>
      </c>
      <c r="B174">
        <v>5713.64</v>
      </c>
      <c r="C174" s="3">
        <f t="shared" si="10"/>
        <v>0.19428554515018751</v>
      </c>
      <c r="D174" s="3">
        <f t="shared" si="11"/>
        <v>0.35036477594385829</v>
      </c>
      <c r="E174" s="24">
        <f t="shared" si="12"/>
        <v>0.12275547622219002</v>
      </c>
      <c r="F174">
        <f t="shared" si="14"/>
        <v>0.99769619208431681</v>
      </c>
      <c r="G174">
        <f t="shared" si="13"/>
        <v>-3.6867236570969801</v>
      </c>
    </row>
    <row r="175" spans="1:7" x14ac:dyDescent="0.35">
      <c r="A175" s="23" t="s">
        <v>188</v>
      </c>
      <c r="B175">
        <v>5618.26</v>
      </c>
      <c r="C175" s="3">
        <f t="shared" si="10"/>
        <v>-1.683429124758689</v>
      </c>
      <c r="D175" s="3">
        <f t="shared" si="11"/>
        <v>-1.5273498939650183</v>
      </c>
      <c r="E175" s="24">
        <f t="shared" si="12"/>
        <v>2.3327976985949528</v>
      </c>
      <c r="F175">
        <f t="shared" si="14"/>
        <v>1.0270101194833243</v>
      </c>
      <c r="G175">
        <f t="shared" si="13"/>
        <v>-4.8051127552344406</v>
      </c>
    </row>
    <row r="176" spans="1:7" x14ac:dyDescent="0.35">
      <c r="A176" s="23" t="s">
        <v>189</v>
      </c>
      <c r="B176">
        <v>5634.58</v>
      </c>
      <c r="C176" s="3">
        <f t="shared" si="10"/>
        <v>0.29006031263850812</v>
      </c>
      <c r="D176" s="3">
        <f t="shared" si="11"/>
        <v>0.44613954343217888</v>
      </c>
      <c r="E176" s="24">
        <f t="shared" si="12"/>
        <v>0.19904049221387302</v>
      </c>
      <c r="F176">
        <f t="shared" si="14"/>
        <v>1.6309721088854112</v>
      </c>
      <c r="G176">
        <f t="shared" si="13"/>
        <v>-3.9520160480492663</v>
      </c>
    </row>
    <row r="177" spans="1:7" x14ac:dyDescent="0.35">
      <c r="A177" s="23" t="s">
        <v>190</v>
      </c>
      <c r="B177">
        <v>5633.09</v>
      </c>
      <c r="C177" s="3">
        <f t="shared" si="10"/>
        <v>-2.6447349073671307E-2</v>
      </c>
      <c r="D177" s="3">
        <f t="shared" si="11"/>
        <v>0.12963188171999945</v>
      </c>
      <c r="E177" s="24">
        <f t="shared" si="12"/>
        <v>1.6804424758267929E-2</v>
      </c>
      <c r="F177">
        <f t="shared" si="14"/>
        <v>1.0478573456374207</v>
      </c>
      <c r="G177">
        <f t="shared" si="13"/>
        <v>-3.6604470098733382</v>
      </c>
    </row>
    <row r="178" spans="1:7" x14ac:dyDescent="0.35">
      <c r="A178" s="23" t="s">
        <v>191</v>
      </c>
      <c r="B178">
        <v>5626.02</v>
      </c>
      <c r="C178" s="3">
        <f t="shared" si="10"/>
        <v>-0.12558720767879705</v>
      </c>
      <c r="D178" s="3">
        <f t="shared" si="11"/>
        <v>3.0492023114873701E-2</v>
      </c>
      <c r="E178" s="24">
        <f t="shared" si="12"/>
        <v>9.2976347363799212E-4</v>
      </c>
      <c r="F178">
        <f t="shared" si="14"/>
        <v>0.99805573699524153</v>
      </c>
      <c r="G178">
        <f t="shared" si="13"/>
        <v>-3.626716756016406</v>
      </c>
    </row>
    <row r="179" spans="1:7" x14ac:dyDescent="0.35">
      <c r="A179" s="23">
        <v>45635</v>
      </c>
      <c r="B179">
        <v>5595.76</v>
      </c>
      <c r="C179" s="3">
        <f t="shared" si="10"/>
        <v>-0.53930968783713318</v>
      </c>
      <c r="D179" s="3">
        <f t="shared" si="11"/>
        <v>-0.38323045704346242</v>
      </c>
      <c r="E179" s="24">
        <f t="shared" si="12"/>
        <v>0.14686558320574111</v>
      </c>
      <c r="F179">
        <f t="shared" si="14"/>
        <v>0.99371749770121764</v>
      </c>
      <c r="G179">
        <f t="shared" si="13"/>
        <v>-3.6912312118617612</v>
      </c>
    </row>
    <row r="180" spans="1:7" x14ac:dyDescent="0.35">
      <c r="A180" s="23">
        <v>45605</v>
      </c>
      <c r="B180">
        <v>5554.13</v>
      </c>
      <c r="C180" s="3">
        <f t="shared" si="10"/>
        <v>-0.74673729420304091</v>
      </c>
      <c r="D180" s="3">
        <f t="shared" si="11"/>
        <v>-0.5906580634093701</v>
      </c>
      <c r="E180" s="24">
        <f t="shared" si="12"/>
        <v>0.34887694787050749</v>
      </c>
      <c r="F180">
        <f t="shared" si="14"/>
        <v>1.0335989475297174</v>
      </c>
      <c r="G180">
        <f t="shared" si="13"/>
        <v>-3.8018380755156409</v>
      </c>
    </row>
    <row r="181" spans="1:7" x14ac:dyDescent="0.35">
      <c r="A181" s="23">
        <v>45574</v>
      </c>
      <c r="B181">
        <v>5495.52</v>
      </c>
      <c r="C181" s="3">
        <f t="shared" si="10"/>
        <v>-1.0608580303038828</v>
      </c>
      <c r="D181" s="3">
        <f t="shared" si="11"/>
        <v>-0.90477879951021212</v>
      </c>
      <c r="E181" s="24">
        <f t="shared" si="12"/>
        <v>0.8186246760431406</v>
      </c>
      <c r="F181">
        <f t="shared" si="14"/>
        <v>1.0888047641650993</v>
      </c>
      <c r="G181">
        <f t="shared" si="13"/>
        <v>-4.0311623274393957</v>
      </c>
    </row>
    <row r="182" spans="1:7" x14ac:dyDescent="0.35">
      <c r="A182" s="23">
        <v>45544</v>
      </c>
      <c r="B182">
        <v>5471.05</v>
      </c>
      <c r="C182" s="3">
        <f t="shared" si="10"/>
        <v>-0.44626607244901262</v>
      </c>
      <c r="D182" s="3">
        <f t="shared" si="11"/>
        <v>-0.29018684165534187</v>
      </c>
      <c r="E182" s="24">
        <f t="shared" si="12"/>
        <v>8.4208403069902446E-2</v>
      </c>
      <c r="F182">
        <f t="shared" si="14"/>
        <v>1.2171777742154031</v>
      </c>
      <c r="G182">
        <f t="shared" si="13"/>
        <v>-3.7616174121411752</v>
      </c>
    </row>
    <row r="183" spans="1:7" x14ac:dyDescent="0.35">
      <c r="A183" s="23">
        <v>45452</v>
      </c>
      <c r="B183">
        <v>5408.42</v>
      </c>
      <c r="C183" s="3">
        <f t="shared" si="10"/>
        <v>-1.1513555690021375</v>
      </c>
      <c r="D183" s="3">
        <f t="shared" si="11"/>
        <v>-0.99527633820846684</v>
      </c>
      <c r="E183" s="24">
        <f t="shared" si="12"/>
        <v>0.99057498939765443</v>
      </c>
      <c r="F183">
        <f t="shared" si="14"/>
        <v>1.0164759465381177</v>
      </c>
      <c r="G183">
        <f t="shared" si="13"/>
        <v>-4.1090656110823023</v>
      </c>
    </row>
    <row r="184" spans="1:7" x14ac:dyDescent="0.35">
      <c r="A184" s="23">
        <v>45421</v>
      </c>
      <c r="B184">
        <v>5503.41</v>
      </c>
      <c r="C184" s="3">
        <f t="shared" si="10"/>
        <v>1.7410901670867469</v>
      </c>
      <c r="D184" s="3">
        <f t="shared" si="11"/>
        <v>1.8971693978804176</v>
      </c>
      <c r="E184" s="24">
        <f t="shared" si="12"/>
        <v>3.5992517242539463</v>
      </c>
      <c r="F184">
        <f t="shared" si="14"/>
        <v>1.264168484293515</v>
      </c>
      <c r="G184">
        <f t="shared" si="13"/>
        <v>-5.2027237388836767</v>
      </c>
    </row>
    <row r="185" spans="1:7" x14ac:dyDescent="0.35">
      <c r="A185" s="23">
        <v>45391</v>
      </c>
      <c r="B185">
        <v>5520.07</v>
      </c>
      <c r="C185" s="3">
        <f t="shared" si="10"/>
        <v>0.30226412501879646</v>
      </c>
      <c r="D185" s="3">
        <f t="shared" si="11"/>
        <v>0.45834335581246721</v>
      </c>
      <c r="E185" s="24">
        <f t="shared" si="12"/>
        <v>0.21007863181743391</v>
      </c>
      <c r="F185">
        <f t="shared" si="14"/>
        <v>1.9770696110417643</v>
      </c>
      <c r="G185">
        <f t="shared" si="13"/>
        <v>-4.0563504663049441</v>
      </c>
    </row>
    <row r="186" spans="1:7" x14ac:dyDescent="0.35">
      <c r="A186" s="23">
        <v>45360</v>
      </c>
      <c r="B186">
        <v>5528.93</v>
      </c>
      <c r="C186" s="3">
        <f t="shared" si="10"/>
        <v>0.16037653903594068</v>
      </c>
      <c r="D186" s="3">
        <f t="shared" si="11"/>
        <v>0.31645576982961143</v>
      </c>
      <c r="E186" s="24">
        <f t="shared" si="12"/>
        <v>0.10014425425845201</v>
      </c>
      <c r="F186">
        <f t="shared" si="14"/>
        <v>1.0508738566736249</v>
      </c>
      <c r="G186">
        <f t="shared" si="13"/>
        <v>-3.7006614326720091</v>
      </c>
    </row>
    <row r="187" spans="1:7" x14ac:dyDescent="0.35">
      <c r="A187" s="23" t="s">
        <v>192</v>
      </c>
      <c r="B187">
        <v>5648.4</v>
      </c>
      <c r="C187" s="3">
        <f t="shared" si="10"/>
        <v>2.1378012454581334</v>
      </c>
      <c r="D187" s="3">
        <f t="shared" si="11"/>
        <v>2.2938804762518044</v>
      </c>
      <c r="E187" s="24">
        <f t="shared" si="12"/>
        <v>5.2618876393292044</v>
      </c>
      <c r="F187">
        <f t="shared" si="14"/>
        <v>1.0208309078547928</v>
      </c>
      <c r="G187">
        <f t="shared" si="13"/>
        <v>-6.3854945233382496</v>
      </c>
    </row>
    <row r="188" spans="1:7" x14ac:dyDescent="0.35">
      <c r="A188" s="23" t="s">
        <v>193</v>
      </c>
      <c r="B188">
        <v>5591.96</v>
      </c>
      <c r="C188" s="3">
        <f t="shared" si="10"/>
        <v>-1.0042467382856599</v>
      </c>
      <c r="D188" s="3">
        <f t="shared" si="11"/>
        <v>-0.84816750749198921</v>
      </c>
      <c r="E188" s="24">
        <f t="shared" si="12"/>
        <v>0.71938812076517356</v>
      </c>
      <c r="F188">
        <f t="shared" si="14"/>
        <v>2.43143599588038</v>
      </c>
      <c r="G188">
        <f t="shared" si="13"/>
        <v>-4.2396593275447518</v>
      </c>
    </row>
    <row r="189" spans="1:7" x14ac:dyDescent="0.35">
      <c r="A189" s="23" t="s">
        <v>194</v>
      </c>
      <c r="B189">
        <v>5592.18</v>
      </c>
      <c r="C189" s="3">
        <f t="shared" si="10"/>
        <v>3.9341424558157704E-3</v>
      </c>
      <c r="D189" s="3">
        <f t="shared" si="11"/>
        <v>0.16001337324948653</v>
      </c>
      <c r="E189" s="24">
        <f t="shared" si="12"/>
        <v>2.560427961867949E-2</v>
      </c>
      <c r="F189">
        <f t="shared" si="14"/>
        <v>1.1900583342606572</v>
      </c>
      <c r="G189">
        <f t="shared" si="13"/>
        <v>-3.7313592840992236</v>
      </c>
    </row>
    <row r="190" spans="1:7" x14ac:dyDescent="0.35">
      <c r="A190" s="23" t="s">
        <v>195</v>
      </c>
      <c r="B190">
        <v>5625.8</v>
      </c>
      <c r="C190" s="3">
        <f t="shared" si="10"/>
        <v>0.59939669454233591</v>
      </c>
      <c r="D190" s="3">
        <f t="shared" si="11"/>
        <v>0.7554759253360066</v>
      </c>
      <c r="E190" s="24">
        <f t="shared" si="12"/>
        <v>0.57074387376229541</v>
      </c>
      <c r="F190">
        <f t="shared" si="14"/>
        <v>1.000460567904869</v>
      </c>
      <c r="G190">
        <f t="shared" si="13"/>
        <v>-3.9041554724023011</v>
      </c>
    </row>
    <row r="191" spans="1:7" x14ac:dyDescent="0.35">
      <c r="A191" s="23" t="s">
        <v>196</v>
      </c>
      <c r="B191">
        <v>5616.84</v>
      </c>
      <c r="C191" s="3">
        <f t="shared" si="10"/>
        <v>-0.15939320118754036</v>
      </c>
      <c r="D191" s="3">
        <f t="shared" si="11"/>
        <v>-3.313970393869603E-3</v>
      </c>
      <c r="E191" s="24">
        <f t="shared" si="12"/>
        <v>1.0982399771444251E-5</v>
      </c>
      <c r="F191">
        <f t="shared" si="14"/>
        <v>1.1494367234044411</v>
      </c>
      <c r="G191">
        <f t="shared" si="13"/>
        <v>-3.7012810707647592</v>
      </c>
    </row>
    <row r="192" spans="1:7" x14ac:dyDescent="0.35">
      <c r="A192" s="23" t="s">
        <v>197</v>
      </c>
      <c r="B192">
        <v>5634.61</v>
      </c>
      <c r="C192" s="3">
        <f t="shared" si="10"/>
        <v>0.31587066155746613</v>
      </c>
      <c r="D192" s="3">
        <f t="shared" si="11"/>
        <v>0.47194989235113688</v>
      </c>
      <c r="E192" s="24">
        <f t="shared" si="12"/>
        <v>0.22273670089024969</v>
      </c>
      <c r="F192">
        <f t="shared" si="14"/>
        <v>0.99346641252303436</v>
      </c>
      <c r="G192">
        <f t="shared" si="13"/>
        <v>-3.7333136963769844</v>
      </c>
    </row>
    <row r="193" spans="1:7" x14ac:dyDescent="0.35">
      <c r="A193" s="23" t="s">
        <v>198</v>
      </c>
      <c r="B193">
        <v>5570.64</v>
      </c>
      <c r="C193" s="3">
        <f t="shared" si="10"/>
        <v>-1.1417986208502489</v>
      </c>
      <c r="D193" s="3">
        <f t="shared" si="11"/>
        <v>-0.98571939005657816</v>
      </c>
      <c r="E193" s="24">
        <f t="shared" si="12"/>
        <v>0.97164271593351248</v>
      </c>
      <c r="F193">
        <f t="shared" si="14"/>
        <v>1.0543330632452528</v>
      </c>
      <c r="G193">
        <f t="shared" si="13"/>
        <v>-4.1004581927684347</v>
      </c>
    </row>
    <row r="194" spans="1:7" x14ac:dyDescent="0.35">
      <c r="A194" s="23" t="s">
        <v>199</v>
      </c>
      <c r="B194">
        <v>5620.85</v>
      </c>
      <c r="C194" s="3">
        <f t="shared" si="10"/>
        <v>0.89729494254645148</v>
      </c>
      <c r="D194" s="3">
        <f t="shared" si="11"/>
        <v>1.0533741733401223</v>
      </c>
      <c r="E194" s="24">
        <f t="shared" si="12"/>
        <v>1.1095971490599861</v>
      </c>
      <c r="F194">
        <f t="shared" si="14"/>
        <v>1.2589946584590785</v>
      </c>
      <c r="G194">
        <f t="shared" si="13"/>
        <v>-4.1710262327359198</v>
      </c>
    </row>
    <row r="195" spans="1:7" x14ac:dyDescent="0.35">
      <c r="A195" s="23" t="s">
        <v>200</v>
      </c>
      <c r="B195">
        <v>5597.12</v>
      </c>
      <c r="C195" s="3">
        <f t="shared" si="10"/>
        <v>-0.42307182841846314</v>
      </c>
      <c r="D195" s="3">
        <f t="shared" si="11"/>
        <v>-0.26699259762479238</v>
      </c>
      <c r="E195" s="24">
        <f t="shared" si="12"/>
        <v>7.1285047186434289E-2</v>
      </c>
      <c r="F195">
        <f t="shared" si="14"/>
        <v>1.2966949489940025</v>
      </c>
      <c r="G195">
        <f t="shared" si="13"/>
        <v>-3.7893583764727508</v>
      </c>
    </row>
    <row r="196" spans="1:7" x14ac:dyDescent="0.35">
      <c r="A196" s="23" t="s">
        <v>201</v>
      </c>
      <c r="B196">
        <v>5608.25</v>
      </c>
      <c r="C196" s="3">
        <f t="shared" si="10"/>
        <v>0.19865481747163749</v>
      </c>
      <c r="D196" s="3">
        <f t="shared" si="11"/>
        <v>0.35473404826530824</v>
      </c>
      <c r="E196" s="24">
        <f t="shared" si="12"/>
        <v>0.12583624499869403</v>
      </c>
      <c r="F196">
        <f t="shared" si="14"/>
        <v>1.0129442421887089</v>
      </c>
      <c r="G196">
        <f t="shared" si="13"/>
        <v>-3.6952590370762484</v>
      </c>
    </row>
    <row r="197" spans="1:7" x14ac:dyDescent="0.35">
      <c r="A197" s="23" t="s">
        <v>202</v>
      </c>
      <c r="B197">
        <v>5554.25</v>
      </c>
      <c r="C197" s="3">
        <f t="shared" si="10"/>
        <v>-0.96753274361777353</v>
      </c>
      <c r="D197" s="3">
        <f t="shared" si="11"/>
        <v>-0.81145351282410272</v>
      </c>
      <c r="E197" s="24">
        <f t="shared" si="12"/>
        <v>0.65845680347457625</v>
      </c>
      <c r="F197">
        <f t="shared" si="14"/>
        <v>1.0278520342758604</v>
      </c>
      <c r="G197">
        <f t="shared" si="13"/>
        <v>-3.9470119543644056</v>
      </c>
    </row>
    <row r="198" spans="1:7" x14ac:dyDescent="0.35">
      <c r="A198" s="23" t="s">
        <v>203</v>
      </c>
      <c r="B198">
        <v>5543.22</v>
      </c>
      <c r="C198" s="3">
        <f t="shared" si="10"/>
        <v>-0.19878411263283816</v>
      </c>
      <c r="D198" s="3">
        <f t="shared" si="11"/>
        <v>-4.2704881839167402E-2</v>
      </c>
      <c r="E198" s="24">
        <f t="shared" si="12"/>
        <v>1.8237069328972497E-3</v>
      </c>
      <c r="F198">
        <f t="shared" si="14"/>
        <v>1.1734069783566017</v>
      </c>
      <c r="G198">
        <f t="shared" si="13"/>
        <v>-3.7127628746330346</v>
      </c>
    </row>
    <row r="199" spans="1:7" x14ac:dyDescent="0.35">
      <c r="A199" s="23" t="s">
        <v>204</v>
      </c>
      <c r="B199">
        <v>5455.21</v>
      </c>
      <c r="C199" s="3">
        <f t="shared" si="10"/>
        <v>-1.6004444012785883</v>
      </c>
      <c r="D199" s="3">
        <f t="shared" si="11"/>
        <v>-1.4443651704849176</v>
      </c>
      <c r="E199" s="24">
        <f t="shared" si="12"/>
        <v>2.0861907457099251</v>
      </c>
      <c r="F199">
        <f t="shared" si="14"/>
        <v>0.99396179523752792</v>
      </c>
      <c r="G199">
        <f t="shared" si="13"/>
        <v>-4.6917318536215067</v>
      </c>
    </row>
    <row r="200" spans="1:7" x14ac:dyDescent="0.35">
      <c r="A200" s="23" t="s">
        <v>205</v>
      </c>
      <c r="B200">
        <v>5434.43</v>
      </c>
      <c r="C200" s="3">
        <f t="shared" ref="C200:C255" si="15">LN(B200/B199)*100</f>
        <v>-0.38164760676324438</v>
      </c>
      <c r="D200" s="3">
        <f t="shared" ref="D200:D255" si="16">C200-$P$11</f>
        <v>-0.22556837596957363</v>
      </c>
      <c r="E200" s="24">
        <f t="shared" ref="E200:E255" si="17">D200^2</f>
        <v>5.0881092237550926E-2</v>
      </c>
      <c r="F200">
        <f t="shared" si="14"/>
        <v>1.5635791765888869</v>
      </c>
      <c r="G200">
        <f t="shared" ref="G200:G255" si="18">IFERROR(LN(1/(2*PI()*SQRT(F200)*$P$8*SQRT(1-$P$9^2))*EXP(-(((D200/SQRT(F200))^2-2*$P$9*(D200/SQRT(F200))*((E200-F200)/$P$8)+((E200-F200)/$P$8)^2)/(2*(1-$P$9^2))))),-10000)</f>
        <v>-3.8831157786721109</v>
      </c>
    </row>
    <row r="201" spans="1:7" x14ac:dyDescent="0.35">
      <c r="A201" s="23">
        <v>45634</v>
      </c>
      <c r="B201">
        <v>5344.39</v>
      </c>
      <c r="C201" s="3">
        <f t="shared" si="15"/>
        <v>-1.6707226654933158</v>
      </c>
      <c r="D201" s="3">
        <f t="shared" si="16"/>
        <v>-1.5146434346996451</v>
      </c>
      <c r="E201" s="24">
        <f t="shared" si="17"/>
        <v>2.294144734278738</v>
      </c>
      <c r="F201">
        <f t="shared" ref="F201:F255" si="19">E200+$P$7*($P$6-E200)</f>
        <v>1.0073682341387962</v>
      </c>
      <c r="G201">
        <f t="shared" si="18"/>
        <v>-4.7975006749436062</v>
      </c>
    </row>
    <row r="202" spans="1:7" x14ac:dyDescent="0.35">
      <c r="A202" s="23">
        <v>45543</v>
      </c>
      <c r="B202">
        <v>5344.16</v>
      </c>
      <c r="C202" s="3">
        <f t="shared" si="15"/>
        <v>-4.3036707511522245E-3</v>
      </c>
      <c r="D202" s="3">
        <f t="shared" si="16"/>
        <v>0.15177556004251852</v>
      </c>
      <c r="E202" s="24">
        <f t="shared" si="17"/>
        <v>2.3035820626220144E-2</v>
      </c>
      <c r="F202">
        <f t="shared" si="19"/>
        <v>1.6204089979238274</v>
      </c>
      <c r="G202">
        <f t="shared" si="18"/>
        <v>-3.8993798520783596</v>
      </c>
    </row>
    <row r="203" spans="1:7" x14ac:dyDescent="0.35">
      <c r="A203" s="23">
        <v>45512</v>
      </c>
      <c r="B203">
        <v>5319.31</v>
      </c>
      <c r="C203" s="3">
        <f t="shared" si="15"/>
        <v>-0.46607802121506214</v>
      </c>
      <c r="D203" s="3">
        <f t="shared" si="16"/>
        <v>-0.30999879042139139</v>
      </c>
      <c r="E203" s="24">
        <f t="shared" si="17"/>
        <v>9.6099250062725738E-2</v>
      </c>
      <c r="F203">
        <f t="shared" si="19"/>
        <v>0.99975865751280502</v>
      </c>
      <c r="G203">
        <f t="shared" si="18"/>
        <v>-3.6701673986600629</v>
      </c>
    </row>
    <row r="204" spans="1:7" x14ac:dyDescent="0.35">
      <c r="A204" s="23">
        <v>45481</v>
      </c>
      <c r="B204">
        <v>5199.5</v>
      </c>
      <c r="C204" s="3">
        <f t="shared" si="15"/>
        <v>-2.2781128575607612</v>
      </c>
      <c r="D204" s="3">
        <f t="shared" si="16"/>
        <v>-2.1220336267670903</v>
      </c>
      <c r="E204" s="24">
        <f t="shared" si="17"/>
        <v>4.503026713130291</v>
      </c>
      <c r="F204">
        <f t="shared" si="19"/>
        <v>1.0197254860866205</v>
      </c>
      <c r="G204">
        <f t="shared" si="18"/>
        <v>-6.0702072517844758</v>
      </c>
    </row>
    <row r="205" spans="1:7" x14ac:dyDescent="0.35">
      <c r="A205" s="23">
        <v>45451</v>
      </c>
      <c r="B205">
        <v>5240.03</v>
      </c>
      <c r="C205" s="3">
        <f t="shared" si="15"/>
        <v>0.7764756389251225</v>
      </c>
      <c r="D205" s="3">
        <f t="shared" si="16"/>
        <v>0.93255486971879331</v>
      </c>
      <c r="E205" s="24">
        <f t="shared" si="17"/>
        <v>0.86965858503623561</v>
      </c>
      <c r="F205">
        <f t="shared" si="19"/>
        <v>2.224053915109752</v>
      </c>
      <c r="G205">
        <f t="shared" si="18"/>
        <v>-4.2416539361975047</v>
      </c>
    </row>
    <row r="206" spans="1:7" x14ac:dyDescent="0.35">
      <c r="A206" s="23">
        <v>45420</v>
      </c>
      <c r="B206">
        <v>5186.33</v>
      </c>
      <c r="C206" s="3">
        <f t="shared" si="15"/>
        <v>-1.0300905557719544</v>
      </c>
      <c r="D206" s="3">
        <f t="shared" si="16"/>
        <v>-0.87401132497828371</v>
      </c>
      <c r="E206" s="24">
        <f t="shared" si="17"/>
        <v>0.76389579619029502</v>
      </c>
      <c r="F206">
        <f t="shared" si="19"/>
        <v>1.2311243589866854</v>
      </c>
      <c r="G206">
        <f t="shared" si="18"/>
        <v>-4.0277326481094438</v>
      </c>
    </row>
    <row r="207" spans="1:7" x14ac:dyDescent="0.35">
      <c r="A207" s="23">
        <v>45330</v>
      </c>
      <c r="B207">
        <v>5346.56</v>
      </c>
      <c r="C207" s="3">
        <f t="shared" si="15"/>
        <v>3.0427045496882092</v>
      </c>
      <c r="D207" s="3">
        <f t="shared" si="16"/>
        <v>3.1987837804818802</v>
      </c>
      <c r="E207" s="24">
        <f t="shared" si="17"/>
        <v>10.232217674273949</v>
      </c>
      <c r="F207">
        <f t="shared" si="19"/>
        <v>1.2022214250474743</v>
      </c>
      <c r="G207">
        <f t="shared" si="18"/>
        <v>-8.9250534575392457</v>
      </c>
    </row>
    <row r="208" spans="1:7" x14ac:dyDescent="0.35">
      <c r="A208" s="23">
        <v>45299</v>
      </c>
      <c r="B208">
        <v>5446.68</v>
      </c>
      <c r="C208" s="3">
        <f t="shared" si="15"/>
        <v>1.8552885294602965</v>
      </c>
      <c r="D208" s="3">
        <f t="shared" si="16"/>
        <v>2.0113677602539672</v>
      </c>
      <c r="E208" s="24">
        <f t="shared" si="17"/>
        <v>4.0456002669890605</v>
      </c>
      <c r="F208">
        <f t="shared" si="19"/>
        <v>3.7897315006003121</v>
      </c>
      <c r="G208">
        <f t="shared" si="18"/>
        <v>-4.812615982014818</v>
      </c>
    </row>
    <row r="209" spans="1:7" x14ac:dyDescent="0.35">
      <c r="A209" s="23" t="s">
        <v>206</v>
      </c>
      <c r="B209">
        <v>5522.3</v>
      </c>
      <c r="C209" s="3">
        <f t="shared" si="15"/>
        <v>1.3788191433053194</v>
      </c>
      <c r="D209" s="3">
        <f t="shared" si="16"/>
        <v>1.5348983740989901</v>
      </c>
      <c r="E209" s="24">
        <f t="shared" si="17"/>
        <v>2.3559130188117234</v>
      </c>
      <c r="F209">
        <f t="shared" si="19"/>
        <v>2.0990480742168236</v>
      </c>
      <c r="G209">
        <f t="shared" si="18"/>
        <v>-4.5446463758432465</v>
      </c>
    </row>
    <row r="210" spans="1:7" x14ac:dyDescent="0.35">
      <c r="A210" s="23" t="s">
        <v>207</v>
      </c>
      <c r="B210">
        <v>5436.44</v>
      </c>
      <c r="C210" s="3">
        <f t="shared" si="15"/>
        <v>-1.5670005291917963</v>
      </c>
      <c r="D210" s="3">
        <f t="shared" si="16"/>
        <v>-1.4109212983981256</v>
      </c>
      <c r="E210" s="24">
        <f t="shared" si="17"/>
        <v>1.9906989102734527</v>
      </c>
      <c r="F210">
        <f t="shared" si="19"/>
        <v>1.6372890808610863</v>
      </c>
      <c r="G210">
        <f t="shared" si="18"/>
        <v>-4.4735693814473585</v>
      </c>
    </row>
    <row r="211" spans="1:7" x14ac:dyDescent="0.35">
      <c r="A211" s="23" t="s">
        <v>208</v>
      </c>
      <c r="B211">
        <v>5463.54</v>
      </c>
      <c r="C211" s="3">
        <f t="shared" si="15"/>
        <v>0.49724964337358768</v>
      </c>
      <c r="D211" s="3">
        <f t="shared" si="16"/>
        <v>0.65332887416725849</v>
      </c>
      <c r="E211" s="24">
        <f t="shared" si="17"/>
        <v>0.42683861782065746</v>
      </c>
      <c r="F211">
        <f t="shared" si="19"/>
        <v>1.5374830964696806</v>
      </c>
      <c r="G211">
        <f t="shared" si="18"/>
        <v>-3.9894390531827746</v>
      </c>
    </row>
    <row r="212" spans="1:7" x14ac:dyDescent="0.35">
      <c r="A212" s="23" t="s">
        <v>209</v>
      </c>
      <c r="B212">
        <v>5459.1</v>
      </c>
      <c r="C212" s="3">
        <f t="shared" si="15"/>
        <v>-8.1299031086853754E-2</v>
      </c>
      <c r="D212" s="3">
        <f t="shared" si="16"/>
        <v>7.4780199706816999E-2</v>
      </c>
      <c r="E212" s="24">
        <f t="shared" si="17"/>
        <v>5.5920782681914329E-3</v>
      </c>
      <c r="F212">
        <f t="shared" si="19"/>
        <v>1.1101101875654038</v>
      </c>
      <c r="G212">
        <f t="shared" si="18"/>
        <v>-3.6856148333898955</v>
      </c>
    </row>
    <row r="213" spans="1:7" x14ac:dyDescent="0.35">
      <c r="A213" s="23" t="s">
        <v>210</v>
      </c>
      <c r="B213">
        <v>5399.22</v>
      </c>
      <c r="C213" s="3">
        <f t="shared" si="15"/>
        <v>-1.102944231248886</v>
      </c>
      <c r="D213" s="3">
        <f t="shared" si="16"/>
        <v>-0.94686500045521527</v>
      </c>
      <c r="E213" s="24">
        <f t="shared" si="17"/>
        <v>0.89655332908705476</v>
      </c>
      <c r="F213">
        <f t="shared" si="19"/>
        <v>0.99499161857096008</v>
      </c>
      <c r="G213">
        <f t="shared" si="18"/>
        <v>-4.0611422042515954</v>
      </c>
    </row>
    <row r="214" spans="1:7" x14ac:dyDescent="0.35">
      <c r="A214" s="23" t="s">
        <v>211</v>
      </c>
      <c r="B214">
        <v>5427.13</v>
      </c>
      <c r="C214" s="3">
        <f t="shared" si="15"/>
        <v>0.51559504042485571</v>
      </c>
      <c r="D214" s="3">
        <f t="shared" si="16"/>
        <v>0.67167427121852641</v>
      </c>
      <c r="E214" s="24">
        <f t="shared" si="17"/>
        <v>0.4511463266169386</v>
      </c>
      <c r="F214">
        <f t="shared" si="19"/>
        <v>1.2384741747309083</v>
      </c>
      <c r="G214">
        <f t="shared" si="18"/>
        <v>-3.9150127897259739</v>
      </c>
    </row>
    <row r="215" spans="1:7" x14ac:dyDescent="0.35">
      <c r="A215" s="23" t="s">
        <v>212</v>
      </c>
      <c r="B215">
        <v>5555.74</v>
      </c>
      <c r="C215" s="3">
        <f t="shared" si="15"/>
        <v>2.342117844388949</v>
      </c>
      <c r="D215" s="3">
        <f t="shared" si="16"/>
        <v>2.4981970751826199</v>
      </c>
      <c r="E215" s="24">
        <f t="shared" si="17"/>
        <v>6.2409886264509966</v>
      </c>
      <c r="F215">
        <f t="shared" si="19"/>
        <v>1.1167530163827857</v>
      </c>
      <c r="G215">
        <f t="shared" si="18"/>
        <v>-6.7462924887216271</v>
      </c>
    </row>
    <row r="216" spans="1:7" x14ac:dyDescent="0.35">
      <c r="A216" s="23" t="s">
        <v>213</v>
      </c>
      <c r="B216">
        <v>5564.41</v>
      </c>
      <c r="C216" s="3">
        <f t="shared" si="15"/>
        <v>0.15593317997993678</v>
      </c>
      <c r="D216" s="3">
        <f t="shared" si="16"/>
        <v>0.31201241077360753</v>
      </c>
      <c r="E216" s="24">
        <f t="shared" si="17"/>
        <v>9.7351744476758401E-2</v>
      </c>
      <c r="F216">
        <f t="shared" si="19"/>
        <v>2.6990054450163998</v>
      </c>
      <c r="G216">
        <f t="shared" si="18"/>
        <v>-4.2285232676814655</v>
      </c>
    </row>
    <row r="217" spans="1:7" x14ac:dyDescent="0.35">
      <c r="A217" s="23" t="s">
        <v>214</v>
      </c>
      <c r="B217">
        <v>5505</v>
      </c>
      <c r="C217" s="3">
        <f t="shared" si="15"/>
        <v>-1.0734189165975043</v>
      </c>
      <c r="D217" s="3">
        <f t="shared" si="16"/>
        <v>-0.91733968580383363</v>
      </c>
      <c r="E217" s="24">
        <f t="shared" si="17"/>
        <v>0.84151209915067615</v>
      </c>
      <c r="F217">
        <f t="shared" si="19"/>
        <v>1.0200677686956838</v>
      </c>
      <c r="G217">
        <f t="shared" si="18"/>
        <v>-4.0351959263009807</v>
      </c>
    </row>
    <row r="218" spans="1:7" x14ac:dyDescent="0.35">
      <c r="A218" s="23" t="s">
        <v>215</v>
      </c>
      <c r="B218">
        <v>5544.59</v>
      </c>
      <c r="C218" s="3">
        <f t="shared" si="15"/>
        <v>0.71659074070293771</v>
      </c>
      <c r="D218" s="3">
        <f t="shared" si="16"/>
        <v>0.87266997149660841</v>
      </c>
      <c r="E218" s="24">
        <f t="shared" si="17"/>
        <v>0.76155287915189129</v>
      </c>
      <c r="F218">
        <f t="shared" si="19"/>
        <v>1.2234324662988301</v>
      </c>
      <c r="G218">
        <f t="shared" si="18"/>
        <v>-4.0315523558965589</v>
      </c>
    </row>
    <row r="219" spans="1:7" x14ac:dyDescent="0.35">
      <c r="A219" s="23" t="s">
        <v>216</v>
      </c>
      <c r="B219">
        <v>5588.27</v>
      </c>
      <c r="C219" s="3">
        <f t="shared" si="15"/>
        <v>0.78470804696827645</v>
      </c>
      <c r="D219" s="3">
        <f t="shared" si="16"/>
        <v>0.94078727776194726</v>
      </c>
      <c r="E219" s="24">
        <f t="shared" si="17"/>
        <v>0.88508070199873534</v>
      </c>
      <c r="F219">
        <f t="shared" si="19"/>
        <v>1.2015811509290915</v>
      </c>
      <c r="G219">
        <f t="shared" si="18"/>
        <v>-4.0773484982343255</v>
      </c>
    </row>
    <row r="220" spans="1:7" x14ac:dyDescent="0.35">
      <c r="A220" s="23" t="s">
        <v>217</v>
      </c>
      <c r="B220">
        <v>5667.2</v>
      </c>
      <c r="C220" s="3">
        <f t="shared" si="15"/>
        <v>1.402541055502204</v>
      </c>
      <c r="D220" s="3">
        <f t="shared" si="16"/>
        <v>1.5586202862958747</v>
      </c>
      <c r="E220" s="24">
        <f t="shared" si="17"/>
        <v>2.4292971968530344</v>
      </c>
      <c r="F220">
        <f t="shared" si="19"/>
        <v>1.235338926630313</v>
      </c>
      <c r="G220">
        <f t="shared" si="18"/>
        <v>-4.7106287658395178</v>
      </c>
    </row>
    <row r="221" spans="1:7" x14ac:dyDescent="0.35">
      <c r="A221" s="23" t="s">
        <v>218</v>
      </c>
      <c r="B221">
        <v>5631.22</v>
      </c>
      <c r="C221" s="3">
        <f t="shared" si="15"/>
        <v>-0.63690536600414616</v>
      </c>
      <c r="D221" s="3">
        <f t="shared" si="16"/>
        <v>-0.4808261352104754</v>
      </c>
      <c r="E221" s="24">
        <f t="shared" si="17"/>
        <v>0.23119377230144236</v>
      </c>
      <c r="F221">
        <f t="shared" si="19"/>
        <v>1.6573435638532179</v>
      </c>
      <c r="G221">
        <f t="shared" si="18"/>
        <v>-3.9600457893245831</v>
      </c>
    </row>
    <row r="222" spans="1:7" x14ac:dyDescent="0.35">
      <c r="A222" s="23">
        <v>45633</v>
      </c>
      <c r="B222">
        <v>5615.35</v>
      </c>
      <c r="C222" s="3">
        <f t="shared" si="15"/>
        <v>-0.28221956620428973</v>
      </c>
      <c r="D222" s="3">
        <f t="shared" si="16"/>
        <v>-0.12614033541061898</v>
      </c>
      <c r="E222" s="24">
        <f t="shared" si="17"/>
        <v>1.5911384217503457E-2</v>
      </c>
      <c r="F222">
        <f t="shared" si="19"/>
        <v>1.056644218037823</v>
      </c>
      <c r="G222">
        <f t="shared" si="18"/>
        <v>-3.6622938828685196</v>
      </c>
    </row>
    <row r="223" spans="1:7" x14ac:dyDescent="0.35">
      <c r="A223" s="23">
        <v>45603</v>
      </c>
      <c r="B223">
        <v>5584.54</v>
      </c>
      <c r="C223" s="3">
        <f t="shared" si="15"/>
        <v>-0.55018536287759912</v>
      </c>
      <c r="D223" s="3">
        <f t="shared" si="16"/>
        <v>-0.39410613208392836</v>
      </c>
      <c r="E223" s="24">
        <f t="shared" si="17"/>
        <v>0.15531964334615478</v>
      </c>
      <c r="F223">
        <f t="shared" si="19"/>
        <v>0.99781168620917216</v>
      </c>
      <c r="G223">
        <f t="shared" si="18"/>
        <v>-3.6970673204291491</v>
      </c>
    </row>
    <row r="224" spans="1:7" x14ac:dyDescent="0.35">
      <c r="A224" s="23">
        <v>45572</v>
      </c>
      <c r="B224">
        <v>5633.91</v>
      </c>
      <c r="C224" s="3">
        <f t="shared" si="15"/>
        <v>0.88016292301765986</v>
      </c>
      <c r="D224" s="3">
        <f t="shared" si="16"/>
        <v>1.0362421538113307</v>
      </c>
      <c r="E224" s="24">
        <f t="shared" si="17"/>
        <v>1.0737978013355456</v>
      </c>
      <c r="F224">
        <f t="shared" si="19"/>
        <v>1.0359092793999598</v>
      </c>
      <c r="G224">
        <f t="shared" si="18"/>
        <v>-4.1495397753771721</v>
      </c>
    </row>
    <row r="225" spans="1:7" x14ac:dyDescent="0.35">
      <c r="A225" s="23">
        <v>45542</v>
      </c>
      <c r="B225">
        <v>5576.98</v>
      </c>
      <c r="C225" s="3">
        <f t="shared" si="15"/>
        <v>-1.0156283642139525</v>
      </c>
      <c r="D225" s="3">
        <f t="shared" si="16"/>
        <v>-0.85954913342028183</v>
      </c>
      <c r="E225" s="24">
        <f t="shared" si="17"/>
        <v>0.73882471276355743</v>
      </c>
      <c r="F225">
        <f t="shared" si="19"/>
        <v>1.2869116765062323</v>
      </c>
      <c r="G225">
        <f t="shared" si="18"/>
        <v>-4.0274375542034004</v>
      </c>
    </row>
    <row r="226" spans="1:7" x14ac:dyDescent="0.35">
      <c r="A226" s="23">
        <v>45511</v>
      </c>
      <c r="B226">
        <v>5572.85</v>
      </c>
      <c r="C226" s="3">
        <f t="shared" si="15"/>
        <v>-7.4081850375869965E-2</v>
      </c>
      <c r="D226" s="3">
        <f t="shared" si="16"/>
        <v>8.1997380417800789E-2</v>
      </c>
      <c r="E226" s="24">
        <f t="shared" si="17"/>
        <v>6.7235703953815399E-3</v>
      </c>
      <c r="F226">
        <f t="shared" si="19"/>
        <v>1.1953699806408506</v>
      </c>
      <c r="G226">
        <f t="shared" si="18"/>
        <v>-3.7257677442529222</v>
      </c>
    </row>
    <row r="227" spans="1:7" x14ac:dyDescent="0.35">
      <c r="A227" s="23">
        <v>45419</v>
      </c>
      <c r="B227">
        <v>5567.19</v>
      </c>
      <c r="C227" s="3">
        <f t="shared" si="15"/>
        <v>-0.10161544279966303</v>
      </c>
      <c r="D227" s="3">
        <f t="shared" si="16"/>
        <v>5.4463787994007723E-2</v>
      </c>
      <c r="E227" s="24">
        <f t="shared" si="17"/>
        <v>2.9663042026562198E-3</v>
      </c>
      <c r="F227">
        <f t="shared" si="19"/>
        <v>0.99530083358468813</v>
      </c>
      <c r="G227">
        <f t="shared" si="18"/>
        <v>-3.6264199604641383</v>
      </c>
    </row>
    <row r="228" spans="1:7" x14ac:dyDescent="0.35">
      <c r="A228" s="23">
        <v>45358</v>
      </c>
      <c r="B228">
        <v>5537.02</v>
      </c>
      <c r="C228" s="3">
        <f t="shared" si="15"/>
        <v>-0.54339884131972005</v>
      </c>
      <c r="D228" s="3">
        <f t="shared" si="16"/>
        <v>-0.3873196105260493</v>
      </c>
      <c r="E228" s="24">
        <f t="shared" si="17"/>
        <v>0.15001648069805051</v>
      </c>
      <c r="F228">
        <f t="shared" si="19"/>
        <v>0.9942740450729125</v>
      </c>
      <c r="G228">
        <f t="shared" si="18"/>
        <v>-3.6929753843409965</v>
      </c>
    </row>
    <row r="229" spans="1:7" x14ac:dyDescent="0.35">
      <c r="A229" s="23">
        <v>45329</v>
      </c>
      <c r="B229">
        <v>5509.01</v>
      </c>
      <c r="C229" s="3">
        <f t="shared" si="15"/>
        <v>-0.5071516198197249</v>
      </c>
      <c r="D229" s="3">
        <f t="shared" si="16"/>
        <v>-0.35107238902605414</v>
      </c>
      <c r="E229" s="24">
        <f t="shared" si="17"/>
        <v>0.12325182233646111</v>
      </c>
      <c r="F229">
        <f t="shared" si="19"/>
        <v>1.0344600271500943</v>
      </c>
      <c r="G229">
        <f t="shared" si="18"/>
        <v>-3.6986808137794394</v>
      </c>
    </row>
    <row r="230" spans="1:7" x14ac:dyDescent="0.35">
      <c r="A230" s="23">
        <v>45298</v>
      </c>
      <c r="B230">
        <v>5475.09</v>
      </c>
      <c r="C230" s="3">
        <f t="shared" si="15"/>
        <v>-0.61762197767834981</v>
      </c>
      <c r="D230" s="3">
        <f t="shared" si="16"/>
        <v>-0.46154274688467906</v>
      </c>
      <c r="E230" s="24">
        <f t="shared" si="17"/>
        <v>0.21302170720185493</v>
      </c>
      <c r="F230">
        <f t="shared" si="19"/>
        <v>1.0271457613201962</v>
      </c>
      <c r="G230">
        <f t="shared" si="18"/>
        <v>-3.7364904245983435</v>
      </c>
    </row>
    <row r="231" spans="1:7" x14ac:dyDescent="0.35">
      <c r="A231" s="23" t="s">
        <v>219</v>
      </c>
      <c r="B231">
        <v>5460.48</v>
      </c>
      <c r="C231" s="3">
        <f t="shared" si="15"/>
        <v>-0.26720159429360785</v>
      </c>
      <c r="D231" s="3">
        <f t="shared" si="16"/>
        <v>-0.11112236349993709</v>
      </c>
      <c r="E231" s="24">
        <f t="shared" si="17"/>
        <v>1.2348179669812151E-2</v>
      </c>
      <c r="F231">
        <f t="shared" si="19"/>
        <v>1.0516781425131174</v>
      </c>
      <c r="G231">
        <f t="shared" si="18"/>
        <v>-3.6583583087817972</v>
      </c>
    </row>
    <row r="232" spans="1:7" x14ac:dyDescent="0.35">
      <c r="A232" s="23" t="s">
        <v>220</v>
      </c>
      <c r="B232">
        <v>5482.87</v>
      </c>
      <c r="C232" s="3">
        <f t="shared" si="15"/>
        <v>0.40919885121457472</v>
      </c>
      <c r="D232" s="3">
        <f t="shared" si="16"/>
        <v>0.56527808200824547</v>
      </c>
      <c r="E232" s="24">
        <f t="shared" si="17"/>
        <v>0.31953930999892072</v>
      </c>
      <c r="F232">
        <f t="shared" si="19"/>
        <v>0.99683793100871276</v>
      </c>
      <c r="G232">
        <f t="shared" si="18"/>
        <v>-3.7815056674114307</v>
      </c>
    </row>
    <row r="233" spans="1:7" x14ac:dyDescent="0.35">
      <c r="A233" s="23" t="s">
        <v>221</v>
      </c>
      <c r="B233">
        <v>5477.9</v>
      </c>
      <c r="C233" s="3">
        <f t="shared" si="15"/>
        <v>-9.0687065609751719E-2</v>
      </c>
      <c r="D233" s="3">
        <f t="shared" si="16"/>
        <v>6.5392165183919035E-2</v>
      </c>
      <c r="E233" s="24">
        <f t="shared" si="17"/>
        <v>4.2761352674409525E-3</v>
      </c>
      <c r="F233">
        <f t="shared" si="19"/>
        <v>1.0807873525727278</v>
      </c>
      <c r="G233">
        <f t="shared" si="18"/>
        <v>-3.6707228160684449</v>
      </c>
    </row>
    <row r="234" spans="1:7" x14ac:dyDescent="0.35">
      <c r="A234" s="23" t="s">
        <v>222</v>
      </c>
      <c r="B234">
        <v>5469.3</v>
      </c>
      <c r="C234" s="3">
        <f t="shared" si="15"/>
        <v>-0.15711783413409519</v>
      </c>
      <c r="D234" s="3">
        <f t="shared" si="16"/>
        <v>-1.0386033404244377E-3</v>
      </c>
      <c r="E234" s="24">
        <f t="shared" si="17"/>
        <v>1.0786968987408003E-6</v>
      </c>
      <c r="F234">
        <f t="shared" si="19"/>
        <v>0.99463199668472324</v>
      </c>
      <c r="G234">
        <f t="shared" si="18"/>
        <v>-3.6242018013988258</v>
      </c>
    </row>
    <row r="235" spans="1:7" x14ac:dyDescent="0.35">
      <c r="A235" s="23" t="s">
        <v>223</v>
      </c>
      <c r="B235">
        <v>5447.87</v>
      </c>
      <c r="C235" s="3">
        <f t="shared" si="15"/>
        <v>-0.39259309005764875</v>
      </c>
      <c r="D235" s="3">
        <f t="shared" si="16"/>
        <v>-0.236513859263978</v>
      </c>
      <c r="E235" s="24">
        <f t="shared" si="17"/>
        <v>5.5938805623940789E-2</v>
      </c>
      <c r="F235">
        <f t="shared" si="19"/>
        <v>0.99346370603171519</v>
      </c>
      <c r="G235">
        <f t="shared" si="18"/>
        <v>-3.6484253221799117</v>
      </c>
    </row>
    <row r="236" spans="1:7" x14ac:dyDescent="0.35">
      <c r="A236" s="23" t="s">
        <v>224</v>
      </c>
      <c r="B236">
        <v>5464.62</v>
      </c>
      <c r="C236" s="3">
        <f t="shared" si="15"/>
        <v>0.30698792218003329</v>
      </c>
      <c r="D236" s="3">
        <f t="shared" si="16"/>
        <v>0.46306715297370404</v>
      </c>
      <c r="E236" s="24">
        <f t="shared" si="17"/>
        <v>0.21443118816317183</v>
      </c>
      <c r="F236">
        <f t="shared" si="19"/>
        <v>1.0087504098310731</v>
      </c>
      <c r="G236">
        <f t="shared" si="18"/>
        <v>-3.7356594630985822</v>
      </c>
    </row>
    <row r="237" spans="1:7" x14ac:dyDescent="0.35">
      <c r="A237" s="23" t="s">
        <v>225</v>
      </c>
      <c r="B237">
        <v>5473.17</v>
      </c>
      <c r="C237" s="3">
        <f t="shared" si="15"/>
        <v>0.15633874377692195</v>
      </c>
      <c r="D237" s="3">
        <f t="shared" si="16"/>
        <v>0.31241797457059273</v>
      </c>
      <c r="E237" s="24">
        <f t="shared" si="17"/>
        <v>9.760499083479153E-2</v>
      </c>
      <c r="F237">
        <f t="shared" si="19"/>
        <v>1.0520633265230896</v>
      </c>
      <c r="G237">
        <f t="shared" si="18"/>
        <v>-3.7000426516145057</v>
      </c>
    </row>
    <row r="238" spans="1:7" x14ac:dyDescent="0.35">
      <c r="A238" s="23" t="s">
        <v>226</v>
      </c>
      <c r="B238">
        <v>5487.03</v>
      </c>
      <c r="C238" s="3">
        <f t="shared" si="15"/>
        <v>0.25291522760688678</v>
      </c>
      <c r="D238" s="3">
        <f t="shared" si="16"/>
        <v>0.40899445840055754</v>
      </c>
      <c r="E238" s="24">
        <f t="shared" si="17"/>
        <v>0.1672764670023654</v>
      </c>
      <c r="F238">
        <f t="shared" si="19"/>
        <v>1.0201369760495789</v>
      </c>
      <c r="G238">
        <f t="shared" si="18"/>
        <v>-3.7181298134948544</v>
      </c>
    </row>
    <row r="239" spans="1:7" x14ac:dyDescent="0.35">
      <c r="A239" s="23" t="s">
        <v>227</v>
      </c>
      <c r="B239">
        <v>5473.23</v>
      </c>
      <c r="C239" s="3">
        <f t="shared" si="15"/>
        <v>-0.2518189767846914</v>
      </c>
      <c r="D239" s="3">
        <f t="shared" si="16"/>
        <v>-9.5739745991020642E-2</v>
      </c>
      <c r="E239" s="24">
        <f t="shared" si="17"/>
        <v>9.1660989624251527E-3</v>
      </c>
      <c r="F239">
        <f t="shared" si="19"/>
        <v>1.0391768491003168</v>
      </c>
      <c r="G239">
        <f t="shared" si="18"/>
        <v>-3.650768997973779</v>
      </c>
    </row>
    <row r="240" spans="1:7" x14ac:dyDescent="0.35">
      <c r="A240" s="23" t="s">
        <v>228</v>
      </c>
      <c r="B240">
        <v>5431.6</v>
      </c>
      <c r="C240" s="3">
        <f t="shared" si="15"/>
        <v>-0.76351859201041361</v>
      </c>
      <c r="D240" s="3">
        <f t="shared" si="16"/>
        <v>-0.6074393612167428</v>
      </c>
      <c r="E240" s="24">
        <f t="shared" si="17"/>
        <v>0.36898257755540453</v>
      </c>
      <c r="F240">
        <f t="shared" si="19"/>
        <v>0.99596832961602622</v>
      </c>
      <c r="G240">
        <f t="shared" si="18"/>
        <v>-3.7988487510717031</v>
      </c>
    </row>
    <row r="241" spans="1:7" x14ac:dyDescent="0.35">
      <c r="A241" s="23" t="s">
        <v>229</v>
      </c>
      <c r="B241">
        <v>5433.74</v>
      </c>
      <c r="C241" s="3">
        <f t="shared" si="15"/>
        <v>3.9391312700211498E-2</v>
      </c>
      <c r="D241" s="3">
        <f t="shared" si="16"/>
        <v>0.19547054349388227</v>
      </c>
      <c r="E241" s="24">
        <f t="shared" si="17"/>
        <v>3.820873337379372E-2</v>
      </c>
      <c r="F241">
        <f t="shared" si="19"/>
        <v>1.094299245664025</v>
      </c>
      <c r="G241">
        <f t="shared" si="18"/>
        <v>-3.6928927211829894</v>
      </c>
    </row>
    <row r="242" spans="1:7" x14ac:dyDescent="0.35">
      <c r="A242" s="23">
        <v>45632</v>
      </c>
      <c r="B242">
        <v>5421.03</v>
      </c>
      <c r="C242" s="3">
        <f t="shared" si="15"/>
        <v>-0.23418286723054907</v>
      </c>
      <c r="D242" s="3">
        <f t="shared" si="16"/>
        <v>-7.8103636436878315E-2</v>
      </c>
      <c r="E242" s="24">
        <f t="shared" si="17"/>
        <v>6.1001780246640663E-3</v>
      </c>
      <c r="F242">
        <f t="shared" si="19"/>
        <v>1.0039051224424256</v>
      </c>
      <c r="G242">
        <f t="shared" si="18"/>
        <v>-3.6313457422437891</v>
      </c>
    </row>
    <row r="243" spans="1:7" x14ac:dyDescent="0.35">
      <c r="A243" s="23">
        <v>45602</v>
      </c>
      <c r="B243">
        <v>5375.32</v>
      </c>
      <c r="C243" s="3">
        <f t="shared" si="15"/>
        <v>-0.84677271718828551</v>
      </c>
      <c r="D243" s="3">
        <f t="shared" si="16"/>
        <v>-0.69069348639461481</v>
      </c>
      <c r="E243" s="24">
        <f t="shared" si="17"/>
        <v>0.47705749214794796</v>
      </c>
      <c r="F243">
        <f t="shared" si="19"/>
        <v>0.99513047245195274</v>
      </c>
      <c r="G243">
        <f t="shared" si="18"/>
        <v>-3.8514110814418547</v>
      </c>
    </row>
    <row r="244" spans="1:7" x14ac:dyDescent="0.35">
      <c r="A244" s="23">
        <v>45571</v>
      </c>
      <c r="B244">
        <v>5360.79</v>
      </c>
      <c r="C244" s="3">
        <f t="shared" si="15"/>
        <v>-0.27067548434573968</v>
      </c>
      <c r="D244" s="3">
        <f t="shared" si="16"/>
        <v>-0.11459625355206893</v>
      </c>
      <c r="E244" s="24">
        <f t="shared" si="17"/>
        <v>1.313230132817007E-2</v>
      </c>
      <c r="F244">
        <f t="shared" si="19"/>
        <v>1.1238340390543948</v>
      </c>
      <c r="G244">
        <f t="shared" si="18"/>
        <v>-3.6936531242785984</v>
      </c>
    </row>
    <row r="245" spans="1:7" x14ac:dyDescent="0.35">
      <c r="A245" s="23">
        <v>45479</v>
      </c>
      <c r="B245">
        <v>5346.99</v>
      </c>
      <c r="C245" s="3">
        <f t="shared" si="15"/>
        <v>-0.25775665246065688</v>
      </c>
      <c r="D245" s="3">
        <f t="shared" si="16"/>
        <v>-0.10167742166698612</v>
      </c>
      <c r="E245" s="24">
        <f t="shared" si="17"/>
        <v>1.03382980768461E-2</v>
      </c>
      <c r="F245">
        <f t="shared" si="19"/>
        <v>0.9970522163612372</v>
      </c>
      <c r="G245">
        <f t="shared" si="18"/>
        <v>-3.6295691261395979</v>
      </c>
    </row>
    <row r="246" spans="1:7" x14ac:dyDescent="0.35">
      <c r="A246" s="23">
        <v>45449</v>
      </c>
      <c r="B246">
        <v>5352.96</v>
      </c>
      <c r="C246" s="3">
        <f t="shared" si="15"/>
        <v>0.11158931807149423</v>
      </c>
      <c r="D246" s="3">
        <f t="shared" si="16"/>
        <v>0.267668548865165</v>
      </c>
      <c r="E246" s="24">
        <f t="shared" si="17"/>
        <v>7.1646452051583223E-2</v>
      </c>
      <c r="F246">
        <f t="shared" si="19"/>
        <v>0.99628866906563218</v>
      </c>
      <c r="G246">
        <f t="shared" si="18"/>
        <v>-3.6611945552542475</v>
      </c>
    </row>
    <row r="247" spans="1:7" x14ac:dyDescent="0.35">
      <c r="A247" s="23">
        <v>45418</v>
      </c>
      <c r="B247">
        <v>5354.03</v>
      </c>
      <c r="C247" s="3">
        <f t="shared" si="15"/>
        <v>1.998694317566798E-2</v>
      </c>
      <c r="D247" s="3">
        <f t="shared" si="16"/>
        <v>0.17606617396933874</v>
      </c>
      <c r="E247" s="24">
        <f t="shared" si="17"/>
        <v>3.0999297616201453E-2</v>
      </c>
      <c r="F247">
        <f t="shared" si="19"/>
        <v>1.0130430071802217</v>
      </c>
      <c r="G247">
        <f t="shared" si="18"/>
        <v>-3.6497731925142203</v>
      </c>
    </row>
    <row r="248" spans="1:7" x14ac:dyDescent="0.35">
      <c r="A248" s="23">
        <v>45388</v>
      </c>
      <c r="B248">
        <v>5291.34</v>
      </c>
      <c r="C248" s="3">
        <f t="shared" si="15"/>
        <v>-1.1778026448058894</v>
      </c>
      <c r="D248" s="3">
        <f t="shared" si="16"/>
        <v>-1.0217234140122187</v>
      </c>
      <c r="E248" s="24">
        <f t="shared" si="17"/>
        <v>1.0439187347407837</v>
      </c>
      <c r="F248">
        <f t="shared" si="19"/>
        <v>1.0019349224532383</v>
      </c>
      <c r="G248">
        <f t="shared" si="18"/>
        <v>-4.1362116200677486</v>
      </c>
    </row>
    <row r="249" spans="1:7" x14ac:dyDescent="0.35">
      <c r="A249" s="23">
        <v>45357</v>
      </c>
      <c r="B249">
        <v>5283.4</v>
      </c>
      <c r="C249" s="3">
        <f t="shared" si="15"/>
        <v>-0.15016920495654335</v>
      </c>
      <c r="D249" s="3">
        <f t="shared" si="16"/>
        <v>5.9100258371274084E-3</v>
      </c>
      <c r="E249" s="24">
        <f t="shared" si="17"/>
        <v>3.4928405395513527E-5</v>
      </c>
      <c r="F249">
        <f t="shared" si="19"/>
        <v>1.2787463028679515</v>
      </c>
      <c r="G249">
        <f t="shared" si="18"/>
        <v>-3.7591886775409802</v>
      </c>
    </row>
    <row r="250" spans="1:7" x14ac:dyDescent="0.35">
      <c r="A250" s="23" t="s">
        <v>230</v>
      </c>
      <c r="B250">
        <v>5277.51</v>
      </c>
      <c r="C250" s="3">
        <f t="shared" si="15"/>
        <v>-0.11154342969859959</v>
      </c>
      <c r="D250" s="3">
        <f t="shared" si="16"/>
        <v>4.4535801095071159E-2</v>
      </c>
      <c r="E250" s="24">
        <f t="shared" si="17"/>
        <v>1.9834375791797413E-3</v>
      </c>
      <c r="F250">
        <f t="shared" si="19"/>
        <v>0.99347295650533851</v>
      </c>
      <c r="G250">
        <f t="shared" si="18"/>
        <v>-3.6249024300672716</v>
      </c>
    </row>
    <row r="251" spans="1:7" x14ac:dyDescent="0.35">
      <c r="A251" s="23" t="s">
        <v>231</v>
      </c>
      <c r="B251">
        <v>5235.4799999999996</v>
      </c>
      <c r="C251" s="3">
        <f t="shared" si="15"/>
        <v>-0.79958649115221969</v>
      </c>
      <c r="D251" s="3">
        <f t="shared" si="16"/>
        <v>-0.64350726035854899</v>
      </c>
      <c r="E251" s="24">
        <f t="shared" si="17"/>
        <v>0.41410159413416536</v>
      </c>
      <c r="F251">
        <f t="shared" si="19"/>
        <v>0.99400544654786049</v>
      </c>
      <c r="G251">
        <f t="shared" si="18"/>
        <v>-3.8202220245332157</v>
      </c>
    </row>
    <row r="252" spans="1:7" x14ac:dyDescent="0.35">
      <c r="A252" s="23" t="s">
        <v>232</v>
      </c>
      <c r="B252">
        <v>5266.95</v>
      </c>
      <c r="C252" s="3">
        <f t="shared" si="15"/>
        <v>0.59929167225421687</v>
      </c>
      <c r="D252" s="3">
        <f t="shared" si="16"/>
        <v>0.75537090304788768</v>
      </c>
      <c r="E252" s="24">
        <f t="shared" si="17"/>
        <v>0.57058520117138134</v>
      </c>
      <c r="F252">
        <f t="shared" si="19"/>
        <v>1.1066294042179723</v>
      </c>
      <c r="G252">
        <f t="shared" si="18"/>
        <v>-3.9290547206527684</v>
      </c>
    </row>
    <row r="253" spans="1:7" x14ac:dyDescent="0.35">
      <c r="A253" s="23" t="s">
        <v>233</v>
      </c>
      <c r="B253">
        <v>5306.04</v>
      </c>
      <c r="C253" s="3">
        <f t="shared" si="15"/>
        <v>0.73943469365056924</v>
      </c>
      <c r="D253" s="3">
        <f t="shared" si="16"/>
        <v>0.89551392444424005</v>
      </c>
      <c r="E253" s="24">
        <f t="shared" si="17"/>
        <v>0.80194518887352406</v>
      </c>
      <c r="F253">
        <f t="shared" si="19"/>
        <v>1.1493933612402698</v>
      </c>
      <c r="G253">
        <f t="shared" si="18"/>
        <v>-4.0361063381405753</v>
      </c>
    </row>
    <row r="254" spans="1:7" x14ac:dyDescent="0.35">
      <c r="A254" s="23" t="s">
        <v>234</v>
      </c>
      <c r="B254">
        <v>5304.72</v>
      </c>
      <c r="C254" s="3">
        <f t="shared" si="15"/>
        <v>-2.4880404548003221E-2</v>
      </c>
      <c r="D254" s="3">
        <f t="shared" si="16"/>
        <v>0.13119882624566753</v>
      </c>
      <c r="E254" s="24">
        <f t="shared" si="17"/>
        <v>1.7213132008240858E-2</v>
      </c>
      <c r="F254">
        <f t="shared" si="19"/>
        <v>1.2126195915023359</v>
      </c>
      <c r="G254">
        <f t="shared" si="18"/>
        <v>-3.7378967605572866</v>
      </c>
    </row>
    <row r="255" spans="1:7" x14ac:dyDescent="0.35">
      <c r="A255" s="23" t="s">
        <v>235</v>
      </c>
      <c r="B255">
        <v>5267.84</v>
      </c>
      <c r="C255" s="3">
        <f t="shared" si="15"/>
        <v>-0.69765789150719792</v>
      </c>
      <c r="D255" s="3">
        <f t="shared" si="16"/>
        <v>-0.54157866071352712</v>
      </c>
      <c r="E255" s="24">
        <f t="shared" si="17"/>
        <v>0.29330744574025774</v>
      </c>
      <c r="F255">
        <f t="shared" si="19"/>
        <v>0.99816742881781295</v>
      </c>
      <c r="G255">
        <f t="shared" si="18"/>
        <v>-3.7630324170076288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B1E99-57DB-48F4-8C87-910FAEF0A8FF}">
  <dimension ref="B2:N264"/>
  <sheetViews>
    <sheetView workbookViewId="0">
      <selection activeCell="M24" sqref="M24"/>
    </sheetView>
  </sheetViews>
  <sheetFormatPr defaultRowHeight="14.5" x14ac:dyDescent="0.35"/>
  <cols>
    <col min="2" max="2" width="12.81640625" customWidth="1"/>
    <col min="5" max="5" width="16.26953125" customWidth="1"/>
    <col min="6" max="6" width="14.7265625" customWidth="1"/>
    <col min="7" max="7" width="14.36328125" customWidth="1"/>
    <col min="8" max="8" width="19.54296875" customWidth="1"/>
  </cols>
  <sheetData>
    <row r="2" spans="2:14" x14ac:dyDescent="0.35">
      <c r="B2" s="4" t="s">
        <v>248</v>
      </c>
      <c r="F2" t="s">
        <v>265</v>
      </c>
      <c r="N2" t="s">
        <v>268</v>
      </c>
    </row>
    <row r="3" spans="2:14" x14ac:dyDescent="0.35">
      <c r="F3" t="s">
        <v>264</v>
      </c>
    </row>
    <row r="5" spans="2:14" x14ac:dyDescent="0.35">
      <c r="B5" t="s">
        <v>249</v>
      </c>
      <c r="E5" s="31">
        <v>-1.0000000000000001E-5</v>
      </c>
      <c r="J5" t="s">
        <v>255</v>
      </c>
      <c r="L5" s="3">
        <f>AVERAGE(D16:D264)</f>
        <v>-4.1547993712671017E-4</v>
      </c>
    </row>
    <row r="6" spans="2:14" x14ac:dyDescent="0.35">
      <c r="B6" t="s">
        <v>250</v>
      </c>
      <c r="E6" s="29">
        <v>2.5610201422403876E-5</v>
      </c>
      <c r="J6" t="s">
        <v>256</v>
      </c>
      <c r="L6">
        <f>_xlfn.STDEV.S(D16:D264)</f>
        <v>1.2383640694276041E-2</v>
      </c>
    </row>
    <row r="7" spans="2:14" x14ac:dyDescent="0.35">
      <c r="B7" t="s">
        <v>251</v>
      </c>
      <c r="E7" s="27">
        <v>0.54306238010193053</v>
      </c>
      <c r="J7" t="s">
        <v>257</v>
      </c>
      <c r="L7">
        <f>_xlfn.VAR.S(D16:D264)</f>
        <v>1.5335455684492959E-4</v>
      </c>
    </row>
    <row r="8" spans="2:14" x14ac:dyDescent="0.35">
      <c r="B8" t="s">
        <v>252</v>
      </c>
      <c r="E8" s="27">
        <v>0.31377498177065927</v>
      </c>
    </row>
    <row r="9" spans="2:14" x14ac:dyDescent="0.35">
      <c r="B9" t="s">
        <v>253</v>
      </c>
      <c r="E9" s="27">
        <f>E7+E8</f>
        <v>0.85683736187258974</v>
      </c>
      <c r="F9" t="s">
        <v>267</v>
      </c>
      <c r="J9" t="s">
        <v>266</v>
      </c>
      <c r="L9">
        <f>SUM(I16:I264)</f>
        <v>781.75761605981893</v>
      </c>
    </row>
    <row r="10" spans="2:14" x14ac:dyDescent="0.35">
      <c r="B10" t="s">
        <v>254</v>
      </c>
      <c r="E10" s="30">
        <f>SQRT(E6/(1-E7-E8))</f>
        <v>1.3374934095090446E-2</v>
      </c>
    </row>
    <row r="13" spans="2:14" x14ac:dyDescent="0.35">
      <c r="J13" s="45" t="s">
        <v>263</v>
      </c>
      <c r="K13" s="45"/>
      <c r="L13" s="45"/>
    </row>
    <row r="14" spans="2:14" x14ac:dyDescent="0.35">
      <c r="B14" t="s">
        <v>236</v>
      </c>
      <c r="C14" s="22" t="s">
        <v>83</v>
      </c>
      <c r="D14" s="22" t="s">
        <v>76</v>
      </c>
      <c r="E14" t="s">
        <v>77</v>
      </c>
      <c r="F14" t="s">
        <v>258</v>
      </c>
      <c r="G14" t="s">
        <v>259</v>
      </c>
      <c r="H14" t="s">
        <v>260</v>
      </c>
      <c r="I14" t="s">
        <v>243</v>
      </c>
      <c r="J14" t="s">
        <v>261</v>
      </c>
      <c r="K14" t="s">
        <v>262</v>
      </c>
    </row>
    <row r="15" spans="2:14" x14ac:dyDescent="0.35">
      <c r="B15" s="23" t="s">
        <v>84</v>
      </c>
      <c r="C15">
        <v>5842.01</v>
      </c>
    </row>
    <row r="16" spans="2:14" x14ac:dyDescent="0.35">
      <c r="B16" s="23" t="s">
        <v>85</v>
      </c>
      <c r="C16">
        <v>5844.61</v>
      </c>
      <c r="D16" s="3">
        <f>LN(C16/C15)</f>
        <v>4.4495329580256543E-4</v>
      </c>
      <c r="E16" s="3">
        <f>D16-$E$5</f>
        <v>4.5495329580256546E-4</v>
      </c>
      <c r="F16" s="28">
        <f>E16^2</f>
        <v>2.0698250136161661E-7</v>
      </c>
      <c r="G16" s="28"/>
      <c r="H16">
        <f>E6/(1-E7-E8)</f>
        <v>1.788888620480129E-4</v>
      </c>
      <c r="I16">
        <f>LN(1/SQRT(2*PI()*H16)*EXP(-F16/(2*H16)))</f>
        <v>3.3948558578712706</v>
      </c>
      <c r="J16">
        <f>SQRT(F16)</f>
        <v>4.5495329580256546E-4</v>
      </c>
      <c r="K16">
        <f>SQRT(H16)</f>
        <v>1.3374934095090446E-2</v>
      </c>
    </row>
    <row r="17" spans="2:11" x14ac:dyDescent="0.35">
      <c r="B17" s="23" t="s">
        <v>86</v>
      </c>
      <c r="C17">
        <v>5940.46</v>
      </c>
      <c r="D17" s="3">
        <f t="shared" ref="D17:D80" si="0">LN(C17/C16)</f>
        <v>1.6266702451148432E-2</v>
      </c>
      <c r="E17" s="3">
        <f t="shared" ref="E17:E80" si="1">D17-$E$5</f>
        <v>1.6276702451148432E-2</v>
      </c>
      <c r="F17" s="28">
        <f t="shared" ref="F17:F80" si="2">E17^2</f>
        <v>2.6493104268322137E-4</v>
      </c>
      <c r="G17" s="28">
        <f>F16</f>
        <v>2.0698250136161661E-7</v>
      </c>
      <c r="H17">
        <f>$E$6+$E$7*G17+$E$8*H16</f>
        <v>8.1853455260321999E-5</v>
      </c>
      <c r="I17">
        <f t="shared" ref="I17:I80" si="3">LN(1/SQRT(2*PI()*H17)*EXP(-F17/(2*H17)))</f>
        <v>2.1680261406013357</v>
      </c>
      <c r="J17">
        <f t="shared" ref="J17:J80" si="4">SQRT(F17)</f>
        <v>1.6276702451148432E-2</v>
      </c>
      <c r="K17">
        <f t="shared" ref="K17:K80" si="5">SQRT(H17)</f>
        <v>9.0472899401048273E-3</v>
      </c>
    </row>
    <row r="18" spans="2:11" x14ac:dyDescent="0.35">
      <c r="B18" s="23" t="s">
        <v>87</v>
      </c>
      <c r="C18">
        <v>5963.6</v>
      </c>
      <c r="D18" s="3">
        <f t="shared" si="0"/>
        <v>3.8877541185178117E-3</v>
      </c>
      <c r="E18" s="3">
        <f t="shared" si="1"/>
        <v>3.8977541185178117E-3</v>
      </c>
      <c r="F18" s="28">
        <f t="shared" si="2"/>
        <v>1.5192487168422563E-5</v>
      </c>
      <c r="G18" s="28">
        <f t="shared" ref="G18:G81" si="6">F17</f>
        <v>2.6493104268322137E-4</v>
      </c>
      <c r="H18">
        <f t="shared" ref="H18:H81" si="7">$E$6+$E$7*G18+$E$8*H17</f>
        <v>1.9516785045701321E-4</v>
      </c>
      <c r="I18">
        <f t="shared" si="3"/>
        <v>3.3129651731310594</v>
      </c>
      <c r="J18">
        <f t="shared" si="4"/>
        <v>3.8977541185178117E-3</v>
      </c>
      <c r="K18">
        <f t="shared" si="5"/>
        <v>1.3970248761457801E-2</v>
      </c>
    </row>
    <row r="19" spans="2:11" x14ac:dyDescent="0.35">
      <c r="B19" s="23" t="s">
        <v>88</v>
      </c>
      <c r="C19">
        <v>5958.38</v>
      </c>
      <c r="D19" s="3">
        <f t="shared" si="0"/>
        <v>-8.7569352298443016E-4</v>
      </c>
      <c r="E19" s="3">
        <f t="shared" si="1"/>
        <v>-8.6569352298443013E-4</v>
      </c>
      <c r="F19" s="28">
        <f t="shared" si="2"/>
        <v>7.4942527573719402E-7</v>
      </c>
      <c r="G19" s="28">
        <f t="shared" si="6"/>
        <v>1.5192487168422563E-5</v>
      </c>
      <c r="H19">
        <f t="shared" si="7"/>
        <v>9.5099458383123551E-5</v>
      </c>
      <c r="I19">
        <f t="shared" si="3"/>
        <v>3.7074148902052833</v>
      </c>
      <c r="J19">
        <f t="shared" si="4"/>
        <v>8.6569352298443013E-4</v>
      </c>
      <c r="K19">
        <f t="shared" si="5"/>
        <v>9.7518951175206738E-3</v>
      </c>
    </row>
    <row r="20" spans="2:11" x14ac:dyDescent="0.35">
      <c r="B20" s="23" t="s">
        <v>89</v>
      </c>
      <c r="C20">
        <v>5916.93</v>
      </c>
      <c r="D20" s="3">
        <f t="shared" si="0"/>
        <v>-6.9808987439629417E-3</v>
      </c>
      <c r="E20" s="3">
        <f t="shared" si="1"/>
        <v>-6.9708987439629421E-3</v>
      </c>
      <c r="F20" s="28">
        <f t="shared" si="2"/>
        <v>4.8593429298584122E-5</v>
      </c>
      <c r="G20" s="28">
        <f t="shared" si="6"/>
        <v>7.4942527573719402E-7</v>
      </c>
      <c r="H20">
        <f t="shared" si="7"/>
        <v>5.5857016916918418E-5</v>
      </c>
      <c r="I20">
        <f t="shared" si="3"/>
        <v>3.5424386407610871</v>
      </c>
      <c r="J20">
        <f t="shared" si="4"/>
        <v>6.9708987439629421E-3</v>
      </c>
      <c r="K20">
        <f t="shared" si="5"/>
        <v>7.4737552085225815E-3</v>
      </c>
    </row>
    <row r="21" spans="2:11" x14ac:dyDescent="0.35">
      <c r="B21" s="23" t="s">
        <v>90</v>
      </c>
      <c r="C21">
        <v>5892.58</v>
      </c>
      <c r="D21" s="3">
        <f t="shared" si="0"/>
        <v>-4.1238009887727108E-3</v>
      </c>
      <c r="E21" s="3">
        <f t="shared" si="1"/>
        <v>-4.1138009887727112E-3</v>
      </c>
      <c r="F21" s="28">
        <f t="shared" si="2"/>
        <v>1.6923358575227335E-5</v>
      </c>
      <c r="G21" s="28">
        <f t="shared" si="6"/>
        <v>4.8593429298584122E-5</v>
      </c>
      <c r="H21">
        <f t="shared" si="7"/>
        <v>6.9525999259477338E-5</v>
      </c>
      <c r="I21">
        <f t="shared" si="3"/>
        <v>3.7462611070459655</v>
      </c>
      <c r="J21">
        <f t="shared" si="4"/>
        <v>4.1138009887727112E-3</v>
      </c>
      <c r="K21">
        <f t="shared" si="5"/>
        <v>8.3382251864217091E-3</v>
      </c>
    </row>
    <row r="22" spans="2:11" x14ac:dyDescent="0.35">
      <c r="B22" s="23" t="s">
        <v>91</v>
      </c>
      <c r="C22">
        <v>5886.55</v>
      </c>
      <c r="D22" s="3">
        <f t="shared" si="0"/>
        <v>-1.0238448046246578E-3</v>
      </c>
      <c r="E22" s="3">
        <f t="shared" si="1"/>
        <v>-1.0138448046246578E-3</v>
      </c>
      <c r="F22" s="28">
        <f t="shared" si="2"/>
        <v>1.0278812878644106E-6</v>
      </c>
      <c r="G22" s="28">
        <f t="shared" si="6"/>
        <v>1.6923358575227335E-5</v>
      </c>
      <c r="H22">
        <f t="shared" si="7"/>
        <v>5.6616159959814621E-5</v>
      </c>
      <c r="I22">
        <f t="shared" si="3"/>
        <v>3.9615918860981152</v>
      </c>
      <c r="J22">
        <f t="shared" si="4"/>
        <v>1.0138448046246578E-3</v>
      </c>
      <c r="K22">
        <f t="shared" si="5"/>
        <v>7.5243710673925848E-3</v>
      </c>
    </row>
    <row r="23" spans="2:11" x14ac:dyDescent="0.35">
      <c r="B23" s="23">
        <v>45996</v>
      </c>
      <c r="C23">
        <v>5844.19</v>
      </c>
      <c r="D23" s="3">
        <f t="shared" si="0"/>
        <v>-7.222082173714982E-3</v>
      </c>
      <c r="E23" s="3">
        <f t="shared" si="1"/>
        <v>-7.2120821737149824E-3</v>
      </c>
      <c r="F23" s="28">
        <f t="shared" si="2"/>
        <v>5.2014129280417426E-5</v>
      </c>
      <c r="G23" s="28">
        <f t="shared" si="6"/>
        <v>1.0278812878644106E-6</v>
      </c>
      <c r="H23">
        <f t="shared" si="7"/>
        <v>4.3933139640369323E-5</v>
      </c>
      <c r="I23">
        <f t="shared" si="3"/>
        <v>3.5055131036498892</v>
      </c>
      <c r="J23">
        <f t="shared" si="4"/>
        <v>7.2120821737149824E-3</v>
      </c>
      <c r="K23">
        <f t="shared" si="5"/>
        <v>6.6282078754644775E-3</v>
      </c>
    </row>
    <row r="24" spans="2:11" x14ac:dyDescent="0.35">
      <c r="B24" s="23">
        <v>45905</v>
      </c>
      <c r="C24">
        <v>5659.91</v>
      </c>
      <c r="D24" s="3">
        <f t="shared" si="0"/>
        <v>-3.2040014309449652E-2</v>
      </c>
      <c r="E24" s="3">
        <f t="shared" si="1"/>
        <v>-3.2030014309449649E-2</v>
      </c>
      <c r="F24" s="28">
        <f t="shared" si="2"/>
        <v>1.0259218166635492E-3</v>
      </c>
      <c r="G24" s="28">
        <f t="shared" si="6"/>
        <v>5.2014129280417426E-5</v>
      </c>
      <c r="H24">
        <f t="shared" si="7"/>
        <v>6.7642238358141602E-5</v>
      </c>
      <c r="I24">
        <f t="shared" si="3"/>
        <v>-3.7017403349238953</v>
      </c>
      <c r="J24">
        <f t="shared" si="4"/>
        <v>3.2030014309449649E-2</v>
      </c>
      <c r="K24">
        <f t="shared" si="5"/>
        <v>8.2244901579454511E-3</v>
      </c>
    </row>
    <row r="25" spans="2:11" x14ac:dyDescent="0.35">
      <c r="B25" s="23">
        <v>45874</v>
      </c>
      <c r="C25">
        <v>5663.94</v>
      </c>
      <c r="D25" s="3">
        <f t="shared" si="0"/>
        <v>7.1177208637339634E-4</v>
      </c>
      <c r="E25" s="3">
        <f t="shared" si="1"/>
        <v>7.2177208637339636E-4</v>
      </c>
      <c r="F25" s="28">
        <f t="shared" si="2"/>
        <v>5.2095494466780554E-7</v>
      </c>
      <c r="G25" s="28">
        <f t="shared" si="6"/>
        <v>1.0259218166635492E-3</v>
      </c>
      <c r="H25">
        <f t="shared" si="7"/>
        <v>6.0397418708595975E-4</v>
      </c>
      <c r="I25">
        <f t="shared" si="3"/>
        <v>2.7866197430486044</v>
      </c>
      <c r="J25">
        <f t="shared" si="4"/>
        <v>7.2177208637339636E-4</v>
      </c>
      <c r="K25">
        <f t="shared" si="5"/>
        <v>2.4575886292989714E-2</v>
      </c>
    </row>
    <row r="26" spans="2:11" x14ac:dyDescent="0.35">
      <c r="B26" s="23">
        <v>45843</v>
      </c>
      <c r="C26">
        <v>5631.28</v>
      </c>
      <c r="D26" s="3">
        <f t="shared" si="0"/>
        <v>-5.7829933406661838E-3</v>
      </c>
      <c r="E26" s="3">
        <f t="shared" si="1"/>
        <v>-5.7729933406661842E-3</v>
      </c>
      <c r="F26" s="28">
        <f t="shared" si="2"/>
        <v>3.3327452111376109E-5</v>
      </c>
      <c r="G26" s="28">
        <f t="shared" si="6"/>
        <v>5.2095494466780554E-7</v>
      </c>
      <c r="H26">
        <f t="shared" si="7"/>
        <v>2.1540510199742681E-4</v>
      </c>
      <c r="I26">
        <f t="shared" si="3"/>
        <v>3.2251965791360577</v>
      </c>
      <c r="J26">
        <f t="shared" si="4"/>
        <v>5.7729933406661842E-3</v>
      </c>
      <c r="K26">
        <f t="shared" si="5"/>
        <v>1.4676685661191589E-2</v>
      </c>
    </row>
    <row r="27" spans="2:11" x14ac:dyDescent="0.35">
      <c r="B27" s="23">
        <v>45813</v>
      </c>
      <c r="C27">
        <v>5606.91</v>
      </c>
      <c r="D27" s="3">
        <f t="shared" si="0"/>
        <v>-4.3370041259598712E-3</v>
      </c>
      <c r="E27" s="3">
        <f t="shared" si="1"/>
        <v>-4.3270041259598716E-3</v>
      </c>
      <c r="F27" s="28">
        <f t="shared" si="2"/>
        <v>1.8722964706073751E-5</v>
      </c>
      <c r="G27" s="28">
        <f t="shared" si="6"/>
        <v>3.3327452111376109E-5</v>
      </c>
      <c r="H27">
        <f t="shared" si="7"/>
        <v>1.112978188412905E-4</v>
      </c>
      <c r="I27">
        <f t="shared" si="3"/>
        <v>3.5485999133606909</v>
      </c>
      <c r="J27">
        <f t="shared" si="4"/>
        <v>4.3270041259598716E-3</v>
      </c>
      <c r="K27">
        <f t="shared" si="5"/>
        <v>1.0549778141804239E-2</v>
      </c>
    </row>
    <row r="28" spans="2:11" x14ac:dyDescent="0.35">
      <c r="B28" s="23">
        <v>45782</v>
      </c>
      <c r="C28">
        <v>5650.38</v>
      </c>
      <c r="D28" s="3">
        <f t="shared" si="0"/>
        <v>7.7230338855464979E-3</v>
      </c>
      <c r="E28" s="3">
        <f t="shared" si="1"/>
        <v>7.7330338855464975E-3</v>
      </c>
      <c r="F28" s="28">
        <f t="shared" si="2"/>
        <v>5.9799813075010363E-5</v>
      </c>
      <c r="G28" s="28">
        <f t="shared" si="6"/>
        <v>1.8722964706073751E-5</v>
      </c>
      <c r="H28">
        <f t="shared" si="7"/>
        <v>7.0700410276288784E-5</v>
      </c>
      <c r="I28">
        <f t="shared" si="3"/>
        <v>3.4366811139919418</v>
      </c>
      <c r="J28">
        <f t="shared" si="4"/>
        <v>7.7330338855464975E-3</v>
      </c>
      <c r="K28">
        <f t="shared" si="5"/>
        <v>8.4083536008120394E-3</v>
      </c>
    </row>
    <row r="29" spans="2:11" x14ac:dyDescent="0.35">
      <c r="B29" s="23">
        <v>45693</v>
      </c>
      <c r="C29">
        <v>5686.67</v>
      </c>
      <c r="D29" s="3">
        <f t="shared" si="0"/>
        <v>6.4020400278314337E-3</v>
      </c>
      <c r="E29" s="3">
        <f t="shared" si="1"/>
        <v>6.4120400278314333E-3</v>
      </c>
      <c r="F29" s="28">
        <f t="shared" si="2"/>
        <v>4.1114257318512526E-5</v>
      </c>
      <c r="G29" s="28">
        <f t="shared" si="6"/>
        <v>5.9799813075010363E-5</v>
      </c>
      <c r="H29">
        <f t="shared" si="7"/>
        <v>8.0269250186190192E-5</v>
      </c>
      <c r="I29">
        <f t="shared" si="3"/>
        <v>3.5400212765010441</v>
      </c>
      <c r="J29">
        <f t="shared" si="4"/>
        <v>6.4120400278314333E-3</v>
      </c>
      <c r="K29">
        <f t="shared" si="5"/>
        <v>8.9593108097771774E-3</v>
      </c>
    </row>
    <row r="30" spans="2:11" x14ac:dyDescent="0.35">
      <c r="B30" s="23">
        <v>45662</v>
      </c>
      <c r="C30">
        <v>5604.14</v>
      </c>
      <c r="D30" s="3">
        <f t="shared" si="0"/>
        <v>-1.4619229243407953E-2</v>
      </c>
      <c r="E30" s="3">
        <f t="shared" si="1"/>
        <v>-1.4609229243407953E-2</v>
      </c>
      <c r="F30" s="28">
        <f t="shared" si="2"/>
        <v>2.1342957908644612E-4</v>
      </c>
      <c r="G30" s="28">
        <f t="shared" si="6"/>
        <v>4.1114257318512526E-5</v>
      </c>
      <c r="H30">
        <f t="shared" si="7"/>
        <v>7.3124290371834826E-5</v>
      </c>
      <c r="I30">
        <f t="shared" si="3"/>
        <v>2.3833747337660016</v>
      </c>
      <c r="J30">
        <f t="shared" si="4"/>
        <v>1.4609229243407953E-2</v>
      </c>
      <c r="K30">
        <f t="shared" si="5"/>
        <v>8.5512741958046704E-3</v>
      </c>
    </row>
    <row r="31" spans="2:11" x14ac:dyDescent="0.35">
      <c r="B31" s="23" t="s">
        <v>92</v>
      </c>
      <c r="C31">
        <v>5569.06</v>
      </c>
      <c r="D31" s="3">
        <f t="shared" si="0"/>
        <v>-6.2793318417251566E-3</v>
      </c>
      <c r="E31" s="3">
        <f t="shared" si="1"/>
        <v>-6.269331841725157E-3</v>
      </c>
      <c r="F31" s="28">
        <f t="shared" si="2"/>
        <v>3.9304521741668947E-5</v>
      </c>
      <c r="G31" s="28">
        <f t="shared" si="6"/>
        <v>2.1342957908644612E-4</v>
      </c>
      <c r="H31">
        <f t="shared" si="7"/>
        <v>1.6446034950365739E-4</v>
      </c>
      <c r="I31">
        <f t="shared" si="3"/>
        <v>3.3179865592385704</v>
      </c>
      <c r="J31">
        <f t="shared" si="4"/>
        <v>6.269331841725157E-3</v>
      </c>
      <c r="K31">
        <f t="shared" si="5"/>
        <v>1.2824209507944627E-2</v>
      </c>
    </row>
    <row r="32" spans="2:11" x14ac:dyDescent="0.35">
      <c r="B32" s="23" t="s">
        <v>93</v>
      </c>
      <c r="C32">
        <v>5560.83</v>
      </c>
      <c r="D32" s="3">
        <f t="shared" si="0"/>
        <v>-1.4789007797954715E-3</v>
      </c>
      <c r="E32" s="3">
        <f t="shared" si="1"/>
        <v>-1.4689007797954714E-3</v>
      </c>
      <c r="F32" s="28">
        <f t="shared" si="2"/>
        <v>2.1576695008837442E-6</v>
      </c>
      <c r="G32" s="28">
        <f t="shared" si="6"/>
        <v>3.9304521741668947E-5</v>
      </c>
      <c r="H32">
        <f t="shared" si="7"/>
        <v>9.8558551715709035E-5</v>
      </c>
      <c r="I32">
        <f t="shared" si="3"/>
        <v>3.6825452128482881</v>
      </c>
      <c r="J32">
        <f t="shared" si="4"/>
        <v>1.4689007797954714E-3</v>
      </c>
      <c r="K32">
        <f t="shared" si="5"/>
        <v>9.9276659752284696E-3</v>
      </c>
    </row>
    <row r="33" spans="2:11" x14ac:dyDescent="0.35">
      <c r="B33" s="23" t="s">
        <v>94</v>
      </c>
      <c r="C33">
        <v>5528.75</v>
      </c>
      <c r="D33" s="3">
        <f t="shared" si="0"/>
        <v>-5.7856274963947411E-3</v>
      </c>
      <c r="E33" s="3">
        <f t="shared" si="1"/>
        <v>-5.7756274963947415E-3</v>
      </c>
      <c r="F33" s="28">
        <f t="shared" si="2"/>
        <v>3.3357872977110989E-5</v>
      </c>
      <c r="G33" s="28">
        <f t="shared" si="6"/>
        <v>2.1576695008837442E-6</v>
      </c>
      <c r="H33">
        <f t="shared" si="7"/>
        <v>5.7707158324966325E-5</v>
      </c>
      <c r="I33">
        <f t="shared" si="3"/>
        <v>3.6720989652829354</v>
      </c>
      <c r="J33">
        <f t="shared" si="4"/>
        <v>5.7756274963947415E-3</v>
      </c>
      <c r="K33">
        <f t="shared" si="5"/>
        <v>7.5965227785458741E-3</v>
      </c>
    </row>
    <row r="34" spans="2:11" x14ac:dyDescent="0.35">
      <c r="B34" s="23" t="s">
        <v>95</v>
      </c>
      <c r="C34">
        <v>5525.21</v>
      </c>
      <c r="D34" s="3">
        <f t="shared" si="0"/>
        <v>-6.4049446913480763E-4</v>
      </c>
      <c r="E34" s="3">
        <f t="shared" si="1"/>
        <v>-6.3049446913480761E-4</v>
      </c>
      <c r="F34" s="28">
        <f t="shared" si="2"/>
        <v>3.9752327560958287E-7</v>
      </c>
      <c r="G34" s="28">
        <f t="shared" si="6"/>
        <v>3.3357872977110989E-5</v>
      </c>
      <c r="H34">
        <f t="shared" si="7"/>
        <v>6.1832669867944507E-5</v>
      </c>
      <c r="I34">
        <f t="shared" si="3"/>
        <v>3.9233863056476816</v>
      </c>
      <c r="J34">
        <f t="shared" si="4"/>
        <v>6.3049446913480761E-4</v>
      </c>
      <c r="K34">
        <f t="shared" si="5"/>
        <v>7.8633752211085869E-3</v>
      </c>
    </row>
    <row r="35" spans="2:11" x14ac:dyDescent="0.35">
      <c r="B35" s="23" t="s">
        <v>96</v>
      </c>
      <c r="C35">
        <v>5484.77</v>
      </c>
      <c r="D35" s="3">
        <f t="shared" si="0"/>
        <v>-7.3460954265646122E-3</v>
      </c>
      <c r="E35" s="3">
        <f t="shared" si="1"/>
        <v>-7.3360954265646126E-3</v>
      </c>
      <c r="F35" s="28">
        <f t="shared" si="2"/>
        <v>5.3818296107662226E-5</v>
      </c>
      <c r="G35" s="28">
        <f t="shared" si="6"/>
        <v>3.9752327560958287E-7</v>
      </c>
      <c r="H35">
        <f t="shared" si="7"/>
        <v>4.5227626219247809E-5</v>
      </c>
      <c r="I35">
        <f t="shared" si="3"/>
        <v>3.4879912083068771</v>
      </c>
      <c r="J35">
        <f t="shared" si="4"/>
        <v>7.3360954265646126E-3</v>
      </c>
      <c r="K35">
        <f t="shared" si="5"/>
        <v>6.7251487878892176E-3</v>
      </c>
    </row>
    <row r="36" spans="2:11" x14ac:dyDescent="0.35">
      <c r="B36" s="23" t="s">
        <v>97</v>
      </c>
      <c r="C36">
        <v>5375.86</v>
      </c>
      <c r="D36" s="3">
        <f t="shared" si="0"/>
        <v>-2.0056599089608444E-2</v>
      </c>
      <c r="E36" s="3">
        <f t="shared" si="1"/>
        <v>-2.0046599089608444E-2</v>
      </c>
      <c r="F36" s="28">
        <f t="shared" si="2"/>
        <v>4.0186613505949009E-4</v>
      </c>
      <c r="G36" s="28">
        <f t="shared" si="6"/>
        <v>5.3818296107662226E-5</v>
      </c>
      <c r="H36">
        <f t="shared" si="7"/>
        <v>6.9028190992136064E-5</v>
      </c>
      <c r="I36">
        <f t="shared" si="3"/>
        <v>0.96067509587360833</v>
      </c>
      <c r="J36">
        <f t="shared" si="4"/>
        <v>2.0046599089608444E-2</v>
      </c>
      <c r="K36">
        <f t="shared" si="5"/>
        <v>8.3083205879489301E-3</v>
      </c>
    </row>
    <row r="37" spans="2:11" x14ac:dyDescent="0.35">
      <c r="B37" s="23" t="s">
        <v>98</v>
      </c>
      <c r="C37">
        <v>5287.76</v>
      </c>
      <c r="D37" s="3">
        <f t="shared" si="0"/>
        <v>-1.6523845474794605E-2</v>
      </c>
      <c r="E37" s="3">
        <f t="shared" si="1"/>
        <v>-1.6513845474794606E-2</v>
      </c>
      <c r="F37" s="28">
        <f t="shared" si="2"/>
        <v>2.7270709236539427E-4</v>
      </c>
      <c r="G37" s="28">
        <f t="shared" si="6"/>
        <v>4.0186613505949009E-4</v>
      </c>
      <c r="H37">
        <f t="shared" si="7"/>
        <v>2.6550790058039352E-4</v>
      </c>
      <c r="I37">
        <f t="shared" si="3"/>
        <v>2.6844370504360082</v>
      </c>
      <c r="J37">
        <f t="shared" si="4"/>
        <v>1.6513845474794606E-2</v>
      </c>
      <c r="K37">
        <f t="shared" si="5"/>
        <v>1.6294413170789352E-2</v>
      </c>
    </row>
    <row r="38" spans="2:11" x14ac:dyDescent="0.35">
      <c r="B38" s="23" t="s">
        <v>99</v>
      </c>
      <c r="C38">
        <v>5158.2</v>
      </c>
      <c r="D38" s="3">
        <f t="shared" si="0"/>
        <v>-2.4807034313980719E-2</v>
      </c>
      <c r="E38" s="3">
        <f t="shared" si="1"/>
        <v>-2.4797034313980719E-2</v>
      </c>
      <c r="F38" s="28">
        <f t="shared" si="2"/>
        <v>6.1489291076873725E-4</v>
      </c>
      <c r="G38" s="28">
        <f t="shared" si="6"/>
        <v>2.7270709236539427E-4</v>
      </c>
      <c r="H38">
        <f t="shared" si="7"/>
        <v>2.5701690073761085E-4</v>
      </c>
      <c r="I38">
        <f t="shared" si="3"/>
        <v>2.0180347787137674</v>
      </c>
      <c r="J38">
        <f t="shared" si="4"/>
        <v>2.4797034313980719E-2</v>
      </c>
      <c r="K38">
        <f t="shared" si="5"/>
        <v>1.6031746652739085E-2</v>
      </c>
    </row>
    <row r="39" spans="2:11" x14ac:dyDescent="0.35">
      <c r="B39" s="23" t="s">
        <v>100</v>
      </c>
      <c r="C39">
        <v>5282.7</v>
      </c>
      <c r="D39" s="3">
        <f t="shared" si="0"/>
        <v>2.3849649226388561E-2</v>
      </c>
      <c r="E39" s="3">
        <f t="shared" si="1"/>
        <v>2.3859649226388561E-2</v>
      </c>
      <c r="F39" s="28">
        <f t="shared" si="2"/>
        <v>5.6928286120630424E-4</v>
      </c>
      <c r="G39" s="28">
        <f t="shared" si="6"/>
        <v>6.1489291076873725E-4</v>
      </c>
      <c r="H39">
        <f t="shared" si="7"/>
        <v>4.4018088239597354E-4</v>
      </c>
      <c r="I39">
        <f t="shared" si="3"/>
        <v>2.2985773681248398</v>
      </c>
      <c r="J39">
        <f t="shared" si="4"/>
        <v>2.3859649226388561E-2</v>
      </c>
      <c r="K39">
        <f t="shared" si="5"/>
        <v>2.0980488135312142E-2</v>
      </c>
    </row>
    <row r="40" spans="2:11" x14ac:dyDescent="0.35">
      <c r="B40" s="23" t="s">
        <v>101</v>
      </c>
      <c r="C40">
        <v>5275.7</v>
      </c>
      <c r="D40" s="3">
        <f t="shared" si="0"/>
        <v>-1.325958672828667E-3</v>
      </c>
      <c r="E40" s="3">
        <f t="shared" si="1"/>
        <v>-1.315958672828667E-3</v>
      </c>
      <c r="F40" s="28">
        <f t="shared" si="2"/>
        <v>1.7317472285929867E-6</v>
      </c>
      <c r="G40" s="28">
        <f t="shared" si="6"/>
        <v>5.6928286120630424E-4</v>
      </c>
      <c r="H40">
        <f t="shared" si="7"/>
        <v>4.7288405532992578E-4</v>
      </c>
      <c r="I40">
        <f t="shared" si="3"/>
        <v>2.9075605811865968</v>
      </c>
      <c r="J40">
        <f t="shared" si="4"/>
        <v>1.315958672828667E-3</v>
      </c>
      <c r="K40">
        <f t="shared" si="5"/>
        <v>2.1745897436756336E-2</v>
      </c>
    </row>
    <row r="41" spans="2:11" x14ac:dyDescent="0.35">
      <c r="B41" s="23" t="s">
        <v>102</v>
      </c>
      <c r="C41">
        <v>5396.63</v>
      </c>
      <c r="D41" s="3">
        <f t="shared" si="0"/>
        <v>2.2663312700996367E-2</v>
      </c>
      <c r="E41" s="3">
        <f t="shared" si="1"/>
        <v>2.2673312700996366E-2</v>
      </c>
      <c r="F41" s="28">
        <f t="shared" si="2"/>
        <v>5.140791088371631E-4</v>
      </c>
      <c r="G41" s="28">
        <f t="shared" si="6"/>
        <v>1.7317472285929867E-6</v>
      </c>
      <c r="H41">
        <f t="shared" si="7"/>
        <v>1.7492983403488141E-4</v>
      </c>
      <c r="I41">
        <f t="shared" si="3"/>
        <v>1.9372376712158785</v>
      </c>
      <c r="J41">
        <f t="shared" si="4"/>
        <v>2.2673312700996366E-2</v>
      </c>
      <c r="K41">
        <f t="shared" si="5"/>
        <v>1.3226104265235527E-2</v>
      </c>
    </row>
    <row r="42" spans="2:11" x14ac:dyDescent="0.35">
      <c r="B42" s="23" t="s">
        <v>103</v>
      </c>
      <c r="C42">
        <v>5405.97</v>
      </c>
      <c r="D42" s="3">
        <f t="shared" si="0"/>
        <v>1.7292137684180669E-3</v>
      </c>
      <c r="E42" s="3">
        <f t="shared" si="1"/>
        <v>1.7392137684180669E-3</v>
      </c>
      <c r="F42" s="28">
        <f t="shared" si="2"/>
        <v>3.0248645322549731E-6</v>
      </c>
      <c r="G42" s="28">
        <f t="shared" si="6"/>
        <v>5.140791088371631E-4</v>
      </c>
      <c r="H42">
        <f t="shared" si="7"/>
        <v>3.5967583131363241E-4</v>
      </c>
      <c r="I42">
        <f t="shared" si="3"/>
        <v>3.0420101799736274</v>
      </c>
      <c r="J42">
        <f t="shared" si="4"/>
        <v>1.7392137684180669E-3</v>
      </c>
      <c r="K42">
        <f t="shared" si="5"/>
        <v>1.8965121442100823E-2</v>
      </c>
    </row>
    <row r="43" spans="2:11" x14ac:dyDescent="0.35">
      <c r="B43" s="23">
        <v>45965</v>
      </c>
      <c r="C43">
        <v>5363.36</v>
      </c>
      <c r="D43" s="3">
        <f t="shared" si="0"/>
        <v>-7.9132540931510717E-3</v>
      </c>
      <c r="E43" s="3">
        <f t="shared" si="1"/>
        <v>-7.9032540931510721E-3</v>
      </c>
      <c r="F43" s="28">
        <f t="shared" si="2"/>
        <v>6.246142526090918E-5</v>
      </c>
      <c r="G43" s="28">
        <f t="shared" si="6"/>
        <v>3.0248645322549731E-6</v>
      </c>
      <c r="H43">
        <f t="shared" si="7"/>
        <v>1.4011016896855791E-4</v>
      </c>
      <c r="I43">
        <f t="shared" si="3"/>
        <v>3.2947011154242856</v>
      </c>
      <c r="J43">
        <f t="shared" si="4"/>
        <v>7.9032540931510721E-3</v>
      </c>
      <c r="K43">
        <f t="shared" si="5"/>
        <v>1.1836814139309525E-2</v>
      </c>
    </row>
    <row r="44" spans="2:11" x14ac:dyDescent="0.35">
      <c r="B44" s="23">
        <v>45934</v>
      </c>
      <c r="C44">
        <v>5268.05</v>
      </c>
      <c r="D44" s="3">
        <f t="shared" si="0"/>
        <v>-1.7930369252113564E-2</v>
      </c>
      <c r="E44" s="3">
        <f t="shared" si="1"/>
        <v>-1.7920369252113565E-2</v>
      </c>
      <c r="F44" s="28">
        <f t="shared" si="2"/>
        <v>3.2113963413209727E-4</v>
      </c>
      <c r="G44" s="28">
        <f t="shared" si="6"/>
        <v>6.246142526090918E-5</v>
      </c>
      <c r="H44">
        <f t="shared" si="7"/>
        <v>1.0349371740314532E-4</v>
      </c>
      <c r="I44">
        <f t="shared" si="3"/>
        <v>2.1175679145002655</v>
      </c>
      <c r="J44">
        <f t="shared" si="4"/>
        <v>1.7920369252113565E-2</v>
      </c>
      <c r="K44">
        <f t="shared" si="5"/>
        <v>1.0173186197212027E-2</v>
      </c>
    </row>
    <row r="45" spans="2:11" x14ac:dyDescent="0.35">
      <c r="B45" s="23">
        <v>45904</v>
      </c>
      <c r="C45">
        <v>5456.9</v>
      </c>
      <c r="D45" s="3">
        <f t="shared" si="0"/>
        <v>3.5220587845118036E-2</v>
      </c>
      <c r="E45" s="3">
        <f t="shared" si="1"/>
        <v>3.5230587845118039E-2</v>
      </c>
      <c r="F45" s="28">
        <f t="shared" si="2"/>
        <v>1.241194319912579E-3</v>
      </c>
      <c r="G45" s="28">
        <f t="shared" si="6"/>
        <v>3.2113963413209727E-4</v>
      </c>
      <c r="H45">
        <f t="shared" si="7"/>
        <v>2.3248279477079345E-4</v>
      </c>
      <c r="I45">
        <f t="shared" si="3"/>
        <v>0.59497599789281408</v>
      </c>
      <c r="J45">
        <f t="shared" si="4"/>
        <v>3.5230587845118039E-2</v>
      </c>
      <c r="K45">
        <f t="shared" si="5"/>
        <v>1.5247386489847808E-2</v>
      </c>
    </row>
    <row r="46" spans="2:11" x14ac:dyDescent="0.35">
      <c r="B46" s="23">
        <v>45873</v>
      </c>
      <c r="C46">
        <v>4982.7700000000004</v>
      </c>
      <c r="D46" s="3">
        <f t="shared" si="0"/>
        <v>-9.0894901648714763E-2</v>
      </c>
      <c r="E46" s="3">
        <f t="shared" si="1"/>
        <v>-9.0884901648714767E-2</v>
      </c>
      <c r="F46" s="28">
        <f t="shared" si="2"/>
        <v>8.260065347696556E-3</v>
      </c>
      <c r="G46" s="28">
        <f t="shared" si="6"/>
        <v>1.241194319912579E-3</v>
      </c>
      <c r="H46">
        <f t="shared" si="7"/>
        <v>7.726034276543237E-4</v>
      </c>
      <c r="I46">
        <f t="shared" si="3"/>
        <v>-2.6816711043526911</v>
      </c>
      <c r="J46">
        <f t="shared" si="4"/>
        <v>9.0884901648714767E-2</v>
      </c>
      <c r="K46">
        <f t="shared" si="5"/>
        <v>2.7795744776032243E-2</v>
      </c>
    </row>
    <row r="47" spans="2:11" x14ac:dyDescent="0.35">
      <c r="B47" s="23">
        <v>45842</v>
      </c>
      <c r="C47">
        <v>5062.25</v>
      </c>
      <c r="D47" s="3">
        <f t="shared" si="0"/>
        <v>1.5825087196812356E-2</v>
      </c>
      <c r="E47" s="3">
        <f t="shared" si="1"/>
        <v>1.5835087196812356E-2</v>
      </c>
      <c r="F47" s="28">
        <f t="shared" si="2"/>
        <v>2.5074998653065061E-4</v>
      </c>
      <c r="G47" s="28">
        <f t="shared" si="6"/>
        <v>8.260065347696556E-3</v>
      </c>
      <c r="H47">
        <f t="shared" si="7"/>
        <v>4.75376457536816E-3</v>
      </c>
      <c r="I47">
        <f t="shared" si="3"/>
        <v>1.7290968500705275</v>
      </c>
      <c r="J47">
        <f t="shared" si="4"/>
        <v>1.5835087196812356E-2</v>
      </c>
      <c r="K47">
        <f t="shared" si="5"/>
        <v>6.8947549451508133E-2</v>
      </c>
    </row>
    <row r="48" spans="2:11" x14ac:dyDescent="0.35">
      <c r="B48" s="23">
        <v>45751</v>
      </c>
      <c r="C48">
        <v>5074.08</v>
      </c>
      <c r="D48" s="3">
        <f t="shared" si="0"/>
        <v>2.3341792090838484E-3</v>
      </c>
      <c r="E48" s="3">
        <f t="shared" si="1"/>
        <v>2.3441792090838484E-3</v>
      </c>
      <c r="F48" s="28">
        <f t="shared" si="2"/>
        <v>5.4951761643009769E-6</v>
      </c>
      <c r="G48" s="28">
        <f t="shared" si="6"/>
        <v>2.5074998653065061E-4</v>
      </c>
      <c r="H48">
        <f t="shared" si="7"/>
        <v>1.6533954788964162E-3</v>
      </c>
      <c r="I48">
        <f t="shared" si="3"/>
        <v>2.2818618014170635</v>
      </c>
      <c r="J48">
        <f t="shared" si="4"/>
        <v>2.3441792090838484E-3</v>
      </c>
      <c r="K48">
        <f t="shared" si="5"/>
        <v>4.0661965998908811E-2</v>
      </c>
    </row>
    <row r="49" spans="2:11" x14ac:dyDescent="0.35">
      <c r="B49" s="23">
        <v>45720</v>
      </c>
      <c r="C49">
        <v>5396.52</v>
      </c>
      <c r="D49" s="3">
        <f t="shared" si="0"/>
        <v>6.1609073675880255E-2</v>
      </c>
      <c r="E49" s="3">
        <f t="shared" si="1"/>
        <v>6.1619073675880258E-2</v>
      </c>
      <c r="F49" s="28">
        <f t="shared" si="2"/>
        <v>3.7969102406735593E-3</v>
      </c>
      <c r="G49" s="28">
        <f t="shared" si="6"/>
        <v>5.4951761643009769E-6</v>
      </c>
      <c r="H49">
        <f t="shared" si="7"/>
        <v>5.4738856111968197E-4</v>
      </c>
      <c r="I49">
        <f t="shared" si="3"/>
        <v>-0.63196656357026881</v>
      </c>
      <c r="J49">
        <f t="shared" si="4"/>
        <v>6.1619073675880258E-2</v>
      </c>
      <c r="K49">
        <f t="shared" si="5"/>
        <v>2.3396336489281435E-2</v>
      </c>
    </row>
    <row r="50" spans="2:11" x14ac:dyDescent="0.35">
      <c r="B50" s="23">
        <v>45692</v>
      </c>
      <c r="C50">
        <v>5670.97</v>
      </c>
      <c r="D50" s="3">
        <f t="shared" si="0"/>
        <v>4.9605877563395115E-2</v>
      </c>
      <c r="E50" s="3">
        <f t="shared" si="1"/>
        <v>4.9615877563395118E-2</v>
      </c>
      <c r="F50" s="28">
        <f t="shared" si="2"/>
        <v>2.4617353063858152E-3</v>
      </c>
      <c r="G50" s="28">
        <f t="shared" si="6"/>
        <v>3.7969102406735593E-3</v>
      </c>
      <c r="H50">
        <f t="shared" si="7"/>
        <v>2.2593261495427765E-3</v>
      </c>
      <c r="I50">
        <f t="shared" si="3"/>
        <v>1.5826116609243304</v>
      </c>
      <c r="J50">
        <f t="shared" si="4"/>
        <v>4.9615877563395118E-2</v>
      </c>
      <c r="K50">
        <f t="shared" si="5"/>
        <v>4.7532369492197385E-2</v>
      </c>
    </row>
    <row r="51" spans="2:11" x14ac:dyDescent="0.35">
      <c r="B51" s="23">
        <v>45661</v>
      </c>
      <c r="C51">
        <v>5633.07</v>
      </c>
      <c r="D51" s="3">
        <f t="shared" si="0"/>
        <v>-6.7055923394207847E-3</v>
      </c>
      <c r="E51" s="3">
        <f t="shared" si="1"/>
        <v>-6.6955923394207851E-3</v>
      </c>
      <c r="F51" s="28">
        <f t="shared" si="2"/>
        <v>4.4830956775710304E-5</v>
      </c>
      <c r="G51" s="28">
        <f t="shared" si="6"/>
        <v>2.4617353063858152E-3</v>
      </c>
      <c r="H51">
        <f t="shared" si="7"/>
        <v>2.0714060574759984E-3</v>
      </c>
      <c r="I51">
        <f t="shared" si="3"/>
        <v>2.1600039074885475</v>
      </c>
      <c r="J51">
        <f t="shared" si="4"/>
        <v>6.6955923394207851E-3</v>
      </c>
      <c r="K51">
        <f t="shared" si="5"/>
        <v>4.5512702155288458E-2</v>
      </c>
    </row>
    <row r="52" spans="2:11" x14ac:dyDescent="0.35">
      <c r="B52" s="23" t="s">
        <v>104</v>
      </c>
      <c r="C52">
        <v>5611.85</v>
      </c>
      <c r="D52" s="3">
        <f t="shared" si="0"/>
        <v>-3.7741531622356591E-3</v>
      </c>
      <c r="E52" s="3">
        <f t="shared" si="1"/>
        <v>-3.7641531622356591E-3</v>
      </c>
      <c r="F52" s="28">
        <f t="shared" si="2"/>
        <v>1.4168849028768711E-5</v>
      </c>
      <c r="G52" s="28">
        <f t="shared" si="6"/>
        <v>4.4830956775710304E-5</v>
      </c>
      <c r="H52">
        <f t="shared" si="7"/>
        <v>6.9991160543543247E-4</v>
      </c>
      <c r="I52">
        <f t="shared" si="3"/>
        <v>2.7032178365973647</v>
      </c>
      <c r="J52">
        <f t="shared" si="4"/>
        <v>3.7641531622356591E-3</v>
      </c>
      <c r="K52">
        <f t="shared" si="5"/>
        <v>2.6455842557655058E-2</v>
      </c>
    </row>
    <row r="53" spans="2:11" x14ac:dyDescent="0.35">
      <c r="B53" s="23" t="s">
        <v>105</v>
      </c>
      <c r="C53">
        <v>5580.94</v>
      </c>
      <c r="D53" s="3">
        <f t="shared" si="0"/>
        <v>-5.5232124569500286E-3</v>
      </c>
      <c r="E53" s="3">
        <f t="shared" si="1"/>
        <v>-5.513212456950029E-3</v>
      </c>
      <c r="F53" s="28">
        <f t="shared" si="2"/>
        <v>3.0395511595468974E-5</v>
      </c>
      <c r="G53" s="28">
        <f t="shared" si="6"/>
        <v>1.4168849028768711E-5</v>
      </c>
      <c r="H53">
        <f t="shared" si="7"/>
        <v>2.529195215358476E-4</v>
      </c>
      <c r="I53">
        <f t="shared" si="3"/>
        <v>3.1621917798385697</v>
      </c>
      <c r="J53">
        <f t="shared" si="4"/>
        <v>5.513212456950029E-3</v>
      </c>
      <c r="K53">
        <f t="shared" si="5"/>
        <v>1.5903443700527493E-2</v>
      </c>
    </row>
    <row r="54" spans="2:11" x14ac:dyDescent="0.35">
      <c r="B54" s="23" t="s">
        <v>106</v>
      </c>
      <c r="C54">
        <v>5693.31</v>
      </c>
      <c r="D54" s="3">
        <f t="shared" si="0"/>
        <v>1.9934580336265863E-2</v>
      </c>
      <c r="E54" s="3">
        <f t="shared" si="1"/>
        <v>1.9944580336265862E-2</v>
      </c>
      <c r="F54" s="28">
        <f t="shared" si="2"/>
        <v>3.9778628478976291E-4</v>
      </c>
      <c r="G54" s="28">
        <f t="shared" si="6"/>
        <v>3.0395511595468974E-5</v>
      </c>
      <c r="H54">
        <f t="shared" si="7"/>
        <v>1.2147667855320953E-4</v>
      </c>
      <c r="I54">
        <f t="shared" si="3"/>
        <v>1.9516607284828347</v>
      </c>
      <c r="J54">
        <f t="shared" si="4"/>
        <v>1.9944580336265862E-2</v>
      </c>
      <c r="K54">
        <f t="shared" si="5"/>
        <v>1.1021645909446081E-2</v>
      </c>
    </row>
    <row r="55" spans="2:11" x14ac:dyDescent="0.35">
      <c r="B55" s="23" t="s">
        <v>107</v>
      </c>
      <c r="C55">
        <v>5712.2</v>
      </c>
      <c r="D55" s="3">
        <f t="shared" si="0"/>
        <v>3.3124371066494494E-3</v>
      </c>
      <c r="E55" s="3">
        <f t="shared" si="1"/>
        <v>3.3224371066494494E-3</v>
      </c>
      <c r="F55" s="28">
        <f t="shared" si="2"/>
        <v>1.1038588327641165E-5</v>
      </c>
      <c r="G55" s="28">
        <f t="shared" si="6"/>
        <v>3.9778628478976291E-4</v>
      </c>
      <c r="H55">
        <f t="shared" si="7"/>
        <v>2.7974931061083044E-4</v>
      </c>
      <c r="I55">
        <f t="shared" si="3"/>
        <v>3.1521403753268777</v>
      </c>
      <c r="J55">
        <f t="shared" si="4"/>
        <v>3.3224371066494494E-3</v>
      </c>
      <c r="K55">
        <f t="shared" si="5"/>
        <v>1.6725708075021231E-2</v>
      </c>
    </row>
    <row r="56" spans="2:11" x14ac:dyDescent="0.35">
      <c r="B56" s="23" t="s">
        <v>108</v>
      </c>
      <c r="C56">
        <v>5776.65</v>
      </c>
      <c r="D56" s="3">
        <f t="shared" si="0"/>
        <v>1.1219691455108385E-2</v>
      </c>
      <c r="E56" s="3">
        <f t="shared" si="1"/>
        <v>1.1229691455108385E-2</v>
      </c>
      <c r="F56" s="28">
        <f t="shared" si="2"/>
        <v>1.2610597017693429E-4</v>
      </c>
      <c r="G56" s="28">
        <f t="shared" si="6"/>
        <v>1.1038588327641165E-5</v>
      </c>
      <c r="H56">
        <f t="shared" si="7"/>
        <v>1.193831783098459E-4</v>
      </c>
      <c r="I56">
        <f t="shared" si="3"/>
        <v>3.0694912312821336</v>
      </c>
      <c r="J56">
        <f t="shared" si="4"/>
        <v>1.1229691455108385E-2</v>
      </c>
      <c r="K56">
        <f t="shared" si="5"/>
        <v>1.0926260948277132E-2</v>
      </c>
    </row>
    <row r="57" spans="2:11" x14ac:dyDescent="0.35">
      <c r="B57" s="23" t="s">
        <v>109</v>
      </c>
      <c r="C57">
        <v>5767.57</v>
      </c>
      <c r="D57" s="3">
        <f t="shared" si="0"/>
        <v>-1.5730819184729783E-3</v>
      </c>
      <c r="E57" s="3">
        <f t="shared" si="1"/>
        <v>-1.5630819184729782E-3</v>
      </c>
      <c r="F57" s="28">
        <f t="shared" si="2"/>
        <v>2.4432250838571662E-6</v>
      </c>
      <c r="G57" s="28">
        <f t="shared" si="6"/>
        <v>1.2610597017693429E-4</v>
      </c>
      <c r="H57">
        <f t="shared" si="7"/>
        <v>1.3155306432964815E-4</v>
      </c>
      <c r="I57">
        <f t="shared" si="3"/>
        <v>3.5398255131609466</v>
      </c>
      <c r="J57">
        <f t="shared" si="4"/>
        <v>1.5630819184729782E-3</v>
      </c>
      <c r="K57">
        <f t="shared" si="5"/>
        <v>1.1469658422535875E-2</v>
      </c>
    </row>
    <row r="58" spans="2:11" x14ac:dyDescent="0.35">
      <c r="B58" s="23" t="s">
        <v>110</v>
      </c>
      <c r="C58">
        <v>5667.56</v>
      </c>
      <c r="D58" s="3">
        <f t="shared" si="0"/>
        <v>-1.7492157944606554E-2</v>
      </c>
      <c r="E58" s="3">
        <f t="shared" si="1"/>
        <v>-1.7482157944606554E-2</v>
      </c>
      <c r="F58" s="28">
        <f t="shared" si="2"/>
        <v>3.0562584640017007E-4</v>
      </c>
      <c r="G58" s="28">
        <f t="shared" si="6"/>
        <v>2.4432250838571662E-6</v>
      </c>
      <c r="H58">
        <f t="shared" si="7"/>
        <v>6.8215085413477801E-5</v>
      </c>
      <c r="I58">
        <f t="shared" si="3"/>
        <v>1.6373206908483495</v>
      </c>
      <c r="J58">
        <f t="shared" si="4"/>
        <v>1.7482157944606554E-2</v>
      </c>
      <c r="K58">
        <f t="shared" si="5"/>
        <v>8.2592424237019346E-3</v>
      </c>
    </row>
    <row r="59" spans="2:11" x14ac:dyDescent="0.35">
      <c r="B59" s="23" t="s">
        <v>111</v>
      </c>
      <c r="C59">
        <v>5662.89</v>
      </c>
      <c r="D59" s="3">
        <f t="shared" si="0"/>
        <v>-8.243274123172432E-4</v>
      </c>
      <c r="E59" s="3">
        <f t="shared" si="1"/>
        <v>-8.1432741231724317E-4</v>
      </c>
      <c r="F59" s="28">
        <f t="shared" si="2"/>
        <v>6.6312913445129732E-7</v>
      </c>
      <c r="G59" s="28">
        <f t="shared" si="6"/>
        <v>3.0562584640017007E-4</v>
      </c>
      <c r="H59">
        <f t="shared" si="7"/>
        <v>2.1298828817124522E-4</v>
      </c>
      <c r="I59">
        <f t="shared" si="3"/>
        <v>3.3066414294769046</v>
      </c>
      <c r="J59">
        <f t="shared" si="4"/>
        <v>8.1432741231724317E-4</v>
      </c>
      <c r="K59">
        <f t="shared" si="5"/>
        <v>1.4594118273168998E-2</v>
      </c>
    </row>
    <row r="60" spans="2:11" x14ac:dyDescent="0.35">
      <c r="B60" s="23" t="s">
        <v>112</v>
      </c>
      <c r="C60">
        <v>5675.29</v>
      </c>
      <c r="D60" s="3">
        <f t="shared" si="0"/>
        <v>2.1873007738032768E-3</v>
      </c>
      <c r="E60" s="3">
        <f t="shared" si="1"/>
        <v>2.1973007738032768E-3</v>
      </c>
      <c r="F60" s="28">
        <f t="shared" si="2"/>
        <v>4.8281306905564792E-6</v>
      </c>
      <c r="G60" s="28">
        <f t="shared" si="6"/>
        <v>6.6312913445129732E-7</v>
      </c>
      <c r="H60">
        <f t="shared" si="7"/>
        <v>9.2800718146770315E-5</v>
      </c>
      <c r="I60">
        <f t="shared" si="3"/>
        <v>3.6975761226937736</v>
      </c>
      <c r="J60">
        <f t="shared" si="4"/>
        <v>2.1973007738032768E-3</v>
      </c>
      <c r="K60">
        <f t="shared" si="5"/>
        <v>9.6333129372386892E-3</v>
      </c>
    </row>
    <row r="61" spans="2:11" x14ac:dyDescent="0.35">
      <c r="B61" s="23" t="s">
        <v>113</v>
      </c>
      <c r="C61">
        <v>5614.66</v>
      </c>
      <c r="D61" s="3">
        <f t="shared" si="0"/>
        <v>-1.0740629118978804E-2</v>
      </c>
      <c r="E61" s="3">
        <f t="shared" si="1"/>
        <v>-1.0730629118978804E-2</v>
      </c>
      <c r="F61" s="28">
        <f t="shared" si="2"/>
        <v>1.1514640128907583E-4</v>
      </c>
      <c r="G61" s="28">
        <f t="shared" si="6"/>
        <v>4.8281306905564792E-6</v>
      </c>
      <c r="H61">
        <f t="shared" si="7"/>
        <v>5.73507212114676E-5</v>
      </c>
      <c r="I61">
        <f t="shared" si="3"/>
        <v>2.9603447574900987</v>
      </c>
      <c r="J61">
        <f t="shared" si="4"/>
        <v>1.0730629118978804E-2</v>
      </c>
      <c r="K61">
        <f t="shared" si="5"/>
        <v>7.573025895338507E-3</v>
      </c>
    </row>
    <row r="62" spans="2:11" x14ac:dyDescent="0.35">
      <c r="B62" s="23" t="s">
        <v>114</v>
      </c>
      <c r="C62">
        <v>5675.12</v>
      </c>
      <c r="D62" s="3">
        <f t="shared" si="0"/>
        <v>1.0710674253909914E-2</v>
      </c>
      <c r="E62" s="3">
        <f t="shared" si="1"/>
        <v>1.0720674253909913E-2</v>
      </c>
      <c r="F62" s="28">
        <f t="shared" si="2"/>
        <v>1.1493285645844688E-4</v>
      </c>
      <c r="G62" s="28">
        <f t="shared" si="6"/>
        <v>1.1514640128907583E-4</v>
      </c>
      <c r="H62">
        <f t="shared" si="7"/>
        <v>1.0613710166928382E-4</v>
      </c>
      <c r="I62">
        <f t="shared" si="3"/>
        <v>3.1150150948000808</v>
      </c>
      <c r="J62">
        <f t="shared" si="4"/>
        <v>1.0720674253909913E-2</v>
      </c>
      <c r="K62">
        <f t="shared" si="5"/>
        <v>1.0302286235068594E-2</v>
      </c>
    </row>
    <row r="63" spans="2:11" x14ac:dyDescent="0.35">
      <c r="B63" s="23" t="s">
        <v>115</v>
      </c>
      <c r="C63">
        <v>5638.94</v>
      </c>
      <c r="D63" s="3">
        <f t="shared" si="0"/>
        <v>-6.3956039343474359E-3</v>
      </c>
      <c r="E63" s="3">
        <f t="shared" si="1"/>
        <v>-6.3856039343474363E-3</v>
      </c>
      <c r="F63" s="28">
        <f t="shared" si="2"/>
        <v>4.077593760635346E-5</v>
      </c>
      <c r="G63" s="28">
        <f t="shared" si="6"/>
        <v>1.1493285645844688E-4</v>
      </c>
      <c r="H63">
        <f t="shared" si="7"/>
        <v>1.2132907914411172E-4</v>
      </c>
      <c r="I63">
        <f t="shared" si="3"/>
        <v>3.421524885914442</v>
      </c>
      <c r="J63">
        <f t="shared" si="4"/>
        <v>6.3856039343474363E-3</v>
      </c>
      <c r="K63">
        <f t="shared" si="5"/>
        <v>1.1014947986446042E-2</v>
      </c>
    </row>
    <row r="64" spans="2:11" x14ac:dyDescent="0.35">
      <c r="B64" s="23" t="s">
        <v>116</v>
      </c>
      <c r="C64">
        <v>5521.52</v>
      </c>
      <c r="D64" s="3">
        <f t="shared" si="0"/>
        <v>-2.1042919881408426E-2</v>
      </c>
      <c r="E64" s="3">
        <f t="shared" si="1"/>
        <v>-2.1032919881408426E-2</v>
      </c>
      <c r="F64" s="28">
        <f t="shared" si="2"/>
        <v>4.4238371873774583E-4</v>
      </c>
      <c r="G64" s="28">
        <f t="shared" si="6"/>
        <v>4.077593760635346E-5</v>
      </c>
      <c r="H64">
        <f t="shared" si="7"/>
        <v>8.5824108746492521E-5</v>
      </c>
      <c r="I64">
        <f t="shared" si="3"/>
        <v>1.1853972505558883</v>
      </c>
      <c r="J64">
        <f t="shared" si="4"/>
        <v>2.1032919881408426E-2</v>
      </c>
      <c r="K64">
        <f t="shared" si="5"/>
        <v>9.2641302207218841E-3</v>
      </c>
    </row>
    <row r="65" spans="2:11" x14ac:dyDescent="0.35">
      <c r="B65" s="23">
        <v>45994</v>
      </c>
      <c r="C65">
        <v>5599.3</v>
      </c>
      <c r="D65" s="3">
        <f t="shared" si="0"/>
        <v>1.3988405225352982E-2</v>
      </c>
      <c r="E65" s="3">
        <f t="shared" si="1"/>
        <v>1.3998405225352981E-2</v>
      </c>
      <c r="F65" s="28">
        <f t="shared" si="2"/>
        <v>1.9595534885318965E-4</v>
      </c>
      <c r="G65" s="28">
        <f t="shared" si="6"/>
        <v>4.4238371873774583E-4</v>
      </c>
      <c r="H65">
        <f t="shared" si="7"/>
        <v>2.9278161479588091E-4</v>
      </c>
      <c r="I65">
        <f t="shared" si="3"/>
        <v>2.8144590335652877</v>
      </c>
      <c r="J65">
        <f t="shared" si="4"/>
        <v>1.3998405225352981E-2</v>
      </c>
      <c r="K65">
        <f t="shared" si="5"/>
        <v>1.7110862479602858E-2</v>
      </c>
    </row>
    <row r="66" spans="2:11" x14ac:dyDescent="0.35">
      <c r="B66" s="23">
        <v>45964</v>
      </c>
      <c r="C66">
        <v>5572.07</v>
      </c>
      <c r="D66" s="3">
        <f t="shared" si="0"/>
        <v>-4.8749712752343506E-3</v>
      </c>
      <c r="E66" s="3">
        <f t="shared" si="1"/>
        <v>-4.864971275234351E-3</v>
      </c>
      <c r="F66" s="28">
        <f t="shared" si="2"/>
        <v>2.3667945508855349E-5</v>
      </c>
      <c r="G66" s="28">
        <f t="shared" si="6"/>
        <v>1.9595534885318965E-4</v>
      </c>
      <c r="H66">
        <f t="shared" si="7"/>
        <v>2.2389372540968286E-4</v>
      </c>
      <c r="I66">
        <f t="shared" si="3"/>
        <v>3.2303756840164741</v>
      </c>
      <c r="J66">
        <f t="shared" si="4"/>
        <v>4.864971275234351E-3</v>
      </c>
      <c r="K66">
        <f t="shared" si="5"/>
        <v>1.4963078741010584E-2</v>
      </c>
    </row>
    <row r="67" spans="2:11" x14ac:dyDescent="0.35">
      <c r="B67" s="23">
        <v>45933</v>
      </c>
      <c r="C67">
        <v>5614.56</v>
      </c>
      <c r="D67" s="3">
        <f t="shared" si="0"/>
        <v>7.5966049356515786E-3</v>
      </c>
      <c r="E67" s="3">
        <f t="shared" si="1"/>
        <v>7.6066049356515782E-3</v>
      </c>
      <c r="F67" s="28">
        <f t="shared" si="2"/>
        <v>5.7860438647078951E-5</v>
      </c>
      <c r="G67" s="28">
        <f t="shared" si="6"/>
        <v>2.3667945508855349E-5</v>
      </c>
      <c r="H67">
        <f t="shared" si="7"/>
        <v>1.0871562185155388E-4</v>
      </c>
      <c r="I67">
        <f t="shared" si="3"/>
        <v>3.3783398683017225</v>
      </c>
      <c r="J67">
        <f t="shared" si="4"/>
        <v>7.6066049356515782E-3</v>
      </c>
      <c r="K67">
        <f t="shared" si="5"/>
        <v>1.0426678370965217E-2</v>
      </c>
    </row>
    <row r="68" spans="2:11" x14ac:dyDescent="0.35">
      <c r="B68" s="23">
        <v>45841</v>
      </c>
      <c r="C68">
        <v>5770.2</v>
      </c>
      <c r="D68" s="3">
        <f t="shared" si="0"/>
        <v>2.7343518375984401E-2</v>
      </c>
      <c r="E68" s="3">
        <f t="shared" si="1"/>
        <v>2.73535183759844E-2</v>
      </c>
      <c r="F68" s="28">
        <f t="shared" si="2"/>
        <v>7.482149675453163E-4</v>
      </c>
      <c r="G68" s="28">
        <f t="shared" si="6"/>
        <v>5.7860438647078951E-5</v>
      </c>
      <c r="H68">
        <f t="shared" si="7"/>
        <v>9.1144271212485501E-5</v>
      </c>
      <c r="I68">
        <f t="shared" si="3"/>
        <v>-0.37196896186890355</v>
      </c>
      <c r="J68">
        <f t="shared" si="4"/>
        <v>2.73535183759844E-2</v>
      </c>
      <c r="K68">
        <f t="shared" si="5"/>
        <v>9.5469508856223569E-3</v>
      </c>
    </row>
    <row r="69" spans="2:11" x14ac:dyDescent="0.35">
      <c r="B69" s="23">
        <v>45811</v>
      </c>
      <c r="C69">
        <v>5738.52</v>
      </c>
      <c r="D69" s="3">
        <f t="shared" si="0"/>
        <v>-5.5054046005091548E-3</v>
      </c>
      <c r="E69" s="3">
        <f t="shared" si="1"/>
        <v>-5.4954046005091552E-3</v>
      </c>
      <c r="F69" s="28">
        <f t="shared" si="2"/>
        <v>3.0199471723297187E-5</v>
      </c>
      <c r="G69" s="28">
        <f t="shared" si="6"/>
        <v>7.482149675453163E-4</v>
      </c>
      <c r="H69">
        <f t="shared" si="7"/>
        <v>4.6053639456364976E-4</v>
      </c>
      <c r="I69">
        <f t="shared" si="3"/>
        <v>2.8898335228251995</v>
      </c>
      <c r="J69">
        <f t="shared" si="4"/>
        <v>5.4954046005091552E-3</v>
      </c>
      <c r="K69">
        <f t="shared" si="5"/>
        <v>2.1460111709020756E-2</v>
      </c>
    </row>
    <row r="70" spans="2:11" x14ac:dyDescent="0.35">
      <c r="B70" s="23">
        <v>45780</v>
      </c>
      <c r="C70">
        <v>5842.63</v>
      </c>
      <c r="D70" s="3">
        <f t="shared" si="0"/>
        <v>1.7979700568310122E-2</v>
      </c>
      <c r="E70" s="3">
        <f t="shared" si="1"/>
        <v>1.7989700568310122E-2</v>
      </c>
      <c r="F70" s="28">
        <f t="shared" si="2"/>
        <v>3.2362932653745753E-4</v>
      </c>
      <c r="G70" s="28">
        <f t="shared" si="6"/>
        <v>3.0199471723297187E-5</v>
      </c>
      <c r="H70">
        <f t="shared" si="7"/>
        <v>1.8651519722321291E-4</v>
      </c>
      <c r="I70">
        <f t="shared" si="3"/>
        <v>2.5069921345872119</v>
      </c>
      <c r="J70">
        <f t="shared" si="4"/>
        <v>1.7989700568310122E-2</v>
      </c>
      <c r="K70">
        <f t="shared" si="5"/>
        <v>1.3657056682287472E-2</v>
      </c>
    </row>
    <row r="71" spans="2:11" x14ac:dyDescent="0.35">
      <c r="B71" s="23">
        <v>45750</v>
      </c>
      <c r="C71">
        <v>5778.15</v>
      </c>
      <c r="D71" s="3">
        <f t="shared" si="0"/>
        <v>-1.1097475685101367E-2</v>
      </c>
      <c r="E71" s="3">
        <f t="shared" si="1"/>
        <v>-1.1087475685101367E-2</v>
      </c>
      <c r="F71" s="28">
        <f t="shared" si="2"/>
        <v>1.2293211706771402E-4</v>
      </c>
      <c r="G71" s="28">
        <f t="shared" si="6"/>
        <v>3.2362932653745753E-4</v>
      </c>
      <c r="H71">
        <f t="shared" si="7"/>
        <v>2.5988491637128495E-4</v>
      </c>
      <c r="I71">
        <f t="shared" si="3"/>
        <v>2.9721846890785604</v>
      </c>
      <c r="J71">
        <f t="shared" si="4"/>
        <v>1.1087475685101367E-2</v>
      </c>
      <c r="K71">
        <f t="shared" si="5"/>
        <v>1.6120946509783008E-2</v>
      </c>
    </row>
    <row r="72" spans="2:11" x14ac:dyDescent="0.35">
      <c r="B72" s="23">
        <v>45719</v>
      </c>
      <c r="C72">
        <v>5849.72</v>
      </c>
      <c r="D72" s="3">
        <f t="shared" si="0"/>
        <v>1.2310234603366338E-2</v>
      </c>
      <c r="E72" s="3">
        <f t="shared" si="1"/>
        <v>1.2320234603366337E-2</v>
      </c>
      <c r="F72" s="28">
        <f t="shared" si="2"/>
        <v>1.5178818068198527E-4</v>
      </c>
      <c r="G72" s="28">
        <f t="shared" si="6"/>
        <v>1.2293211706771402E-4</v>
      </c>
      <c r="H72">
        <f t="shared" si="7"/>
        <v>1.7391539440503504E-4</v>
      </c>
      <c r="I72">
        <f t="shared" si="3"/>
        <v>2.97314715434094</v>
      </c>
      <c r="J72">
        <f t="shared" si="4"/>
        <v>1.2320234603366337E-2</v>
      </c>
      <c r="K72">
        <f t="shared" si="5"/>
        <v>1.3187698601539051E-2</v>
      </c>
    </row>
    <row r="73" spans="2:11" x14ac:dyDescent="0.35">
      <c r="B73" s="23" t="s">
        <v>117</v>
      </c>
      <c r="C73">
        <v>5954.5</v>
      </c>
      <c r="D73" s="3">
        <f t="shared" si="0"/>
        <v>1.7753439375493282E-2</v>
      </c>
      <c r="E73" s="3">
        <f t="shared" si="1"/>
        <v>1.7763439375493281E-2</v>
      </c>
      <c r="F73" s="28">
        <f t="shared" si="2"/>
        <v>3.1553977844682511E-4</v>
      </c>
      <c r="G73" s="28">
        <f t="shared" si="6"/>
        <v>1.5178818068198527E-4</v>
      </c>
      <c r="H73">
        <f t="shared" si="7"/>
        <v>1.6261095180398154E-4</v>
      </c>
      <c r="I73">
        <f t="shared" si="3"/>
        <v>2.4729072986272298</v>
      </c>
      <c r="J73">
        <f t="shared" si="4"/>
        <v>1.7763439375493281E-2</v>
      </c>
      <c r="K73">
        <f t="shared" si="5"/>
        <v>1.27518999291863E-2</v>
      </c>
    </row>
    <row r="74" spans="2:11" x14ac:dyDescent="0.35">
      <c r="B74" s="23" t="s">
        <v>118</v>
      </c>
      <c r="C74">
        <v>5861.57</v>
      </c>
      <c r="D74" s="3">
        <f t="shared" si="0"/>
        <v>-1.5729750431897029E-2</v>
      </c>
      <c r="E74" s="3">
        <f t="shared" si="1"/>
        <v>-1.571975043189703E-2</v>
      </c>
      <c r="F74" s="28">
        <f t="shared" si="2"/>
        <v>2.4711055364112685E-4</v>
      </c>
      <c r="G74" s="28">
        <f t="shared" si="6"/>
        <v>3.1553977844682511E-4</v>
      </c>
      <c r="H74">
        <f t="shared" si="7"/>
        <v>2.4799123296057643E-4</v>
      </c>
      <c r="I74">
        <f t="shared" si="3"/>
        <v>2.7338956744042542</v>
      </c>
      <c r="J74">
        <f t="shared" si="4"/>
        <v>1.571975043189703E-2</v>
      </c>
      <c r="K74">
        <f t="shared" si="5"/>
        <v>1.5747737391783506E-2</v>
      </c>
    </row>
    <row r="75" spans="2:11" x14ac:dyDescent="0.35">
      <c r="B75" s="23" t="s">
        <v>119</v>
      </c>
      <c r="C75">
        <v>5956.06</v>
      </c>
      <c r="D75" s="3">
        <f t="shared" si="0"/>
        <v>1.5991702852089101E-2</v>
      </c>
      <c r="E75" s="3">
        <f t="shared" si="1"/>
        <v>1.60017028520891E-2</v>
      </c>
      <c r="F75" s="28">
        <f t="shared" si="2"/>
        <v>2.5605449416655644E-4</v>
      </c>
      <c r="G75" s="28">
        <f t="shared" si="6"/>
        <v>2.4711055364112685E-4</v>
      </c>
      <c r="H75">
        <f t="shared" si="7"/>
        <v>2.3762009143254818E-4</v>
      </c>
      <c r="I75">
        <f t="shared" si="3"/>
        <v>2.7146905188731485</v>
      </c>
      <c r="J75">
        <f t="shared" si="4"/>
        <v>1.60017028520891E-2</v>
      </c>
      <c r="K75">
        <f t="shared" si="5"/>
        <v>1.5414930795580893E-2</v>
      </c>
    </row>
    <row r="76" spans="2:11" x14ac:dyDescent="0.35">
      <c r="B76" s="23" t="s">
        <v>120</v>
      </c>
      <c r="C76">
        <v>5955.25</v>
      </c>
      <c r="D76" s="3">
        <f t="shared" si="0"/>
        <v>-1.3600519191406913E-4</v>
      </c>
      <c r="E76" s="3">
        <f t="shared" si="1"/>
        <v>-1.2600519191406913E-4</v>
      </c>
      <c r="F76" s="28">
        <f t="shared" si="2"/>
        <v>1.5877308389301394E-8</v>
      </c>
      <c r="G76" s="28">
        <f t="shared" si="6"/>
        <v>2.5605449416655644E-4</v>
      </c>
      <c r="H76">
        <f t="shared" si="7"/>
        <v>2.3922300431788009E-4</v>
      </c>
      <c r="I76">
        <f t="shared" si="3"/>
        <v>3.2500854659404137</v>
      </c>
      <c r="J76">
        <f t="shared" si="4"/>
        <v>1.2600519191406913E-4</v>
      </c>
      <c r="K76">
        <f t="shared" si="5"/>
        <v>1.5466835627169511E-2</v>
      </c>
    </row>
    <row r="77" spans="2:11" x14ac:dyDescent="0.35">
      <c r="B77" s="23" t="s">
        <v>121</v>
      </c>
      <c r="C77">
        <v>5983.25</v>
      </c>
      <c r="D77" s="3">
        <f t="shared" si="0"/>
        <v>4.6907151383955535E-3</v>
      </c>
      <c r="E77" s="3">
        <f t="shared" si="1"/>
        <v>4.7007151383955531E-3</v>
      </c>
      <c r="F77" s="28">
        <f t="shared" si="2"/>
        <v>2.2096722812341125E-5</v>
      </c>
      <c r="G77" s="28">
        <f t="shared" si="6"/>
        <v>1.5877308389301394E-8</v>
      </c>
      <c r="H77">
        <f t="shared" si="7"/>
        <v>1.0068101761025255E-4</v>
      </c>
      <c r="I77">
        <f t="shared" si="3"/>
        <v>3.5731018163853538</v>
      </c>
      <c r="J77">
        <f t="shared" si="4"/>
        <v>4.7007151383955531E-3</v>
      </c>
      <c r="K77">
        <f t="shared" si="5"/>
        <v>1.0033993103956796E-2</v>
      </c>
    </row>
    <row r="78" spans="2:11" x14ac:dyDescent="0.35">
      <c r="B78" s="23" t="s">
        <v>122</v>
      </c>
      <c r="C78">
        <v>6013.13</v>
      </c>
      <c r="D78" s="3">
        <f t="shared" si="0"/>
        <v>4.9815130548550648E-3</v>
      </c>
      <c r="E78" s="3">
        <f t="shared" si="1"/>
        <v>4.9915130548550644E-3</v>
      </c>
      <c r="F78" s="28">
        <f t="shared" si="2"/>
        <v>2.4915202576788536E-5</v>
      </c>
      <c r="G78" s="28">
        <f t="shared" si="6"/>
        <v>2.2096722812341125E-5</v>
      </c>
      <c r="H78">
        <f t="shared" si="7"/>
        <v>6.9201284770634892E-5</v>
      </c>
      <c r="I78">
        <f t="shared" si="3"/>
        <v>3.6902872337778105</v>
      </c>
      <c r="J78">
        <f t="shared" si="4"/>
        <v>4.9915130548550644E-3</v>
      </c>
      <c r="K78">
        <f t="shared" si="5"/>
        <v>8.3187309591448433E-3</v>
      </c>
    </row>
    <row r="79" spans="2:11" x14ac:dyDescent="0.35">
      <c r="B79" s="23" t="s">
        <v>123</v>
      </c>
      <c r="C79">
        <v>6117.52</v>
      </c>
      <c r="D79" s="3">
        <f t="shared" si="0"/>
        <v>1.7211373991262026E-2</v>
      </c>
      <c r="E79" s="3">
        <f t="shared" si="1"/>
        <v>1.7221373991262025E-2</v>
      </c>
      <c r="F79" s="28">
        <f t="shared" si="2"/>
        <v>2.9657572214691614E-4</v>
      </c>
      <c r="G79" s="28">
        <f t="shared" si="6"/>
        <v>2.4915202576788536E-5</v>
      </c>
      <c r="H79">
        <f t="shared" si="7"/>
        <v>6.0854342501888569E-5</v>
      </c>
      <c r="I79">
        <f t="shared" si="3"/>
        <v>1.4978080327558532</v>
      </c>
      <c r="J79">
        <f t="shared" si="4"/>
        <v>1.7221373991262025E-2</v>
      </c>
      <c r="K79">
        <f t="shared" si="5"/>
        <v>7.8009193369684687E-3</v>
      </c>
    </row>
    <row r="80" spans="2:11" x14ac:dyDescent="0.35">
      <c r="B80" s="23" t="s">
        <v>124</v>
      </c>
      <c r="C80">
        <v>6144.15</v>
      </c>
      <c r="D80" s="3">
        <f t="shared" si="0"/>
        <v>4.3436239711487409E-3</v>
      </c>
      <c r="E80" s="3">
        <f t="shared" si="1"/>
        <v>4.3536239711487405E-3</v>
      </c>
      <c r="F80" s="28">
        <f t="shared" si="2"/>
        <v>1.8954041682160929E-5</v>
      </c>
      <c r="G80" s="28">
        <f t="shared" si="6"/>
        <v>2.9657572214691614E-4</v>
      </c>
      <c r="H80">
        <f t="shared" si="7"/>
        <v>2.0576388918115254E-4</v>
      </c>
      <c r="I80">
        <f t="shared" si="3"/>
        <v>3.2793943290710557</v>
      </c>
      <c r="J80">
        <f t="shared" si="4"/>
        <v>4.3536239711487405E-3</v>
      </c>
      <c r="K80">
        <f t="shared" si="5"/>
        <v>1.4344472426030612E-2</v>
      </c>
    </row>
    <row r="81" spans="2:11" x14ac:dyDescent="0.35">
      <c r="B81" s="23" t="s">
        <v>125</v>
      </c>
      <c r="C81">
        <v>6129.58</v>
      </c>
      <c r="D81" s="3">
        <f t="shared" ref="D81:D144" si="8">LN(C81/C80)</f>
        <v>-2.3741775065795707E-3</v>
      </c>
      <c r="E81" s="3">
        <f t="shared" ref="E81:E144" si="9">D81-$E$5</f>
        <v>-2.3641775065795707E-3</v>
      </c>
      <c r="F81" s="28">
        <f t="shared" ref="F81:F144" si="10">E81^2</f>
        <v>5.5893352826167957E-6</v>
      </c>
      <c r="G81" s="28">
        <f t="shared" si="6"/>
        <v>1.8954041682160929E-5</v>
      </c>
      <c r="H81">
        <f t="shared" si="7"/>
        <v>1.0046698898774548E-4</v>
      </c>
      <c r="I81">
        <f t="shared" ref="I81:I144" si="11">LN(1/SQRT(2*PI()*H81)*EXP(-F81/(2*H81)))</f>
        <v>3.6560853677619409</v>
      </c>
      <c r="J81">
        <f t="shared" ref="J81:J144" si="12">SQRT(F81)</f>
        <v>2.3641775065795707E-3</v>
      </c>
      <c r="K81">
        <f t="shared" ref="K81:K144" si="13">SQRT(H81)</f>
        <v>1.0023322253012994E-2</v>
      </c>
    </row>
    <row r="82" spans="2:11" x14ac:dyDescent="0.35">
      <c r="B82" s="23" t="s">
        <v>126</v>
      </c>
      <c r="C82">
        <v>6114.63</v>
      </c>
      <c r="D82" s="3">
        <f t="shared" si="8"/>
        <v>-2.4419717448794262E-3</v>
      </c>
      <c r="E82" s="3">
        <f t="shared" si="9"/>
        <v>-2.4319717448794262E-3</v>
      </c>
      <c r="F82" s="28">
        <f t="shared" si="10"/>
        <v>5.9144865678918808E-6</v>
      </c>
      <c r="G82" s="28">
        <f t="shared" ref="G82:G145" si="14">F81</f>
        <v>5.5893352826167957E-6</v>
      </c>
      <c r="H82">
        <f t="shared" ref="H82:H145" si="15">$E$6+$E$7*G82+$E$8*H81</f>
        <v>6.0169586782352314E-5</v>
      </c>
      <c r="I82">
        <f t="shared" si="11"/>
        <v>3.8910847623807316</v>
      </c>
      <c r="J82">
        <f t="shared" si="12"/>
        <v>2.4319717448794262E-3</v>
      </c>
      <c r="K82">
        <f t="shared" si="13"/>
        <v>7.7569057479353401E-3</v>
      </c>
    </row>
    <row r="83" spans="2:11" x14ac:dyDescent="0.35">
      <c r="B83" s="23" t="s">
        <v>127</v>
      </c>
      <c r="C83">
        <v>6115.07</v>
      </c>
      <c r="D83" s="3">
        <f t="shared" si="8"/>
        <v>7.195597605645205E-5</v>
      </c>
      <c r="E83" s="3">
        <f t="shared" si="9"/>
        <v>8.1955976056452049E-5</v>
      </c>
      <c r="F83" s="28">
        <f t="shared" si="10"/>
        <v>6.7167820113657419E-9</v>
      </c>
      <c r="G83" s="28">
        <f t="shared" si="14"/>
        <v>5.9144865678918808E-6</v>
      </c>
      <c r="H83">
        <f t="shared" si="15"/>
        <v>4.7701847570824834E-5</v>
      </c>
      <c r="I83">
        <f t="shared" si="11"/>
        <v>4.0562612768418047</v>
      </c>
      <c r="J83">
        <f t="shared" si="12"/>
        <v>8.1955976056452049E-5</v>
      </c>
      <c r="K83">
        <f t="shared" si="13"/>
        <v>6.9066524142181087E-3</v>
      </c>
    </row>
    <row r="84" spans="2:11" x14ac:dyDescent="0.35">
      <c r="B84" s="23">
        <v>45993</v>
      </c>
      <c r="C84">
        <v>6051.97</v>
      </c>
      <c r="D84" s="3">
        <f t="shared" si="8"/>
        <v>-1.037237745962221E-2</v>
      </c>
      <c r="E84" s="3">
        <f t="shared" si="9"/>
        <v>-1.0362377459622211E-2</v>
      </c>
      <c r="F84" s="28">
        <f t="shared" si="10"/>
        <v>1.0737886661568647E-4</v>
      </c>
      <c r="G84" s="28">
        <f t="shared" si="14"/>
        <v>6.7167820113657419E-9</v>
      </c>
      <c r="H84">
        <f t="shared" si="15"/>
        <v>4.0581495405991928E-5</v>
      </c>
      <c r="I84">
        <f t="shared" si="11"/>
        <v>2.8141578225238737</v>
      </c>
      <c r="J84">
        <f t="shared" si="12"/>
        <v>1.0362377459622211E-2</v>
      </c>
      <c r="K84">
        <f t="shared" si="13"/>
        <v>6.3703606966946484E-3</v>
      </c>
    </row>
    <row r="85" spans="2:11" x14ac:dyDescent="0.35">
      <c r="B85" s="23">
        <v>45963</v>
      </c>
      <c r="C85">
        <v>6068.5</v>
      </c>
      <c r="D85" s="3">
        <f t="shared" si="8"/>
        <v>2.7276186894511808E-3</v>
      </c>
      <c r="E85" s="3">
        <f t="shared" si="9"/>
        <v>2.7376186894511809E-3</v>
      </c>
      <c r="F85" s="28">
        <f t="shared" si="10"/>
        <v>7.4945560888324015E-6</v>
      </c>
      <c r="G85" s="28">
        <f t="shared" si="14"/>
        <v>1.0737886661568647E-4</v>
      </c>
      <c r="H85">
        <f t="shared" si="15"/>
        <v>9.6657082280607505E-5</v>
      </c>
      <c r="I85">
        <f t="shared" si="11"/>
        <v>3.6644632163228814</v>
      </c>
      <c r="J85">
        <f t="shared" si="12"/>
        <v>2.7376186894511809E-3</v>
      </c>
      <c r="K85">
        <f t="shared" si="13"/>
        <v>9.8314333787402289E-3</v>
      </c>
    </row>
    <row r="86" spans="2:11" x14ac:dyDescent="0.35">
      <c r="B86" s="23">
        <v>45932</v>
      </c>
      <c r="C86">
        <v>6066.44</v>
      </c>
      <c r="D86" s="3">
        <f t="shared" si="8"/>
        <v>-3.3951548500255247E-4</v>
      </c>
      <c r="E86" s="3">
        <f t="shared" si="9"/>
        <v>-3.2951548500255245E-4</v>
      </c>
      <c r="F86" s="28">
        <f t="shared" si="10"/>
        <v>1.0858045485646736E-7</v>
      </c>
      <c r="G86" s="28">
        <f t="shared" si="14"/>
        <v>7.4945560888324015E-6</v>
      </c>
      <c r="H86">
        <f t="shared" si="15"/>
        <v>6.0008787120415347E-5</v>
      </c>
      <c r="I86">
        <f t="shared" si="11"/>
        <v>3.9406665393964815</v>
      </c>
      <c r="J86">
        <f t="shared" si="12"/>
        <v>3.2951548500255245E-4</v>
      </c>
      <c r="K86">
        <f t="shared" si="13"/>
        <v>7.7465338778330631E-3</v>
      </c>
    </row>
    <row r="87" spans="2:11" x14ac:dyDescent="0.35">
      <c r="B87" s="23">
        <v>45840</v>
      </c>
      <c r="C87">
        <v>6025.99</v>
      </c>
      <c r="D87" s="3">
        <f t="shared" si="8"/>
        <v>-6.6901608481497628E-3</v>
      </c>
      <c r="E87" s="3">
        <f t="shared" si="9"/>
        <v>-6.6801608481497632E-3</v>
      </c>
      <c r="F87" s="28">
        <f t="shared" si="10"/>
        <v>4.462454895715296E-5</v>
      </c>
      <c r="G87" s="28">
        <f t="shared" si="14"/>
        <v>1.0858045485646736E-7</v>
      </c>
      <c r="H87">
        <f t="shared" si="15"/>
        <v>4.4498423467438476E-5</v>
      </c>
      <c r="I87">
        <f t="shared" si="11"/>
        <v>3.5896726748124914</v>
      </c>
      <c r="J87">
        <f t="shared" si="12"/>
        <v>6.6801608481497632E-3</v>
      </c>
      <c r="K87">
        <f t="shared" si="13"/>
        <v>6.6707138649052004E-3</v>
      </c>
    </row>
    <row r="88" spans="2:11" x14ac:dyDescent="0.35">
      <c r="B88" s="23">
        <v>45810</v>
      </c>
      <c r="C88">
        <v>6083.57</v>
      </c>
      <c r="D88" s="3">
        <f t="shared" si="8"/>
        <v>9.5099134821078051E-3</v>
      </c>
      <c r="E88" s="3">
        <f t="shared" si="9"/>
        <v>9.5199134821078047E-3</v>
      </c>
      <c r="F88" s="28">
        <f t="shared" si="10"/>
        <v>9.062875270681795E-5</v>
      </c>
      <c r="G88" s="28">
        <f t="shared" si="14"/>
        <v>4.462454895715296E-5</v>
      </c>
      <c r="H88">
        <f t="shared" si="15"/>
        <v>6.3806607202369065E-5</v>
      </c>
      <c r="I88">
        <f t="shared" si="11"/>
        <v>3.2007052374383123</v>
      </c>
      <c r="J88">
        <f t="shared" si="12"/>
        <v>9.5199134821078047E-3</v>
      </c>
      <c r="K88">
        <f t="shared" si="13"/>
        <v>7.9879038052776442E-3</v>
      </c>
    </row>
    <row r="89" spans="2:11" x14ac:dyDescent="0.35">
      <c r="B89" s="23">
        <v>45779</v>
      </c>
      <c r="C89">
        <v>6061.48</v>
      </c>
      <c r="D89" s="3">
        <f t="shared" si="8"/>
        <v>-3.6377000274988172E-3</v>
      </c>
      <c r="E89" s="3">
        <f t="shared" si="9"/>
        <v>-3.6277000274988172E-3</v>
      </c>
      <c r="F89" s="28">
        <f t="shared" si="10"/>
        <v>1.316020748951492E-5</v>
      </c>
      <c r="G89" s="28">
        <f t="shared" si="14"/>
        <v>9.062875270681795E-5</v>
      </c>
      <c r="H89">
        <f t="shared" si="15"/>
        <v>9.4848184584808671E-5</v>
      </c>
      <c r="I89">
        <f t="shared" si="11"/>
        <v>3.6433028522721052</v>
      </c>
      <c r="J89">
        <f t="shared" si="12"/>
        <v>3.6277000274988172E-3</v>
      </c>
      <c r="K89">
        <f t="shared" si="13"/>
        <v>9.7390032644418326E-3</v>
      </c>
    </row>
    <row r="90" spans="2:11" x14ac:dyDescent="0.35">
      <c r="B90" s="23">
        <v>45749</v>
      </c>
      <c r="C90">
        <v>6037.88</v>
      </c>
      <c r="D90" s="3">
        <f t="shared" si="8"/>
        <v>-3.9010377290885807E-3</v>
      </c>
      <c r="E90" s="3">
        <f t="shared" si="9"/>
        <v>-3.8910377290885807E-3</v>
      </c>
      <c r="F90" s="28">
        <f t="shared" si="10"/>
        <v>1.5140174609190819E-5</v>
      </c>
      <c r="G90" s="28">
        <f t="shared" si="14"/>
        <v>1.316020748951492E-5</v>
      </c>
      <c r="H90">
        <f t="shared" si="15"/>
        <v>6.2518002413373565E-5</v>
      </c>
      <c r="I90">
        <f t="shared" si="11"/>
        <v>3.8000029495565348</v>
      </c>
      <c r="J90">
        <f t="shared" si="12"/>
        <v>3.8910377290885807E-3</v>
      </c>
      <c r="K90">
        <f t="shared" si="13"/>
        <v>7.9068326410373438E-3</v>
      </c>
    </row>
    <row r="91" spans="2:11" x14ac:dyDescent="0.35">
      <c r="B91" s="23">
        <v>45718</v>
      </c>
      <c r="C91">
        <v>5994.57</v>
      </c>
      <c r="D91" s="3">
        <f t="shared" si="8"/>
        <v>-7.198897488332516E-3</v>
      </c>
      <c r="E91" s="3">
        <f t="shared" si="9"/>
        <v>-7.1888974883325164E-3</v>
      </c>
      <c r="F91" s="28">
        <f t="shared" si="10"/>
        <v>5.1680247097753561E-5</v>
      </c>
      <c r="G91" s="28">
        <f t="shared" si="14"/>
        <v>1.5140174609190819E-5</v>
      </c>
      <c r="H91">
        <f t="shared" si="15"/>
        <v>5.3448845748424182E-5</v>
      </c>
      <c r="I91">
        <f t="shared" si="11"/>
        <v>3.5159990033598367</v>
      </c>
      <c r="J91">
        <f t="shared" si="12"/>
        <v>7.1888974883325164E-3</v>
      </c>
      <c r="K91">
        <f t="shared" si="13"/>
        <v>7.3108717502377366E-3</v>
      </c>
    </row>
    <row r="92" spans="2:11" x14ac:dyDescent="0.35">
      <c r="B92" s="23" t="s">
        <v>128</v>
      </c>
      <c r="C92">
        <v>6040.53</v>
      </c>
      <c r="D92" s="3">
        <f t="shared" si="8"/>
        <v>7.6376969731190248E-3</v>
      </c>
      <c r="E92" s="3">
        <f t="shared" si="9"/>
        <v>7.6476969731190244E-3</v>
      </c>
      <c r="F92" s="28">
        <f t="shared" si="10"/>
        <v>5.8487268992653887E-5</v>
      </c>
      <c r="G92" s="28">
        <f t="shared" si="14"/>
        <v>5.1680247097753561E-5</v>
      </c>
      <c r="H92">
        <f t="shared" si="15"/>
        <v>7.0446710015940393E-5</v>
      </c>
      <c r="I92">
        <f t="shared" si="11"/>
        <v>3.4462713694077829</v>
      </c>
      <c r="J92">
        <f t="shared" si="12"/>
        <v>7.6476969731190244E-3</v>
      </c>
      <c r="K92">
        <f t="shared" si="13"/>
        <v>8.3932538395988243E-3</v>
      </c>
    </row>
    <row r="93" spans="2:11" x14ac:dyDescent="0.35">
      <c r="B93" s="23" t="s">
        <v>129</v>
      </c>
      <c r="C93">
        <v>6071.17</v>
      </c>
      <c r="D93" s="3">
        <f t="shared" si="8"/>
        <v>5.0595812914254312E-3</v>
      </c>
      <c r="E93" s="3">
        <f t="shared" si="9"/>
        <v>5.0695812914254307E-3</v>
      </c>
      <c r="F93" s="28">
        <f t="shared" si="10"/>
        <v>2.5700654470370738E-5</v>
      </c>
      <c r="G93" s="28">
        <f t="shared" si="14"/>
        <v>5.8487268992653887E-5</v>
      </c>
      <c r="H93">
        <f t="shared" si="15"/>
        <v>7.947685207827096E-5</v>
      </c>
      <c r="I93">
        <f t="shared" si="11"/>
        <v>3.63939742622444</v>
      </c>
      <c r="J93">
        <f t="shared" si="12"/>
        <v>5.0695812914254307E-3</v>
      </c>
      <c r="K93">
        <f t="shared" si="13"/>
        <v>8.9149790845672178E-3</v>
      </c>
    </row>
    <row r="94" spans="2:11" x14ac:dyDescent="0.35">
      <c r="B94" s="23" t="s">
        <v>130</v>
      </c>
      <c r="C94">
        <v>6039.31</v>
      </c>
      <c r="D94" s="3">
        <f t="shared" si="8"/>
        <v>-5.2615707224357208E-3</v>
      </c>
      <c r="E94" s="3">
        <f t="shared" si="9"/>
        <v>-5.2515707224357212E-3</v>
      </c>
      <c r="F94" s="28">
        <f t="shared" si="10"/>
        <v>2.7578995052744041E-5</v>
      </c>
      <c r="G94" s="28">
        <f t="shared" si="14"/>
        <v>2.5700654470370738E-5</v>
      </c>
      <c r="H94">
        <f t="shared" si="15"/>
        <v>6.4505107821309572E-5</v>
      </c>
      <c r="I94">
        <f t="shared" si="11"/>
        <v>3.6916708095681763</v>
      </c>
      <c r="J94">
        <f t="shared" si="12"/>
        <v>5.2515707224357212E-3</v>
      </c>
      <c r="K94">
        <f t="shared" si="13"/>
        <v>8.0315071948737979E-3</v>
      </c>
    </row>
    <row r="95" spans="2:11" x14ac:dyDescent="0.35">
      <c r="B95" s="23" t="s">
        <v>131</v>
      </c>
      <c r="C95">
        <v>6067.7</v>
      </c>
      <c r="D95" s="3">
        <f t="shared" si="8"/>
        <v>4.689853570095005E-3</v>
      </c>
      <c r="E95" s="3">
        <f t="shared" si="9"/>
        <v>4.6998535700950046E-3</v>
      </c>
      <c r="F95" s="28">
        <f t="shared" si="10"/>
        <v>2.2088623580334761E-5</v>
      </c>
      <c r="G95" s="28">
        <f t="shared" si="14"/>
        <v>2.7578995052744041E-5</v>
      </c>
      <c r="H95">
        <f t="shared" si="15"/>
        <v>6.0827405147312243E-5</v>
      </c>
      <c r="I95">
        <f t="shared" si="11"/>
        <v>3.7532285062564519</v>
      </c>
      <c r="J95">
        <f t="shared" si="12"/>
        <v>4.6998535700950046E-3</v>
      </c>
      <c r="K95">
        <f t="shared" si="13"/>
        <v>7.7991925958596662E-3</v>
      </c>
    </row>
    <row r="96" spans="2:11" x14ac:dyDescent="0.35">
      <c r="B96" s="23" t="s">
        <v>132</v>
      </c>
      <c r="C96">
        <v>6012.28</v>
      </c>
      <c r="D96" s="3">
        <f t="shared" si="8"/>
        <v>-9.175576254675636E-3</v>
      </c>
      <c r="E96" s="3">
        <f t="shared" si="9"/>
        <v>-9.1655762546756364E-3</v>
      </c>
      <c r="F96" s="28">
        <f t="shared" si="10"/>
        <v>8.4007788080273861E-5</v>
      </c>
      <c r="G96" s="28">
        <f t="shared" si="14"/>
        <v>2.2088623580334761E-5</v>
      </c>
      <c r="H96">
        <f t="shared" si="15"/>
        <v>5.66918198583705E-5</v>
      </c>
      <c r="I96">
        <f t="shared" si="11"/>
        <v>3.2290854697824645</v>
      </c>
      <c r="J96">
        <f t="shared" si="12"/>
        <v>9.1655762546756364E-3</v>
      </c>
      <c r="K96">
        <f t="shared" si="13"/>
        <v>7.5293970448084687E-3</v>
      </c>
    </row>
    <row r="97" spans="2:11" x14ac:dyDescent="0.35">
      <c r="B97" s="23" t="s">
        <v>133</v>
      </c>
      <c r="C97">
        <v>6101.24</v>
      </c>
      <c r="D97" s="3">
        <f t="shared" si="8"/>
        <v>1.4687984883634337E-2</v>
      </c>
      <c r="E97" s="3">
        <f t="shared" si="9"/>
        <v>1.4697984883634337E-2</v>
      </c>
      <c r="F97" s="28">
        <f t="shared" si="10"/>
        <v>2.1603075963954346E-4</v>
      </c>
      <c r="G97" s="28">
        <f t="shared" si="14"/>
        <v>8.4007788080273861E-5</v>
      </c>
      <c r="H97">
        <f t="shared" si="15"/>
        <v>8.9020145506981679E-5</v>
      </c>
      <c r="I97">
        <f t="shared" si="11"/>
        <v>2.5310040974058454</v>
      </c>
      <c r="J97">
        <f t="shared" si="12"/>
        <v>1.4697984883634337E-2</v>
      </c>
      <c r="K97">
        <f t="shared" si="13"/>
        <v>9.4350487813779568E-3</v>
      </c>
    </row>
    <row r="98" spans="2:11" x14ac:dyDescent="0.35">
      <c r="B98" s="23" t="s">
        <v>134</v>
      </c>
      <c r="C98">
        <v>6118.71</v>
      </c>
      <c r="D98" s="3">
        <f t="shared" si="8"/>
        <v>2.8592607828965512E-3</v>
      </c>
      <c r="E98" s="3">
        <f t="shared" si="9"/>
        <v>2.8692607828965512E-3</v>
      </c>
      <c r="F98" s="28">
        <f t="shared" si="10"/>
        <v>8.2326574402681297E-6</v>
      </c>
      <c r="G98" s="28">
        <f t="shared" si="14"/>
        <v>2.1603075963954346E-4</v>
      </c>
      <c r="H98">
        <f t="shared" si="15"/>
        <v>1.7086067446115704E-4</v>
      </c>
      <c r="I98">
        <f t="shared" si="11"/>
        <v>3.3943007912185905</v>
      </c>
      <c r="J98">
        <f t="shared" si="12"/>
        <v>2.8692607828965512E-3</v>
      </c>
      <c r="K98">
        <f t="shared" si="13"/>
        <v>1.3071368499937451E-2</v>
      </c>
    </row>
    <row r="99" spans="2:11" x14ac:dyDescent="0.35">
      <c r="B99" s="23" t="s">
        <v>135</v>
      </c>
      <c r="C99">
        <v>6086.37</v>
      </c>
      <c r="D99" s="3">
        <f t="shared" si="8"/>
        <v>-5.2994450977238055E-3</v>
      </c>
      <c r="E99" s="3">
        <f t="shared" si="9"/>
        <v>-5.2894450977238059E-3</v>
      </c>
      <c r="F99" s="28">
        <f t="shared" si="10"/>
        <v>2.7978229441834403E-5</v>
      </c>
      <c r="G99" s="28">
        <f t="shared" si="14"/>
        <v>8.2326574402681297E-6</v>
      </c>
      <c r="H99">
        <f t="shared" si="15"/>
        <v>8.3692852980851842E-5</v>
      </c>
      <c r="I99">
        <f t="shared" si="11"/>
        <v>3.6080916934625047</v>
      </c>
      <c r="J99">
        <f t="shared" si="12"/>
        <v>5.2894450977238059E-3</v>
      </c>
      <c r="K99">
        <f t="shared" si="13"/>
        <v>9.1483798008637485E-3</v>
      </c>
    </row>
    <row r="100" spans="2:11" x14ac:dyDescent="0.35">
      <c r="B100" s="23" t="s">
        <v>136</v>
      </c>
      <c r="C100">
        <v>6049.24</v>
      </c>
      <c r="D100" s="3">
        <f t="shared" si="8"/>
        <v>-6.1192005774426926E-3</v>
      </c>
      <c r="E100" s="3">
        <f t="shared" si="9"/>
        <v>-6.109200577442693E-3</v>
      </c>
      <c r="F100" s="28">
        <f t="shared" si="10"/>
        <v>3.7322331695426137E-5</v>
      </c>
      <c r="G100" s="28">
        <f t="shared" si="14"/>
        <v>2.7978229441834403E-5</v>
      </c>
      <c r="H100">
        <f t="shared" si="15"/>
        <v>6.7064848712525626E-5</v>
      </c>
      <c r="I100">
        <f t="shared" si="11"/>
        <v>3.6077311822193328</v>
      </c>
      <c r="J100">
        <f t="shared" si="12"/>
        <v>6.109200577442693E-3</v>
      </c>
      <c r="K100">
        <f t="shared" si="13"/>
        <v>8.1893130794057217E-3</v>
      </c>
    </row>
    <row r="101" spans="2:11" x14ac:dyDescent="0.35">
      <c r="B101" s="23" t="s">
        <v>137</v>
      </c>
      <c r="C101">
        <v>5996.66</v>
      </c>
      <c r="D101" s="3">
        <f t="shared" si="8"/>
        <v>-8.7299967522311769E-3</v>
      </c>
      <c r="E101" s="3">
        <f t="shared" si="9"/>
        <v>-8.7199967522311773E-3</v>
      </c>
      <c r="F101" s="28">
        <f t="shared" si="10"/>
        <v>7.6038343358922288E-5</v>
      </c>
      <c r="G101" s="28">
        <f t="shared" si="14"/>
        <v>3.7322331695426137E-5</v>
      </c>
      <c r="H101">
        <f t="shared" si="15"/>
        <v>6.6921827386100461E-5</v>
      </c>
      <c r="I101">
        <f t="shared" si="11"/>
        <v>3.3189409816882485</v>
      </c>
      <c r="J101">
        <f t="shared" si="12"/>
        <v>8.7199967522311773E-3</v>
      </c>
      <c r="K101">
        <f t="shared" si="13"/>
        <v>8.1805762257985502E-3</v>
      </c>
    </row>
    <row r="102" spans="2:11" x14ac:dyDescent="0.35">
      <c r="B102" s="23" t="s">
        <v>138</v>
      </c>
      <c r="C102">
        <v>5937.34</v>
      </c>
      <c r="D102" s="3">
        <f t="shared" si="8"/>
        <v>-9.9414259357241408E-3</v>
      </c>
      <c r="E102" s="3">
        <f t="shared" si="9"/>
        <v>-9.9314259357241412E-3</v>
      </c>
      <c r="F102" s="28">
        <f t="shared" si="10"/>
        <v>9.8633221116774131E-5</v>
      </c>
      <c r="G102" s="28">
        <f t="shared" si="14"/>
        <v>7.6038343358922288E-5</v>
      </c>
      <c r="H102">
        <f t="shared" si="15"/>
        <v>8.7902160314040918E-5</v>
      </c>
      <c r="I102">
        <f t="shared" si="11"/>
        <v>3.1896647537848684</v>
      </c>
      <c r="J102">
        <f t="shared" si="12"/>
        <v>9.9314259357241412E-3</v>
      </c>
      <c r="K102">
        <f t="shared" si="13"/>
        <v>9.375615196563953E-3</v>
      </c>
    </row>
    <row r="103" spans="2:11" x14ac:dyDescent="0.35">
      <c r="B103" s="23" t="s">
        <v>139</v>
      </c>
      <c r="C103">
        <v>5949.91</v>
      </c>
      <c r="D103" s="3">
        <f t="shared" si="8"/>
        <v>2.1148717634666796E-3</v>
      </c>
      <c r="E103" s="3">
        <f t="shared" si="9"/>
        <v>2.1248717634666796E-3</v>
      </c>
      <c r="F103" s="28">
        <f t="shared" si="10"/>
        <v>4.515080011177997E-6</v>
      </c>
      <c r="G103" s="28">
        <f t="shared" si="14"/>
        <v>9.8633221116774131E-5</v>
      </c>
      <c r="H103">
        <f t="shared" si="15"/>
        <v>1.0675569198933899E-4</v>
      </c>
      <c r="I103">
        <f t="shared" si="11"/>
        <v>3.6323984718814764</v>
      </c>
      <c r="J103">
        <f t="shared" si="12"/>
        <v>2.1248717634666796E-3</v>
      </c>
      <c r="K103">
        <f t="shared" si="13"/>
        <v>1.0332264610884634E-2</v>
      </c>
    </row>
    <row r="104" spans="2:11" x14ac:dyDescent="0.35">
      <c r="B104" s="23" t="s">
        <v>140</v>
      </c>
      <c r="C104">
        <v>5842.91</v>
      </c>
      <c r="D104" s="3">
        <f t="shared" si="8"/>
        <v>-1.8147132985426809E-2</v>
      </c>
      <c r="E104" s="3">
        <f t="shared" si="9"/>
        <v>-1.813713298542681E-2</v>
      </c>
      <c r="F104" s="28">
        <f t="shared" si="10"/>
        <v>3.2895559293105725E-4</v>
      </c>
      <c r="G104" s="28">
        <f t="shared" si="14"/>
        <v>4.515080011177997E-6</v>
      </c>
      <c r="H104">
        <f t="shared" si="15"/>
        <v>6.1559436827493812E-5</v>
      </c>
      <c r="I104">
        <f t="shared" si="11"/>
        <v>1.2569616700377926</v>
      </c>
      <c r="J104">
        <f t="shared" si="12"/>
        <v>1.813713298542681E-2</v>
      </c>
      <c r="K104">
        <f t="shared" si="13"/>
        <v>7.8459822092261846E-3</v>
      </c>
    </row>
    <row r="105" spans="2:11" x14ac:dyDescent="0.35">
      <c r="B105" s="23" t="s">
        <v>141</v>
      </c>
      <c r="C105">
        <v>5836.22</v>
      </c>
      <c r="D105" s="3">
        <f t="shared" si="8"/>
        <v>-1.1456334044924418E-3</v>
      </c>
      <c r="E105" s="3">
        <f t="shared" si="9"/>
        <v>-1.1356334044924418E-3</v>
      </c>
      <c r="F105" s="28">
        <f t="shared" si="10"/>
        <v>1.2896632293990938E-6</v>
      </c>
      <c r="G105" s="28">
        <f t="shared" si="14"/>
        <v>3.2895559293105725E-4</v>
      </c>
      <c r="H105">
        <f t="shared" si="15"/>
        <v>2.2356941983574453E-4</v>
      </c>
      <c r="I105">
        <f t="shared" si="11"/>
        <v>3.2810715044394732</v>
      </c>
      <c r="J105">
        <f t="shared" si="12"/>
        <v>1.1356334044924418E-3</v>
      </c>
      <c r="K105">
        <f t="shared" si="13"/>
        <v>1.4952237954090503E-2</v>
      </c>
    </row>
    <row r="106" spans="2:11" x14ac:dyDescent="0.35">
      <c r="B106" s="23">
        <v>45931</v>
      </c>
      <c r="C106">
        <v>5827.04</v>
      </c>
      <c r="D106" s="3">
        <f t="shared" si="8"/>
        <v>-1.5741742695763079E-3</v>
      </c>
      <c r="E106" s="3">
        <f t="shared" si="9"/>
        <v>-1.5641742695763079E-3</v>
      </c>
      <c r="F106" s="28">
        <f t="shared" si="10"/>
        <v>2.4466411456045762E-6</v>
      </c>
      <c r="G106" s="28">
        <f t="shared" si="14"/>
        <v>1.2896632293990938E-6</v>
      </c>
      <c r="H106">
        <f t="shared" si="15"/>
        <v>9.6461059638728889E-5</v>
      </c>
      <c r="I106">
        <f t="shared" si="11"/>
        <v>3.6915650311907986</v>
      </c>
      <c r="J106">
        <f t="shared" si="12"/>
        <v>1.5641742695763079E-3</v>
      </c>
      <c r="K106">
        <f t="shared" si="13"/>
        <v>9.8214591400020024E-3</v>
      </c>
    </row>
    <row r="107" spans="2:11" x14ac:dyDescent="0.35">
      <c r="B107" s="23">
        <v>45870</v>
      </c>
      <c r="C107">
        <v>5918.25</v>
      </c>
      <c r="D107" s="3">
        <f t="shared" si="8"/>
        <v>1.5531644353894302E-2</v>
      </c>
      <c r="E107" s="3">
        <f t="shared" si="9"/>
        <v>1.5541644353894301E-2</v>
      </c>
      <c r="F107" s="28">
        <f t="shared" si="10"/>
        <v>2.4154270922293461E-4</v>
      </c>
      <c r="G107" s="28">
        <f t="shared" si="14"/>
        <v>2.4466411456045762E-6</v>
      </c>
      <c r="H107">
        <f t="shared" si="15"/>
        <v>5.7205947415911841E-5</v>
      </c>
      <c r="I107">
        <f t="shared" si="11"/>
        <v>1.8543200033708969</v>
      </c>
      <c r="J107">
        <f t="shared" si="12"/>
        <v>1.5541644353894301E-2</v>
      </c>
      <c r="K107">
        <f t="shared" si="13"/>
        <v>7.5634613382968936E-3</v>
      </c>
    </row>
    <row r="108" spans="2:11" x14ac:dyDescent="0.35">
      <c r="B108" s="23">
        <v>45839</v>
      </c>
      <c r="C108">
        <v>5909.03</v>
      </c>
      <c r="D108" s="3">
        <f t="shared" si="8"/>
        <v>-1.5591077352828289E-3</v>
      </c>
      <c r="E108" s="3">
        <f t="shared" si="9"/>
        <v>-1.5491077352828289E-3</v>
      </c>
      <c r="F108" s="28">
        <f t="shared" si="10"/>
        <v>2.399734775513095E-6</v>
      </c>
      <c r="G108" s="28">
        <f t="shared" si="14"/>
        <v>2.4154270922293461E-4</v>
      </c>
      <c r="H108">
        <f t="shared" si="15"/>
        <v>1.7473275509688029E-4</v>
      </c>
      <c r="I108">
        <f t="shared" si="11"/>
        <v>3.4003210277283289</v>
      </c>
      <c r="J108">
        <f t="shared" si="12"/>
        <v>1.5491077352828289E-3</v>
      </c>
      <c r="K108">
        <f t="shared" si="13"/>
        <v>1.3218651788169635E-2</v>
      </c>
    </row>
    <row r="109" spans="2:11" x14ac:dyDescent="0.35">
      <c r="B109" s="23">
        <v>45809</v>
      </c>
      <c r="C109">
        <v>5975.38</v>
      </c>
      <c r="D109" s="3">
        <f t="shared" si="8"/>
        <v>1.1166004769812088E-2</v>
      </c>
      <c r="E109" s="3">
        <f t="shared" si="9"/>
        <v>1.1176004769812087E-2</v>
      </c>
      <c r="F109" s="28">
        <f t="shared" si="10"/>
        <v>1.2490308261486254E-4</v>
      </c>
      <c r="G109" s="28">
        <f t="shared" si="14"/>
        <v>2.399734775513095E-6</v>
      </c>
      <c r="H109">
        <f t="shared" si="15"/>
        <v>8.1740174146468066E-5</v>
      </c>
      <c r="I109">
        <f t="shared" si="11"/>
        <v>3.0230188832899323</v>
      </c>
      <c r="J109">
        <f t="shared" si="12"/>
        <v>1.1176004769812087E-2</v>
      </c>
      <c r="K109">
        <f t="shared" si="13"/>
        <v>9.0410272727421883E-3</v>
      </c>
    </row>
    <row r="110" spans="2:11" x14ac:dyDescent="0.35">
      <c r="B110" s="23">
        <v>45717</v>
      </c>
      <c r="C110">
        <v>5942.47</v>
      </c>
      <c r="D110" s="3">
        <f t="shared" si="8"/>
        <v>-5.5228222624888659E-3</v>
      </c>
      <c r="E110" s="3">
        <f t="shared" si="9"/>
        <v>-5.5128222624888663E-3</v>
      </c>
      <c r="F110" s="28">
        <f t="shared" si="10"/>
        <v>3.0391209297792863E-5</v>
      </c>
      <c r="G110" s="28">
        <f t="shared" si="14"/>
        <v>1.2490308261486254E-4</v>
      </c>
      <c r="H110">
        <f t="shared" si="15"/>
        <v>1.1908838840203773E-4</v>
      </c>
      <c r="I110">
        <f t="shared" si="11"/>
        <v>3.4712843761980716</v>
      </c>
      <c r="J110">
        <f t="shared" si="12"/>
        <v>5.5128222624888663E-3</v>
      </c>
      <c r="K110">
        <f t="shared" si="13"/>
        <v>1.0912762638399029E-2</v>
      </c>
    </row>
    <row r="111" spans="2:11" x14ac:dyDescent="0.35">
      <c r="B111" s="23">
        <v>45689</v>
      </c>
      <c r="C111">
        <v>5868.55</v>
      </c>
      <c r="D111" s="3">
        <f t="shared" si="8"/>
        <v>-1.2517287272659015E-2</v>
      </c>
      <c r="E111" s="3">
        <f t="shared" si="9"/>
        <v>-1.2507287272659016E-2</v>
      </c>
      <c r="F111" s="28">
        <f t="shared" si="10"/>
        <v>1.564322349208182E-4</v>
      </c>
      <c r="G111" s="28">
        <f t="shared" si="14"/>
        <v>3.0391209297792863E-5</v>
      </c>
      <c r="H111">
        <f t="shared" si="15"/>
        <v>7.9481480777785768E-5</v>
      </c>
      <c r="I111">
        <f t="shared" si="11"/>
        <v>2.8169749498830687</v>
      </c>
      <c r="J111">
        <f t="shared" si="12"/>
        <v>1.2507287272659016E-2</v>
      </c>
      <c r="K111">
        <f t="shared" si="13"/>
        <v>8.915238683164111E-3</v>
      </c>
    </row>
    <row r="112" spans="2:11" x14ac:dyDescent="0.35">
      <c r="B112" s="23" t="s">
        <v>142</v>
      </c>
      <c r="C112">
        <v>5881.63</v>
      </c>
      <c r="D112" s="3">
        <f t="shared" si="8"/>
        <v>2.226349792552886E-3</v>
      </c>
      <c r="E112" s="3">
        <f t="shared" si="9"/>
        <v>2.2363497925528861E-3</v>
      </c>
      <c r="F112" s="28">
        <f t="shared" si="10"/>
        <v>5.0012603946513361E-6</v>
      </c>
      <c r="G112" s="28">
        <f t="shared" si="14"/>
        <v>1.564322349208182E-4</v>
      </c>
      <c r="H112">
        <f t="shared" si="15"/>
        <v>1.3550196342532249E-4</v>
      </c>
      <c r="I112">
        <f t="shared" si="11"/>
        <v>3.5158691125643888</v>
      </c>
      <c r="J112">
        <f t="shared" si="12"/>
        <v>2.2363497925528861E-3</v>
      </c>
      <c r="K112">
        <f t="shared" si="13"/>
        <v>1.1640531062856303E-2</v>
      </c>
    </row>
    <row r="113" spans="2:11" x14ac:dyDescent="0.35">
      <c r="B113" s="23" t="s">
        <v>143</v>
      </c>
      <c r="C113">
        <v>5906.94</v>
      </c>
      <c r="D113" s="3">
        <f t="shared" si="8"/>
        <v>4.2939964541344666E-3</v>
      </c>
      <c r="E113" s="3">
        <f t="shared" si="9"/>
        <v>4.3039964541344662E-3</v>
      </c>
      <c r="F113" s="28">
        <f t="shared" si="10"/>
        <v>1.8524385477202059E-5</v>
      </c>
      <c r="G113" s="28">
        <f t="shared" si="14"/>
        <v>5.0012603946513361E-6</v>
      </c>
      <c r="H113">
        <f t="shared" si="15"/>
        <v>7.084332389950185E-5</v>
      </c>
      <c r="I113">
        <f t="shared" si="11"/>
        <v>3.7278394514554654</v>
      </c>
      <c r="J113">
        <f t="shared" si="12"/>
        <v>4.3039964541344662E-3</v>
      </c>
      <c r="K113">
        <f t="shared" si="13"/>
        <v>8.416847622447602E-3</v>
      </c>
    </row>
    <row r="114" spans="2:11" x14ac:dyDescent="0.35">
      <c r="B114" s="23" t="s">
        <v>144</v>
      </c>
      <c r="C114">
        <v>5970.84</v>
      </c>
      <c r="D114" s="3">
        <f t="shared" si="8"/>
        <v>1.0759690191101175E-2</v>
      </c>
      <c r="E114" s="3">
        <f t="shared" si="9"/>
        <v>1.0769690191101175E-2</v>
      </c>
      <c r="F114" s="28">
        <f t="shared" si="10"/>
        <v>1.1598622681230086E-4</v>
      </c>
      <c r="G114" s="28">
        <f t="shared" si="14"/>
        <v>1.8524385477202059E-5</v>
      </c>
      <c r="H114">
        <f t="shared" si="15"/>
        <v>5.7898960954717967E-5</v>
      </c>
      <c r="I114">
        <f t="shared" si="11"/>
        <v>2.9578408753571721</v>
      </c>
      <c r="J114">
        <f t="shared" si="12"/>
        <v>1.0769690191101175E-2</v>
      </c>
      <c r="K114">
        <f t="shared" si="13"/>
        <v>7.6091366760440019E-3</v>
      </c>
    </row>
    <row r="115" spans="2:11" x14ac:dyDescent="0.35">
      <c r="B115" s="23" t="s">
        <v>145</v>
      </c>
      <c r="C115">
        <v>6037.59</v>
      </c>
      <c r="D115" s="3">
        <f t="shared" si="8"/>
        <v>1.111730467559637E-2</v>
      </c>
      <c r="E115" s="3">
        <f t="shared" si="9"/>
        <v>1.112730467559637E-2</v>
      </c>
      <c r="F115" s="28">
        <f t="shared" si="10"/>
        <v>1.2381690934354882E-4</v>
      </c>
      <c r="G115" s="28">
        <f t="shared" si="14"/>
        <v>1.1598622681230086E-4</v>
      </c>
      <c r="H115">
        <f t="shared" si="15"/>
        <v>1.0676520323224108E-4</v>
      </c>
      <c r="I115">
        <f t="shared" si="11"/>
        <v>3.0736446123728389</v>
      </c>
      <c r="J115">
        <f t="shared" si="12"/>
        <v>1.112730467559637E-2</v>
      </c>
      <c r="K115">
        <f t="shared" si="13"/>
        <v>1.0332724869667298E-2</v>
      </c>
    </row>
    <row r="116" spans="2:11" x14ac:dyDescent="0.35">
      <c r="B116" s="23" t="s">
        <v>146</v>
      </c>
      <c r="C116">
        <v>6040.04</v>
      </c>
      <c r="D116" s="3">
        <f t="shared" si="8"/>
        <v>4.0570874146752997E-4</v>
      </c>
      <c r="E116" s="3">
        <f t="shared" si="9"/>
        <v>4.1570874146752999E-4</v>
      </c>
      <c r="F116" s="28">
        <f t="shared" si="10"/>
        <v>1.7281375773251769E-7</v>
      </c>
      <c r="G116" s="28">
        <f t="shared" si="14"/>
        <v>1.2381690934354882E-4</v>
      </c>
      <c r="H116">
        <f t="shared" si="15"/>
        <v>1.2635075660531362E-4</v>
      </c>
      <c r="I116">
        <f t="shared" si="11"/>
        <v>3.5686019696361888</v>
      </c>
      <c r="J116">
        <f t="shared" si="12"/>
        <v>4.1570874146752999E-4</v>
      </c>
      <c r="K116">
        <f t="shared" si="13"/>
        <v>1.1240585243007306E-2</v>
      </c>
    </row>
    <row r="117" spans="2:11" x14ac:dyDescent="0.35">
      <c r="B117" s="23" t="s">
        <v>147</v>
      </c>
      <c r="C117">
        <v>5974.07</v>
      </c>
      <c r="D117" s="3">
        <f t="shared" si="8"/>
        <v>-1.0982197273832055E-2</v>
      </c>
      <c r="E117" s="3">
        <f t="shared" si="9"/>
        <v>-1.0972197273832055E-2</v>
      </c>
      <c r="F117" s="28">
        <f t="shared" si="10"/>
        <v>1.2038911301588758E-4</v>
      </c>
      <c r="G117" s="28">
        <f t="shared" si="14"/>
        <v>1.7281375773251769E-7</v>
      </c>
      <c r="H117">
        <f t="shared" si="15"/>
        <v>6.5349756423533742E-5</v>
      </c>
      <c r="I117">
        <f t="shared" si="11"/>
        <v>2.9778261805838802</v>
      </c>
      <c r="J117">
        <f t="shared" si="12"/>
        <v>1.0972197273832055E-2</v>
      </c>
      <c r="K117">
        <f t="shared" si="13"/>
        <v>8.0839196200564577E-3</v>
      </c>
    </row>
    <row r="118" spans="2:11" x14ac:dyDescent="0.35">
      <c r="B118" s="23" t="s">
        <v>148</v>
      </c>
      <c r="C118">
        <v>5930.85</v>
      </c>
      <c r="D118" s="3">
        <f t="shared" si="8"/>
        <v>-7.2608954754625234E-3</v>
      </c>
      <c r="E118" s="3">
        <f t="shared" si="9"/>
        <v>-7.2508954754625238E-3</v>
      </c>
      <c r="F118" s="28">
        <f t="shared" si="10"/>
        <v>5.25754851960829E-5</v>
      </c>
      <c r="G118" s="28">
        <f t="shared" si="14"/>
        <v>1.2038911301588758E-4</v>
      </c>
      <c r="H118">
        <f t="shared" si="15"/>
        <v>1.1149411830568341E-4</v>
      </c>
      <c r="I118">
        <f t="shared" si="11"/>
        <v>3.396053881347719</v>
      </c>
      <c r="J118">
        <f t="shared" si="12"/>
        <v>7.2508954754625238E-3</v>
      </c>
      <c r="K118">
        <f t="shared" si="13"/>
        <v>1.0559077531000679E-2</v>
      </c>
    </row>
    <row r="119" spans="2:11" x14ac:dyDescent="0.35">
      <c r="B119" s="23" t="s">
        <v>149</v>
      </c>
      <c r="C119">
        <v>5867.08</v>
      </c>
      <c r="D119" s="3">
        <f t="shared" si="8"/>
        <v>-1.0810476252410607E-2</v>
      </c>
      <c r="E119" s="3">
        <f t="shared" si="9"/>
        <v>-1.0800476252410608E-2</v>
      </c>
      <c r="F119" s="28">
        <f t="shared" si="10"/>
        <v>1.1665028727888548E-4</v>
      </c>
      <c r="G119" s="28">
        <f t="shared" si="14"/>
        <v>5.25754851960829E-5</v>
      </c>
      <c r="H119">
        <f t="shared" si="15"/>
        <v>8.9146034486904004E-5</v>
      </c>
      <c r="I119">
        <f t="shared" si="11"/>
        <v>3.0894136646400878</v>
      </c>
      <c r="J119">
        <f t="shared" si="12"/>
        <v>1.0800476252410608E-2</v>
      </c>
      <c r="K119">
        <f t="shared" si="13"/>
        <v>9.4417177720425433E-3</v>
      </c>
    </row>
    <row r="120" spans="2:11" x14ac:dyDescent="0.35">
      <c r="B120" s="23" t="s">
        <v>150</v>
      </c>
      <c r="C120">
        <v>5872.16</v>
      </c>
      <c r="D120" s="3">
        <f t="shared" si="8"/>
        <v>8.6547345775277141E-4</v>
      </c>
      <c r="E120" s="3">
        <f t="shared" si="9"/>
        <v>8.7547345775277144E-4</v>
      </c>
      <c r="F120" s="28">
        <f t="shared" si="10"/>
        <v>7.664537752295937E-7</v>
      </c>
      <c r="G120" s="28">
        <f t="shared" si="14"/>
        <v>1.1665028727888548E-4</v>
      </c>
      <c r="H120">
        <f t="shared" si="15"/>
        <v>1.1693037941770424E-4</v>
      </c>
      <c r="I120">
        <f t="shared" si="11"/>
        <v>3.6047499971006243</v>
      </c>
      <c r="J120">
        <f t="shared" si="12"/>
        <v>8.7547345775277144E-4</v>
      </c>
      <c r="K120">
        <f t="shared" si="13"/>
        <v>1.0813435134946908E-2</v>
      </c>
    </row>
    <row r="121" spans="2:11" x14ac:dyDescent="0.35">
      <c r="B121" s="23" t="s">
        <v>151</v>
      </c>
      <c r="C121">
        <v>6050.61</v>
      </c>
      <c r="D121" s="3">
        <f t="shared" si="8"/>
        <v>2.9936554508987558E-2</v>
      </c>
      <c r="E121" s="3">
        <f t="shared" si="9"/>
        <v>2.9946554508987557E-2</v>
      </c>
      <c r="F121" s="28">
        <f t="shared" si="10"/>
        <v>8.9679612695976296E-4</v>
      </c>
      <c r="G121" s="28">
        <f t="shared" si="14"/>
        <v>7.664537752295937E-7</v>
      </c>
      <c r="H121">
        <f t="shared" si="15"/>
        <v>6.2716261304044578E-5</v>
      </c>
      <c r="I121">
        <f t="shared" si="11"/>
        <v>-3.2301236394528012</v>
      </c>
      <c r="J121">
        <f t="shared" si="12"/>
        <v>2.9946554508987557E-2</v>
      </c>
      <c r="K121">
        <f t="shared" si="13"/>
        <v>7.919359904944627E-3</v>
      </c>
    </row>
    <row r="122" spans="2:11" x14ac:dyDescent="0.35">
      <c r="B122" s="23" t="s">
        <v>152</v>
      </c>
      <c r="C122">
        <v>6074.08</v>
      </c>
      <c r="D122" s="3">
        <f t="shared" si="8"/>
        <v>3.8714440227629269E-3</v>
      </c>
      <c r="E122" s="3">
        <f t="shared" si="9"/>
        <v>3.8814440227629269E-3</v>
      </c>
      <c r="F122" s="28">
        <f t="shared" si="10"/>
        <v>1.5065607701842053E-5</v>
      </c>
      <c r="G122" s="28">
        <f t="shared" si="14"/>
        <v>8.9679612695976296E-4</v>
      </c>
      <c r="H122">
        <f t="shared" si="15"/>
        <v>5.3230523434276628E-4</v>
      </c>
      <c r="I122">
        <f t="shared" si="11"/>
        <v>2.8360569225380945</v>
      </c>
      <c r="J122">
        <f t="shared" si="12"/>
        <v>3.8814440227629269E-3</v>
      </c>
      <c r="K122">
        <f t="shared" si="13"/>
        <v>2.307174103406083E-2</v>
      </c>
    </row>
    <row r="123" spans="2:11" x14ac:dyDescent="0.35">
      <c r="B123" s="23" t="s">
        <v>153</v>
      </c>
      <c r="C123">
        <v>6051.09</v>
      </c>
      <c r="D123" s="3">
        <f t="shared" si="8"/>
        <v>-3.7921163249598458E-3</v>
      </c>
      <c r="E123" s="3">
        <f t="shared" si="9"/>
        <v>-3.7821163249598458E-3</v>
      </c>
      <c r="F123" s="28">
        <f t="shared" si="10"/>
        <v>1.430440389552777E-5</v>
      </c>
      <c r="G123" s="28">
        <f t="shared" si="14"/>
        <v>1.5065607701842053E-5</v>
      </c>
      <c r="H123">
        <f t="shared" si="15"/>
        <v>2.0081583140097622E-4</v>
      </c>
      <c r="I123">
        <f t="shared" si="11"/>
        <v>3.3020069050093128</v>
      </c>
      <c r="J123">
        <f t="shared" si="12"/>
        <v>3.7821163249598458E-3</v>
      </c>
      <c r="K123">
        <f t="shared" si="13"/>
        <v>1.4170950264572105E-2</v>
      </c>
    </row>
    <row r="124" spans="2:11" x14ac:dyDescent="0.35">
      <c r="B124" s="23">
        <v>45638</v>
      </c>
      <c r="C124">
        <v>6051.25</v>
      </c>
      <c r="D124" s="3">
        <f t="shared" si="8"/>
        <v>2.6441167577282339E-5</v>
      </c>
      <c r="E124" s="3">
        <f t="shared" si="9"/>
        <v>3.6441167577282338E-5</v>
      </c>
      <c r="F124" s="28">
        <f t="shared" si="10"/>
        <v>1.3279586943955735E-9</v>
      </c>
      <c r="G124" s="28">
        <f t="shared" si="14"/>
        <v>1.430440389552777E-5</v>
      </c>
      <c r="H124">
        <f t="shared" si="15"/>
        <v>9.6389368884949606E-5</v>
      </c>
      <c r="I124">
        <f t="shared" si="11"/>
        <v>3.7046119001359177</v>
      </c>
      <c r="J124">
        <f t="shared" si="12"/>
        <v>3.6441167577282338E-5</v>
      </c>
      <c r="K124">
        <f t="shared" si="13"/>
        <v>9.8178087618851894E-3</v>
      </c>
    </row>
    <row r="125" spans="2:11" x14ac:dyDescent="0.35">
      <c r="B125" s="23">
        <v>45608</v>
      </c>
      <c r="C125">
        <v>6084.19</v>
      </c>
      <c r="D125" s="3">
        <f t="shared" si="8"/>
        <v>5.4287410919564042E-3</v>
      </c>
      <c r="E125" s="3">
        <f t="shared" si="9"/>
        <v>5.4387410919564038E-3</v>
      </c>
      <c r="F125" s="28">
        <f t="shared" si="10"/>
        <v>2.9579904665335136E-5</v>
      </c>
      <c r="G125" s="28">
        <f t="shared" si="14"/>
        <v>1.3279586943955735E-9</v>
      </c>
      <c r="H125">
        <f t="shared" si="15"/>
        <v>5.5855495051573546E-5</v>
      </c>
      <c r="I125">
        <f t="shared" si="11"/>
        <v>3.7126432240051011</v>
      </c>
      <c r="J125">
        <f t="shared" si="12"/>
        <v>5.4387410919564038E-3</v>
      </c>
      <c r="K125">
        <f t="shared" si="13"/>
        <v>7.4736533938612347E-3</v>
      </c>
    </row>
    <row r="126" spans="2:11" x14ac:dyDescent="0.35">
      <c r="B126" s="23">
        <v>45577</v>
      </c>
      <c r="C126">
        <v>6034.91</v>
      </c>
      <c r="D126" s="3">
        <f t="shared" si="8"/>
        <v>-8.1326619328851817E-3</v>
      </c>
      <c r="E126" s="3">
        <f t="shared" si="9"/>
        <v>-8.1226619328851821E-3</v>
      </c>
      <c r="F126" s="28">
        <f t="shared" si="10"/>
        <v>6.5977636875942048E-5</v>
      </c>
      <c r="G126" s="28">
        <f t="shared" si="14"/>
        <v>2.9579904665335136E-5</v>
      </c>
      <c r="H126">
        <f t="shared" si="15"/>
        <v>5.9199991794747607E-5</v>
      </c>
      <c r="I126">
        <f t="shared" si="11"/>
        <v>3.3911124122029372</v>
      </c>
      <c r="J126">
        <f t="shared" si="12"/>
        <v>8.1226619328851821E-3</v>
      </c>
      <c r="K126">
        <f t="shared" si="13"/>
        <v>7.6941530914550697E-3</v>
      </c>
    </row>
    <row r="127" spans="2:11" x14ac:dyDescent="0.35">
      <c r="B127" s="23">
        <v>45547</v>
      </c>
      <c r="C127">
        <v>6052.85</v>
      </c>
      <c r="D127" s="3">
        <f t="shared" si="8"/>
        <v>2.9682940713745953E-3</v>
      </c>
      <c r="E127" s="3">
        <f t="shared" si="9"/>
        <v>2.9782940713745953E-3</v>
      </c>
      <c r="F127" s="28">
        <f t="shared" si="10"/>
        <v>8.8702355755850636E-6</v>
      </c>
      <c r="G127" s="28">
        <f t="shared" si="14"/>
        <v>6.5977636875942048E-5</v>
      </c>
      <c r="H127">
        <f t="shared" si="15"/>
        <v>8.0015650283973966E-5</v>
      </c>
      <c r="I127">
        <f t="shared" si="11"/>
        <v>3.7422774947091564</v>
      </c>
      <c r="J127">
        <f t="shared" si="12"/>
        <v>2.9782940713745953E-3</v>
      </c>
      <c r="K127">
        <f t="shared" si="13"/>
        <v>8.9451467446864143E-3</v>
      </c>
    </row>
    <row r="128" spans="2:11" x14ac:dyDescent="0.35">
      <c r="B128" s="23">
        <v>45455</v>
      </c>
      <c r="C128">
        <v>6090.27</v>
      </c>
      <c r="D128" s="3">
        <f t="shared" si="8"/>
        <v>6.1631802121963983E-3</v>
      </c>
      <c r="E128" s="3">
        <f t="shared" si="9"/>
        <v>6.1731802121963979E-3</v>
      </c>
      <c r="F128" s="28">
        <f t="shared" si="10"/>
        <v>3.8108153932253163E-5</v>
      </c>
      <c r="G128" s="28">
        <f t="shared" si="14"/>
        <v>8.8702355755850636E-6</v>
      </c>
      <c r="H128">
        <f t="shared" si="15"/>
        <v>5.5534201875367294E-5</v>
      </c>
      <c r="I128">
        <f t="shared" si="11"/>
        <v>3.6372119418285056</v>
      </c>
      <c r="J128">
        <f t="shared" si="12"/>
        <v>6.1731802121963979E-3</v>
      </c>
      <c r="K128">
        <f t="shared" si="13"/>
        <v>7.4521273389125129E-3</v>
      </c>
    </row>
    <row r="129" spans="2:11" x14ac:dyDescent="0.35">
      <c r="B129" s="23">
        <v>45424</v>
      </c>
      <c r="C129">
        <v>6075.11</v>
      </c>
      <c r="D129" s="3">
        <f t="shared" si="8"/>
        <v>-2.4923196558419691E-3</v>
      </c>
      <c r="E129" s="3">
        <f t="shared" si="9"/>
        <v>-2.482319655841969E-3</v>
      </c>
      <c r="F129" s="28">
        <f t="shared" si="10"/>
        <v>6.1619108737793916E-6</v>
      </c>
      <c r="G129" s="28">
        <f t="shared" si="14"/>
        <v>3.8108153932253163E-5</v>
      </c>
      <c r="H129">
        <f t="shared" si="15"/>
        <v>6.3730549379235505E-5</v>
      </c>
      <c r="I129">
        <f t="shared" si="11"/>
        <v>3.8631412682220216</v>
      </c>
      <c r="J129">
        <f t="shared" si="12"/>
        <v>2.482319655841969E-3</v>
      </c>
      <c r="K129">
        <f t="shared" si="13"/>
        <v>7.9831415732927787E-3</v>
      </c>
    </row>
    <row r="130" spans="2:11" x14ac:dyDescent="0.35">
      <c r="B130" s="23">
        <v>45394</v>
      </c>
      <c r="C130">
        <v>6086.49</v>
      </c>
      <c r="D130" s="3">
        <f t="shared" si="8"/>
        <v>1.8714648272306247E-3</v>
      </c>
      <c r="E130" s="3">
        <f t="shared" si="9"/>
        <v>1.8814648272306247E-3</v>
      </c>
      <c r="F130" s="28">
        <f t="shared" si="10"/>
        <v>3.5399098961059643E-6</v>
      </c>
      <c r="G130" s="28">
        <f t="shared" si="14"/>
        <v>6.1619108737793916E-6</v>
      </c>
      <c r="H130">
        <f t="shared" si="15"/>
        <v>4.89535553771982E-5</v>
      </c>
      <c r="I130">
        <f t="shared" si="11"/>
        <v>4.0072249463844098</v>
      </c>
      <c r="J130">
        <f t="shared" si="12"/>
        <v>1.8814648272306247E-3</v>
      </c>
      <c r="K130">
        <f t="shared" si="13"/>
        <v>6.9966817404536986E-3</v>
      </c>
    </row>
    <row r="131" spans="2:11" x14ac:dyDescent="0.35">
      <c r="B131" s="23">
        <v>45363</v>
      </c>
      <c r="C131">
        <v>6049.88</v>
      </c>
      <c r="D131" s="3">
        <f t="shared" si="8"/>
        <v>-6.0331237505019822E-3</v>
      </c>
      <c r="E131" s="3">
        <f t="shared" si="9"/>
        <v>-6.0231237505019826E-3</v>
      </c>
      <c r="F131" s="28">
        <f t="shared" si="10"/>
        <v>3.6278019713861071E-5</v>
      </c>
      <c r="G131" s="28">
        <f t="shared" si="14"/>
        <v>3.5399098961059643E-6</v>
      </c>
      <c r="H131">
        <f t="shared" si="15"/>
        <v>4.2892994262018883E-5</v>
      </c>
      <c r="I131">
        <f t="shared" si="11"/>
        <v>3.6865726892896991</v>
      </c>
      <c r="J131">
        <f t="shared" si="12"/>
        <v>6.0231237505019826E-3</v>
      </c>
      <c r="K131">
        <f t="shared" si="13"/>
        <v>6.5492743309483441E-3</v>
      </c>
    </row>
    <row r="132" spans="2:11" x14ac:dyDescent="0.35">
      <c r="B132" s="23">
        <v>45334</v>
      </c>
      <c r="C132">
        <v>6047.15</v>
      </c>
      <c r="D132" s="3">
        <f t="shared" si="8"/>
        <v>-4.5135046310474362E-4</v>
      </c>
      <c r="E132" s="3">
        <f t="shared" si="9"/>
        <v>-4.4135046310474359E-4</v>
      </c>
      <c r="F132" s="28">
        <f t="shared" si="10"/>
        <v>1.9479023128277163E-7</v>
      </c>
      <c r="G132" s="28">
        <f t="shared" si="14"/>
        <v>3.6278019713861071E-5</v>
      </c>
      <c r="H132">
        <f t="shared" si="15"/>
        <v>5.8770177646251992E-5</v>
      </c>
      <c r="I132">
        <f t="shared" si="11"/>
        <v>3.9503422540676314</v>
      </c>
      <c r="J132">
        <f t="shared" si="12"/>
        <v>4.4135046310474359E-4</v>
      </c>
      <c r="K132">
        <f t="shared" si="13"/>
        <v>7.6661709898913676E-3</v>
      </c>
    </row>
    <row r="133" spans="2:11" x14ac:dyDescent="0.35">
      <c r="B133" s="23" t="s">
        <v>154</v>
      </c>
      <c r="C133">
        <v>6032.38</v>
      </c>
      <c r="D133" s="3">
        <f t="shared" si="8"/>
        <v>-2.4454606033055726E-3</v>
      </c>
      <c r="E133" s="3">
        <f t="shared" si="9"/>
        <v>-2.4354606033055726E-3</v>
      </c>
      <c r="F133" s="28">
        <f t="shared" si="10"/>
        <v>5.9314683502535437E-6</v>
      </c>
      <c r="G133" s="28">
        <f t="shared" si="14"/>
        <v>1.9479023128277163E-7</v>
      </c>
      <c r="H133">
        <f t="shared" si="15"/>
        <v>4.4156596088636027E-5</v>
      </c>
      <c r="I133">
        <f t="shared" si="11"/>
        <v>4.027781574362959</v>
      </c>
      <c r="J133">
        <f t="shared" si="12"/>
        <v>2.4354606033055726E-3</v>
      </c>
      <c r="K133">
        <f t="shared" si="13"/>
        <v>6.6450429711655008E-3</v>
      </c>
    </row>
    <row r="134" spans="2:11" x14ac:dyDescent="0.35">
      <c r="B134" s="23" t="s">
        <v>155</v>
      </c>
      <c r="C134">
        <v>5998.74</v>
      </c>
      <c r="D134" s="3">
        <f t="shared" si="8"/>
        <v>-5.592178893918073E-3</v>
      </c>
      <c r="E134" s="3">
        <f t="shared" si="9"/>
        <v>-5.5821788939180734E-3</v>
      </c>
      <c r="F134" s="28">
        <f t="shared" si="10"/>
        <v>3.1160721203704402E-5</v>
      </c>
      <c r="G134" s="28">
        <f t="shared" si="14"/>
        <v>5.9314683502535437E-6</v>
      </c>
      <c r="H134">
        <f t="shared" si="15"/>
        <v>4.268659387495797E-5</v>
      </c>
      <c r="I134">
        <f t="shared" si="11"/>
        <v>3.7468800574355323</v>
      </c>
      <c r="J134">
        <f t="shared" si="12"/>
        <v>5.5821788939180734E-3</v>
      </c>
      <c r="K134">
        <f t="shared" si="13"/>
        <v>6.5334978284956957E-3</v>
      </c>
    </row>
    <row r="135" spans="2:11" x14ac:dyDescent="0.35">
      <c r="B135" s="23" t="s">
        <v>156</v>
      </c>
      <c r="C135">
        <v>6021.63</v>
      </c>
      <c r="D135" s="3">
        <f t="shared" si="8"/>
        <v>3.8085396153749005E-3</v>
      </c>
      <c r="E135" s="3">
        <f t="shared" si="9"/>
        <v>3.8185396153749005E-3</v>
      </c>
      <c r="F135" s="28">
        <f t="shared" si="10"/>
        <v>1.4581244794187492E-5</v>
      </c>
      <c r="G135" s="28">
        <f t="shared" si="14"/>
        <v>3.1160721203704402E-5</v>
      </c>
      <c r="H135">
        <f t="shared" si="15"/>
        <v>5.592640205994675E-5</v>
      </c>
      <c r="I135">
        <f t="shared" si="11"/>
        <v>3.8464374445824299</v>
      </c>
      <c r="J135">
        <f t="shared" si="12"/>
        <v>3.8185396153749005E-3</v>
      </c>
      <c r="K135">
        <f t="shared" si="13"/>
        <v>7.4783956875754277E-3</v>
      </c>
    </row>
    <row r="136" spans="2:11" x14ac:dyDescent="0.35">
      <c r="B136" s="23" t="s">
        <v>157</v>
      </c>
      <c r="C136">
        <v>5987.37</v>
      </c>
      <c r="D136" s="3">
        <f t="shared" si="8"/>
        <v>-5.7057361888066711E-3</v>
      </c>
      <c r="E136" s="3">
        <f t="shared" si="9"/>
        <v>-5.6957361888066715E-3</v>
      </c>
      <c r="F136" s="28">
        <f t="shared" si="10"/>
        <v>3.2441410732481951E-5</v>
      </c>
      <c r="G136" s="28">
        <f t="shared" si="14"/>
        <v>1.4581244794187492E-5</v>
      </c>
      <c r="H136">
        <f t="shared" si="15"/>
        <v>5.1077032712042574E-5</v>
      </c>
      <c r="I136">
        <f t="shared" si="11"/>
        <v>3.7045759073526678</v>
      </c>
      <c r="J136">
        <f t="shared" si="12"/>
        <v>5.6957361888066715E-3</v>
      </c>
      <c r="K136">
        <f t="shared" si="13"/>
        <v>7.1468197621069596E-3</v>
      </c>
    </row>
    <row r="137" spans="2:11" x14ac:dyDescent="0.35">
      <c r="B137" s="23" t="s">
        <v>158</v>
      </c>
      <c r="C137">
        <v>5969.34</v>
      </c>
      <c r="D137" s="3">
        <f t="shared" si="8"/>
        <v>-3.0158820722511965E-3</v>
      </c>
      <c r="E137" s="3">
        <f t="shared" si="9"/>
        <v>-3.0058820722511964E-3</v>
      </c>
      <c r="F137" s="28">
        <f t="shared" si="10"/>
        <v>9.0353270322811475E-6</v>
      </c>
      <c r="G137" s="28">
        <f t="shared" si="14"/>
        <v>3.2441410732481951E-5</v>
      </c>
      <c r="H137">
        <f t="shared" si="15"/>
        <v>5.9254606156770365E-5</v>
      </c>
      <c r="I137">
        <f t="shared" si="11"/>
        <v>3.8716534283531669</v>
      </c>
      <c r="J137">
        <f t="shared" si="12"/>
        <v>3.0058820722511964E-3</v>
      </c>
      <c r="K137">
        <f t="shared" si="13"/>
        <v>7.6977013553898264E-3</v>
      </c>
    </row>
    <row r="138" spans="2:11" x14ac:dyDescent="0.35">
      <c r="B138" s="23" t="s">
        <v>159</v>
      </c>
      <c r="C138">
        <v>5948.71</v>
      </c>
      <c r="D138" s="3">
        <f t="shared" si="8"/>
        <v>-3.4619792004102032E-3</v>
      </c>
      <c r="E138" s="3">
        <f t="shared" si="9"/>
        <v>-3.4519792004102032E-3</v>
      </c>
      <c r="F138" s="28">
        <f t="shared" si="10"/>
        <v>1.1916160400064666E-5</v>
      </c>
      <c r="G138" s="28">
        <f t="shared" si="14"/>
        <v>9.0353270322811475E-6</v>
      </c>
      <c r="H138">
        <f t="shared" si="15"/>
        <v>4.9109560592222003E-5</v>
      </c>
      <c r="I138">
        <f t="shared" si="11"/>
        <v>3.9204676740255358</v>
      </c>
      <c r="J138">
        <f t="shared" si="12"/>
        <v>3.4519792004102032E-3</v>
      </c>
      <c r="K138">
        <f t="shared" si="13"/>
        <v>7.0078213870090897E-3</v>
      </c>
    </row>
    <row r="139" spans="2:11" x14ac:dyDescent="0.35">
      <c r="B139" s="23" t="s">
        <v>160</v>
      </c>
      <c r="C139">
        <v>5917.11</v>
      </c>
      <c r="D139" s="3">
        <f t="shared" si="8"/>
        <v>-5.3262353051750045E-3</v>
      </c>
      <c r="E139" s="3">
        <f t="shared" si="9"/>
        <v>-5.3162353051750049E-3</v>
      </c>
      <c r="F139" s="28">
        <f t="shared" si="10"/>
        <v>2.8262357819989179E-5</v>
      </c>
      <c r="G139" s="28">
        <f t="shared" si="14"/>
        <v>1.1916160400064666E-5</v>
      </c>
      <c r="H139">
        <f t="shared" si="15"/>
        <v>4.7490771330528916E-5</v>
      </c>
      <c r="I139">
        <f t="shared" si="11"/>
        <v>3.7609927286608293</v>
      </c>
      <c r="J139">
        <f t="shared" si="12"/>
        <v>5.3162353051750049E-3</v>
      </c>
      <c r="K139">
        <f t="shared" si="13"/>
        <v>6.8913548254700193E-3</v>
      </c>
    </row>
    <row r="140" spans="2:11" x14ac:dyDescent="0.35">
      <c r="B140" s="23" t="s">
        <v>161</v>
      </c>
      <c r="C140">
        <v>5916.98</v>
      </c>
      <c r="D140" s="3">
        <f t="shared" si="8"/>
        <v>-2.197042611728211E-5</v>
      </c>
      <c r="E140" s="3">
        <f t="shared" si="9"/>
        <v>-1.1970426117282109E-5</v>
      </c>
      <c r="F140" s="28">
        <f t="shared" si="10"/>
        <v>1.4329110142930962E-10</v>
      </c>
      <c r="G140" s="28">
        <f t="shared" si="14"/>
        <v>2.8262357819989179E-5</v>
      </c>
      <c r="H140">
        <f t="shared" si="15"/>
        <v>5.5859840635930869E-5</v>
      </c>
      <c r="I140">
        <f t="shared" si="11"/>
        <v>3.9773926093856358</v>
      </c>
      <c r="J140">
        <f t="shared" si="12"/>
        <v>1.1970426117282109E-5</v>
      </c>
      <c r="K140">
        <f t="shared" si="13"/>
        <v>7.4739441151195976E-3</v>
      </c>
    </row>
    <row r="141" spans="2:11" x14ac:dyDescent="0.35">
      <c r="B141" s="23" t="s">
        <v>162</v>
      </c>
      <c r="C141">
        <v>5893.62</v>
      </c>
      <c r="D141" s="3">
        <f t="shared" si="8"/>
        <v>-3.9557737052673004E-3</v>
      </c>
      <c r="E141" s="3">
        <f t="shared" si="9"/>
        <v>-3.9457737052673008E-3</v>
      </c>
      <c r="F141" s="28">
        <f t="shared" si="10"/>
        <v>1.5569130133178843E-5</v>
      </c>
      <c r="G141" s="28">
        <f t="shared" si="14"/>
        <v>1.4329110142930962E-10</v>
      </c>
      <c r="H141">
        <f t="shared" si="15"/>
        <v>4.3137699715661609E-5</v>
      </c>
      <c r="I141">
        <f t="shared" si="11"/>
        <v>3.9261595755138678</v>
      </c>
      <c r="J141">
        <f t="shared" si="12"/>
        <v>3.9457737052673008E-3</v>
      </c>
      <c r="K141">
        <f t="shared" si="13"/>
        <v>6.5679296369298605E-3</v>
      </c>
    </row>
    <row r="142" spans="2:11" x14ac:dyDescent="0.35">
      <c r="B142" s="23" t="s">
        <v>163</v>
      </c>
      <c r="C142">
        <v>5870.62</v>
      </c>
      <c r="D142" s="3">
        <f t="shared" si="8"/>
        <v>-3.9101598241076075E-3</v>
      </c>
      <c r="E142" s="3">
        <f t="shared" si="9"/>
        <v>-3.9001598241076075E-3</v>
      </c>
      <c r="F142" s="28">
        <f t="shared" si="10"/>
        <v>1.5211246653583084E-5</v>
      </c>
      <c r="G142" s="28">
        <f t="shared" si="14"/>
        <v>1.5569130133178843E-5</v>
      </c>
      <c r="H142">
        <f t="shared" si="15"/>
        <v>4.7600741230554561E-5</v>
      </c>
      <c r="I142">
        <f t="shared" si="11"/>
        <v>3.8976130646183349</v>
      </c>
      <c r="J142">
        <f t="shared" si="12"/>
        <v>3.9001598241076075E-3</v>
      </c>
      <c r="K142">
        <f t="shared" si="13"/>
        <v>6.8993290420557973E-3</v>
      </c>
    </row>
    <row r="143" spans="2:11" x14ac:dyDescent="0.35">
      <c r="B143" s="23" t="s">
        <v>164</v>
      </c>
      <c r="C143">
        <v>5949.17</v>
      </c>
      <c r="D143" s="3">
        <f t="shared" si="8"/>
        <v>1.3291463960568342E-2</v>
      </c>
      <c r="E143" s="3">
        <f t="shared" si="9"/>
        <v>1.3301463960568341E-2</v>
      </c>
      <c r="F143" s="28">
        <f t="shared" si="10"/>
        <v>1.7692894349429842E-4</v>
      </c>
      <c r="G143" s="28">
        <f t="shared" si="14"/>
        <v>1.5211246653583084E-5</v>
      </c>
      <c r="H143">
        <f t="shared" si="15"/>
        <v>4.8806778946303353E-5</v>
      </c>
      <c r="I143">
        <f t="shared" si="11"/>
        <v>2.2323373712893533</v>
      </c>
      <c r="J143">
        <f t="shared" si="12"/>
        <v>1.3301463960568341E-2</v>
      </c>
      <c r="K143">
        <f t="shared" si="13"/>
        <v>6.9861848634503905E-3</v>
      </c>
    </row>
    <row r="144" spans="2:11" x14ac:dyDescent="0.35">
      <c r="B144" s="23" t="s">
        <v>165</v>
      </c>
      <c r="C144">
        <v>5985.38</v>
      </c>
      <c r="D144" s="3">
        <f t="shared" si="8"/>
        <v>6.0681150291175649E-3</v>
      </c>
      <c r="E144" s="3">
        <f t="shared" si="9"/>
        <v>6.0781150291175645E-3</v>
      </c>
      <c r="F144" s="28">
        <f t="shared" si="10"/>
        <v>3.6943482307184813E-5</v>
      </c>
      <c r="G144" s="28">
        <f t="shared" si="14"/>
        <v>1.7692894349429842E-4</v>
      </c>
      <c r="H144">
        <f t="shared" si="15"/>
        <v>1.3700800075949846E-4</v>
      </c>
      <c r="I144">
        <f t="shared" si="11"/>
        <v>3.3939747300509362</v>
      </c>
      <c r="J144">
        <f t="shared" si="12"/>
        <v>6.0781150291175645E-3</v>
      </c>
      <c r="K144">
        <f t="shared" si="13"/>
        <v>1.1705041681237127E-2</v>
      </c>
    </row>
    <row r="145" spans="2:11" x14ac:dyDescent="0.35">
      <c r="B145" s="23">
        <v>45637</v>
      </c>
      <c r="C145">
        <v>5983.99</v>
      </c>
      <c r="D145" s="3">
        <f t="shared" ref="D145:D208" si="16">LN(C145/C144)</f>
        <v>-2.3225951010769823E-4</v>
      </c>
      <c r="E145" s="3">
        <f t="shared" ref="E145:E208" si="17">D145-$E$5</f>
        <v>-2.2225951010769823E-4</v>
      </c>
      <c r="F145" s="28">
        <f t="shared" ref="F145:F208" si="18">E145^2</f>
        <v>4.9399289833314012E-8</v>
      </c>
      <c r="G145" s="28">
        <f t="shared" si="14"/>
        <v>3.6943482307184813E-5</v>
      </c>
      <c r="H145">
        <f t="shared" si="15"/>
        <v>8.8662499794143313E-5</v>
      </c>
      <c r="I145">
        <f t="shared" ref="I145:I208" si="19">LN(1/SQRT(2*PI()*H145)*EXP(-F145/(2*H145)))</f>
        <v>3.7461196531585541</v>
      </c>
      <c r="J145">
        <f t="shared" ref="J145:J208" si="20">SQRT(F145)</f>
        <v>2.2225951010769823E-4</v>
      </c>
      <c r="K145">
        <f t="shared" ref="K145:K208" si="21">SQRT(H145)</f>
        <v>9.4160766667515678E-3</v>
      </c>
    </row>
    <row r="146" spans="2:11" x14ac:dyDescent="0.35">
      <c r="B146" s="23">
        <v>45607</v>
      </c>
      <c r="C146">
        <v>6001.35</v>
      </c>
      <c r="D146" s="3">
        <f t="shared" si="16"/>
        <v>2.8968743715662199E-3</v>
      </c>
      <c r="E146" s="3">
        <f t="shared" si="17"/>
        <v>2.9068743715662199E-3</v>
      </c>
      <c r="F146" s="28">
        <f t="shared" si="18"/>
        <v>8.4499186120685059E-6</v>
      </c>
      <c r="G146" s="28">
        <f t="shared" ref="G146:G209" si="22">F145</f>
        <v>4.9399289833314012E-8</v>
      </c>
      <c r="H146">
        <f t="shared" ref="H146:H209" si="23">$E$6+$E$7*G146+$E$8*H145</f>
        <v>5.34571025749645E-5</v>
      </c>
      <c r="I146">
        <f t="shared" si="19"/>
        <v>3.9203424165910166</v>
      </c>
      <c r="J146">
        <f t="shared" si="20"/>
        <v>2.9068743715662199E-3</v>
      </c>
      <c r="K146">
        <f t="shared" si="21"/>
        <v>7.3114364235056092E-3</v>
      </c>
    </row>
    <row r="147" spans="2:11" x14ac:dyDescent="0.35">
      <c r="B147" s="23">
        <v>45515</v>
      </c>
      <c r="C147">
        <v>5995.54</v>
      </c>
      <c r="D147" s="3">
        <f t="shared" si="16"/>
        <v>-9.6858443383642922E-4</v>
      </c>
      <c r="E147" s="3">
        <f t="shared" si="17"/>
        <v>-9.5858443383642919E-4</v>
      </c>
      <c r="F147" s="28">
        <f t="shared" si="18"/>
        <v>9.1888411679350754E-7</v>
      </c>
      <c r="G147" s="28">
        <f t="shared" si="22"/>
        <v>8.4499186120685059E-6</v>
      </c>
      <c r="H147">
        <f t="shared" si="23"/>
        <v>4.6972535721513155E-5</v>
      </c>
      <c r="I147">
        <f t="shared" si="19"/>
        <v>4.0542541250141317</v>
      </c>
      <c r="J147">
        <f t="shared" si="20"/>
        <v>9.5858443383642919E-4</v>
      </c>
      <c r="K147">
        <f t="shared" si="21"/>
        <v>6.8536512693244869E-3</v>
      </c>
    </row>
    <row r="148" spans="2:11" x14ac:dyDescent="0.35">
      <c r="B148" s="23">
        <v>45484</v>
      </c>
      <c r="C148">
        <v>5973.1</v>
      </c>
      <c r="D148" s="3">
        <f t="shared" si="16"/>
        <v>-3.7498038697994216E-3</v>
      </c>
      <c r="E148" s="3">
        <f t="shared" si="17"/>
        <v>-3.7398038697994216E-3</v>
      </c>
      <c r="F148" s="28">
        <f t="shared" si="18"/>
        <v>1.3986132984566729E-5</v>
      </c>
      <c r="G148" s="28">
        <f t="shared" si="22"/>
        <v>9.1888411679350754E-7</v>
      </c>
      <c r="H148">
        <f t="shared" si="23"/>
        <v>4.0848019357647049E-5</v>
      </c>
      <c r="I148">
        <f t="shared" si="19"/>
        <v>3.9626903797383966</v>
      </c>
      <c r="J148">
        <f t="shared" si="20"/>
        <v>3.7398038697994216E-3</v>
      </c>
      <c r="K148">
        <f t="shared" si="21"/>
        <v>6.3912455247507934E-3</v>
      </c>
    </row>
    <row r="149" spans="2:11" x14ac:dyDescent="0.35">
      <c r="B149" s="23">
        <v>45454</v>
      </c>
      <c r="C149">
        <v>5929.04</v>
      </c>
      <c r="D149" s="3">
        <f t="shared" si="16"/>
        <v>-7.4037444129893696E-3</v>
      </c>
      <c r="E149" s="3">
        <f t="shared" si="17"/>
        <v>-7.39374441298937E-3</v>
      </c>
      <c r="F149" s="28">
        <f t="shared" si="18"/>
        <v>5.4667456444611522E-5</v>
      </c>
      <c r="G149" s="28">
        <f t="shared" si="22"/>
        <v>1.3986132984566729E-5</v>
      </c>
      <c r="H149">
        <f t="shared" si="23"/>
        <v>4.6022630618738036E-5</v>
      </c>
      <c r="I149">
        <f t="shared" si="19"/>
        <v>3.4803308303999096</v>
      </c>
      <c r="J149">
        <f t="shared" si="20"/>
        <v>7.39374441298937E-3</v>
      </c>
      <c r="K149">
        <f t="shared" si="21"/>
        <v>6.7839981293289012E-3</v>
      </c>
    </row>
    <row r="150" spans="2:11" x14ac:dyDescent="0.35">
      <c r="B150" s="23">
        <v>45423</v>
      </c>
      <c r="C150">
        <v>5782.76</v>
      </c>
      <c r="D150" s="3">
        <f t="shared" si="16"/>
        <v>-2.4981233838896586E-2</v>
      </c>
      <c r="E150" s="3">
        <f t="shared" si="17"/>
        <v>-2.4971233838896587E-2</v>
      </c>
      <c r="F150" s="28">
        <f t="shared" si="18"/>
        <v>6.2356251943685391E-4</v>
      </c>
      <c r="G150" s="28">
        <f t="shared" si="22"/>
        <v>5.4667456444611522E-5</v>
      </c>
      <c r="H150">
        <f t="shared" si="23"/>
        <v>6.9738790516765548E-5</v>
      </c>
      <c r="I150">
        <f t="shared" si="19"/>
        <v>-0.60426230537555414</v>
      </c>
      <c r="J150">
        <f t="shared" si="20"/>
        <v>2.4971233838896587E-2</v>
      </c>
      <c r="K150">
        <f t="shared" si="21"/>
        <v>8.3509754230727765E-3</v>
      </c>
    </row>
    <row r="151" spans="2:11" x14ac:dyDescent="0.35">
      <c r="B151" s="23">
        <v>45393</v>
      </c>
      <c r="C151">
        <v>5712.69</v>
      </c>
      <c r="D151" s="3">
        <f t="shared" si="16"/>
        <v>-1.219106130274797E-2</v>
      </c>
      <c r="E151" s="3">
        <f t="shared" si="17"/>
        <v>-1.2181061302747971E-2</v>
      </c>
      <c r="F151" s="28">
        <f t="shared" si="18"/>
        <v>1.4837825446130409E-4</v>
      </c>
      <c r="G151" s="28">
        <f t="shared" si="22"/>
        <v>6.2356251943685391E-4</v>
      </c>
      <c r="H151">
        <f t="shared" si="23"/>
        <v>3.8612583509324403E-4</v>
      </c>
      <c r="I151">
        <f t="shared" si="19"/>
        <v>2.8185979135718418</v>
      </c>
      <c r="J151">
        <f t="shared" si="20"/>
        <v>1.2181061302747971E-2</v>
      </c>
      <c r="K151">
        <f t="shared" si="21"/>
        <v>1.9650084862240267E-2</v>
      </c>
    </row>
    <row r="152" spans="2:11" x14ac:dyDescent="0.35">
      <c r="B152" s="23">
        <v>45302</v>
      </c>
      <c r="C152">
        <v>5728.8</v>
      </c>
      <c r="D152" s="3">
        <f t="shared" si="16"/>
        <v>2.8160686495116044E-3</v>
      </c>
      <c r="E152" s="3">
        <f t="shared" si="17"/>
        <v>2.8260686495116044E-3</v>
      </c>
      <c r="F152" s="28">
        <f t="shared" si="18"/>
        <v>7.9866640117523441E-6</v>
      </c>
      <c r="G152" s="28">
        <f t="shared" si="22"/>
        <v>1.4837825446130409E-4</v>
      </c>
      <c r="H152">
        <f t="shared" si="23"/>
        <v>2.2734547631309281E-4</v>
      </c>
      <c r="I152">
        <f t="shared" si="19"/>
        <v>3.2580163161383093</v>
      </c>
      <c r="J152">
        <f t="shared" si="20"/>
        <v>2.8260686495116044E-3</v>
      </c>
      <c r="K152">
        <f t="shared" si="21"/>
        <v>1.5077979848543796E-2</v>
      </c>
    </row>
    <row r="153" spans="2:11" x14ac:dyDescent="0.35">
      <c r="B153" s="23" t="s">
        <v>166</v>
      </c>
      <c r="C153">
        <v>5705.45</v>
      </c>
      <c r="D153" s="3">
        <f t="shared" si="16"/>
        <v>-4.0842263302362592E-3</v>
      </c>
      <c r="E153" s="3">
        <f t="shared" si="17"/>
        <v>-4.0742263302362596E-3</v>
      </c>
      <c r="F153" s="28">
        <f t="shared" si="18"/>
        <v>1.6599320189990419E-5</v>
      </c>
      <c r="G153" s="28">
        <f t="shared" si="22"/>
        <v>7.9866640117523441E-6</v>
      </c>
      <c r="H153">
        <f t="shared" si="23"/>
        <v>1.0128278087548309E-4</v>
      </c>
      <c r="I153">
        <f t="shared" si="19"/>
        <v>3.5979131173532601</v>
      </c>
      <c r="J153">
        <f t="shared" si="20"/>
        <v>4.0742263302362596E-3</v>
      </c>
      <c r="K153">
        <f t="shared" si="21"/>
        <v>1.0063934661725655E-2</v>
      </c>
    </row>
    <row r="154" spans="2:11" x14ac:dyDescent="0.35">
      <c r="B154" s="23" t="s">
        <v>167</v>
      </c>
      <c r="C154">
        <v>5813.67</v>
      </c>
      <c r="D154" s="3">
        <f t="shared" si="16"/>
        <v>1.8790182599519738E-2</v>
      </c>
      <c r="E154" s="3">
        <f t="shared" si="17"/>
        <v>1.8800182599519738E-2</v>
      </c>
      <c r="F154" s="28">
        <f t="shared" si="18"/>
        <v>3.5344686577528473E-4</v>
      </c>
      <c r="G154" s="28">
        <f t="shared" si="22"/>
        <v>1.6599320189990419E-5</v>
      </c>
      <c r="H154">
        <f t="shared" si="23"/>
        <v>6.6404670475740489E-5</v>
      </c>
      <c r="I154">
        <f t="shared" si="19"/>
        <v>1.2296227588278776</v>
      </c>
      <c r="J154">
        <f t="shared" si="20"/>
        <v>1.8800182599519738E-2</v>
      </c>
      <c r="K154">
        <f t="shared" si="21"/>
        <v>8.1489060907425168E-3</v>
      </c>
    </row>
    <row r="155" spans="2:11" x14ac:dyDescent="0.35">
      <c r="B155" s="23" t="s">
        <v>168</v>
      </c>
      <c r="C155">
        <v>5832.92</v>
      </c>
      <c r="D155" s="3">
        <f t="shared" si="16"/>
        <v>3.3056916281389358E-3</v>
      </c>
      <c r="E155" s="3">
        <f t="shared" si="17"/>
        <v>3.3156916281389358E-3</v>
      </c>
      <c r="F155" s="28">
        <f t="shared" si="18"/>
        <v>1.0993810972910627E-5</v>
      </c>
      <c r="G155" s="28">
        <f t="shared" si="22"/>
        <v>3.5344686577528473E-4</v>
      </c>
      <c r="H155">
        <f t="shared" si="23"/>
        <v>2.3839002185790966E-4</v>
      </c>
      <c r="I155">
        <f t="shared" si="19"/>
        <v>3.2288042513717352</v>
      </c>
      <c r="J155">
        <f t="shared" si="20"/>
        <v>3.3156916281389358E-3</v>
      </c>
      <c r="K155">
        <f t="shared" si="21"/>
        <v>1.5439884127088185E-2</v>
      </c>
    </row>
    <row r="156" spans="2:11" x14ac:dyDescent="0.35">
      <c r="B156" s="23" t="s">
        <v>169</v>
      </c>
      <c r="C156">
        <v>5823.52</v>
      </c>
      <c r="D156" s="3">
        <f t="shared" si="16"/>
        <v>-1.6128426925638693E-3</v>
      </c>
      <c r="E156" s="3">
        <f t="shared" si="17"/>
        <v>-1.6028426925638693E-3</v>
      </c>
      <c r="F156" s="28">
        <f t="shared" si="18"/>
        <v>2.5691046971053943E-6</v>
      </c>
      <c r="G156" s="28">
        <f t="shared" si="22"/>
        <v>1.0993810972910627E-5</v>
      </c>
      <c r="H156">
        <f t="shared" si="23"/>
        <v>1.0638135133851612E-4</v>
      </c>
      <c r="I156">
        <f t="shared" si="19"/>
        <v>3.6432266228994905</v>
      </c>
      <c r="J156">
        <f t="shared" si="20"/>
        <v>1.6028426925638693E-3</v>
      </c>
      <c r="K156">
        <f t="shared" si="21"/>
        <v>1.0314133571876802E-2</v>
      </c>
    </row>
    <row r="157" spans="2:11" x14ac:dyDescent="0.35">
      <c r="B157" s="23" t="s">
        <v>170</v>
      </c>
      <c r="C157">
        <v>5808.12</v>
      </c>
      <c r="D157" s="3">
        <f t="shared" si="16"/>
        <v>-2.6479514493707931E-3</v>
      </c>
      <c r="E157" s="3">
        <f t="shared" si="17"/>
        <v>-2.6379514493707931E-3</v>
      </c>
      <c r="F157" s="28">
        <f t="shared" si="18"/>
        <v>6.9587878492374679E-6</v>
      </c>
      <c r="G157" s="28">
        <f t="shared" si="22"/>
        <v>2.5691046971053943E-6</v>
      </c>
      <c r="H157">
        <f t="shared" si="23"/>
        <v>6.0385192110925975E-5</v>
      </c>
      <c r="I157">
        <f t="shared" si="19"/>
        <v>3.8808248041894422</v>
      </c>
      <c r="J157">
        <f t="shared" si="20"/>
        <v>2.6379514493707931E-3</v>
      </c>
      <c r="K157">
        <f t="shared" si="21"/>
        <v>7.7707909578707606E-3</v>
      </c>
    </row>
    <row r="158" spans="2:11" x14ac:dyDescent="0.35">
      <c r="B158" s="23" t="s">
        <v>171</v>
      </c>
      <c r="C158">
        <v>5809.86</v>
      </c>
      <c r="D158" s="3">
        <f t="shared" si="16"/>
        <v>2.9953572187412436E-4</v>
      </c>
      <c r="E158" s="3">
        <f t="shared" si="17"/>
        <v>3.0953572187412438E-4</v>
      </c>
      <c r="F158" s="28">
        <f t="shared" si="18"/>
        <v>9.5812363116135289E-8</v>
      </c>
      <c r="G158" s="28">
        <f t="shared" si="22"/>
        <v>6.9587878492374679E-6</v>
      </c>
      <c r="H158">
        <f t="shared" si="23"/>
        <v>4.8336619868258725E-5</v>
      </c>
      <c r="I158">
        <f t="shared" si="19"/>
        <v>4.0487309264346223</v>
      </c>
      <c r="J158">
        <f t="shared" si="20"/>
        <v>3.0953572187412438E-4</v>
      </c>
      <c r="K158">
        <f t="shared" si="21"/>
        <v>6.9524542334530133E-3</v>
      </c>
    </row>
    <row r="159" spans="2:11" x14ac:dyDescent="0.35">
      <c r="B159" s="23" t="s">
        <v>172</v>
      </c>
      <c r="C159">
        <v>5797.42</v>
      </c>
      <c r="D159" s="3">
        <f t="shared" si="16"/>
        <v>-2.14348318692844E-3</v>
      </c>
      <c r="E159" s="3">
        <f t="shared" si="17"/>
        <v>-2.13348318692844E-3</v>
      </c>
      <c r="F159" s="28">
        <f t="shared" si="18"/>
        <v>4.5517505089063327E-6</v>
      </c>
      <c r="G159" s="28">
        <f t="shared" si="22"/>
        <v>9.5812363116135289E-8</v>
      </c>
      <c r="H159">
        <f t="shared" si="23"/>
        <v>4.0829055530379081E-5</v>
      </c>
      <c r="I159">
        <f t="shared" si="19"/>
        <v>4.0783781989801771</v>
      </c>
      <c r="J159">
        <f t="shared" si="20"/>
        <v>2.13348318692844E-3</v>
      </c>
      <c r="K159">
        <f t="shared" si="21"/>
        <v>6.3897617741492585E-3</v>
      </c>
    </row>
    <row r="160" spans="2:11" x14ac:dyDescent="0.35">
      <c r="B160" s="23" t="s">
        <v>173</v>
      </c>
      <c r="C160">
        <v>5851.2</v>
      </c>
      <c r="D160" s="3">
        <f t="shared" si="16"/>
        <v>9.2337774119530848E-3</v>
      </c>
      <c r="E160" s="3">
        <f t="shared" si="17"/>
        <v>9.2437774119530844E-3</v>
      </c>
      <c r="F160" s="28">
        <f t="shared" si="18"/>
        <v>8.5447420841734057E-5</v>
      </c>
      <c r="G160" s="28">
        <f t="shared" si="22"/>
        <v>4.5517505089063327E-6</v>
      </c>
      <c r="H160">
        <f t="shared" si="23"/>
        <v>4.0893222042158649E-5</v>
      </c>
      <c r="I160">
        <f t="shared" si="19"/>
        <v>3.0885719460819505</v>
      </c>
      <c r="J160">
        <f t="shared" si="20"/>
        <v>9.2437774119530844E-3</v>
      </c>
      <c r="K160">
        <f t="shared" si="21"/>
        <v>6.3947808439506863E-3</v>
      </c>
    </row>
    <row r="161" spans="2:11" x14ac:dyDescent="0.35">
      <c r="B161" s="23" t="s">
        <v>174</v>
      </c>
      <c r="C161">
        <v>5853.98</v>
      </c>
      <c r="D161" s="3">
        <f t="shared" si="16"/>
        <v>4.7500338350536976E-4</v>
      </c>
      <c r="E161" s="3">
        <f t="shared" si="17"/>
        <v>4.8500338350536979E-4</v>
      </c>
      <c r="F161" s="28">
        <f t="shared" si="18"/>
        <v>2.352282820116568E-7</v>
      </c>
      <c r="G161" s="28">
        <f t="shared" si="22"/>
        <v>8.5447420841734057E-5</v>
      </c>
      <c r="H161">
        <f t="shared" si="23"/>
        <v>8.4844751159109132E-5</v>
      </c>
      <c r="I161">
        <f t="shared" si="19"/>
        <v>3.7670189533495821</v>
      </c>
      <c r="J161">
        <f t="shared" si="20"/>
        <v>4.8500338350536979E-4</v>
      </c>
      <c r="K161">
        <f t="shared" si="21"/>
        <v>9.2111210587587609E-3</v>
      </c>
    </row>
    <row r="162" spans="2:11" x14ac:dyDescent="0.35">
      <c r="B162" s="23" t="s">
        <v>175</v>
      </c>
      <c r="C162">
        <v>5864.67</v>
      </c>
      <c r="D162" s="3">
        <f t="shared" si="16"/>
        <v>1.8244427413089382E-3</v>
      </c>
      <c r="E162" s="3">
        <f t="shared" si="17"/>
        <v>1.8344427413089382E-3</v>
      </c>
      <c r="F162" s="28">
        <f t="shared" si="18"/>
        <v>3.3651801711410519E-6</v>
      </c>
      <c r="G162" s="28">
        <f t="shared" si="22"/>
        <v>2.352282820116568E-7</v>
      </c>
      <c r="H162">
        <f t="shared" si="23"/>
        <v>5.2360105301385999E-5</v>
      </c>
      <c r="I162">
        <f t="shared" si="19"/>
        <v>3.9776093059603133</v>
      </c>
      <c r="J162">
        <f t="shared" si="20"/>
        <v>1.8344427413089382E-3</v>
      </c>
      <c r="K162">
        <f t="shared" si="21"/>
        <v>7.2360282822406105E-3</v>
      </c>
    </row>
    <row r="163" spans="2:11" x14ac:dyDescent="0.35">
      <c r="B163" s="23" t="s">
        <v>176</v>
      </c>
      <c r="C163">
        <v>5841.47</v>
      </c>
      <c r="D163" s="3">
        <f t="shared" si="16"/>
        <v>-3.9637370431244165E-3</v>
      </c>
      <c r="E163" s="3">
        <f t="shared" si="17"/>
        <v>-3.9537370431244169E-3</v>
      </c>
      <c r="F163" s="28">
        <f t="shared" si="18"/>
        <v>1.5632036606174206E-5</v>
      </c>
      <c r="G163" s="28">
        <f t="shared" si="22"/>
        <v>3.3651801711410519E-6</v>
      </c>
      <c r="H163">
        <f t="shared" si="23"/>
        <v>4.386699526206775E-5</v>
      </c>
      <c r="I163">
        <f t="shared" si="19"/>
        <v>3.9200602609266166</v>
      </c>
      <c r="J163">
        <f t="shared" si="20"/>
        <v>3.9537370431244169E-3</v>
      </c>
      <c r="K163">
        <f t="shared" si="21"/>
        <v>6.6232163834550771E-3</v>
      </c>
    </row>
    <row r="164" spans="2:11" x14ac:dyDescent="0.35">
      <c r="B164" s="23" t="s">
        <v>177</v>
      </c>
      <c r="C164">
        <v>5842.47</v>
      </c>
      <c r="D164" s="3">
        <f t="shared" si="16"/>
        <v>1.7117513483314842E-4</v>
      </c>
      <c r="E164" s="3">
        <f t="shared" si="17"/>
        <v>1.8117513483314842E-4</v>
      </c>
      <c r="F164" s="28">
        <f t="shared" si="18"/>
        <v>3.282442948180951E-8</v>
      </c>
      <c r="G164" s="28">
        <f t="shared" si="22"/>
        <v>1.5632036606174206E-5</v>
      </c>
      <c r="H164">
        <f t="shared" si="23"/>
        <v>4.7863738066282244E-5</v>
      </c>
      <c r="I164">
        <f t="shared" si="19"/>
        <v>4.0542947594238194</v>
      </c>
      <c r="J164">
        <f t="shared" si="20"/>
        <v>1.8117513483314842E-4</v>
      </c>
      <c r="K164">
        <f t="shared" si="21"/>
        <v>6.9183623832726662E-3</v>
      </c>
    </row>
    <row r="165" spans="2:11" x14ac:dyDescent="0.35">
      <c r="B165" s="23" t="s">
        <v>178</v>
      </c>
      <c r="C165">
        <v>5815.26</v>
      </c>
      <c r="D165" s="3">
        <f t="shared" si="16"/>
        <v>-4.66815570657606E-3</v>
      </c>
      <c r="E165" s="3">
        <f t="shared" si="17"/>
        <v>-4.6581557065760604E-3</v>
      </c>
      <c r="F165" s="28">
        <f t="shared" si="18"/>
        <v>2.1698414586707116E-5</v>
      </c>
      <c r="G165" s="28">
        <f t="shared" si="22"/>
        <v>3.282442948180951E-8</v>
      </c>
      <c r="H165">
        <f t="shared" si="23"/>
        <v>4.0646470674427076E-5</v>
      </c>
      <c r="I165">
        <f t="shared" si="19"/>
        <v>3.8694443981709474</v>
      </c>
      <c r="J165">
        <f t="shared" si="20"/>
        <v>4.6581557065760604E-3</v>
      </c>
      <c r="K165">
        <f t="shared" si="21"/>
        <v>6.375458467783088E-3</v>
      </c>
    </row>
    <row r="166" spans="2:11" x14ac:dyDescent="0.35">
      <c r="B166" s="23" t="s">
        <v>179</v>
      </c>
      <c r="C166">
        <v>5859.85</v>
      </c>
      <c r="D166" s="3">
        <f t="shared" si="16"/>
        <v>7.638509068754018E-3</v>
      </c>
      <c r="E166" s="3">
        <f t="shared" si="17"/>
        <v>7.6485090687540176E-3</v>
      </c>
      <c r="F166" s="28">
        <f t="shared" si="18"/>
        <v>5.8499690974812452E-5</v>
      </c>
      <c r="G166" s="28">
        <f t="shared" si="22"/>
        <v>2.1698414586707116E-5</v>
      </c>
      <c r="H166">
        <f t="shared" si="23"/>
        <v>5.0147639687209486E-5</v>
      </c>
      <c r="I166">
        <f t="shared" si="19"/>
        <v>3.4480564015588513</v>
      </c>
      <c r="J166">
        <f t="shared" si="20"/>
        <v>7.6485090687540176E-3</v>
      </c>
      <c r="K166">
        <f t="shared" si="21"/>
        <v>7.0814998190503039E-3</v>
      </c>
    </row>
    <row r="167" spans="2:11" x14ac:dyDescent="0.35">
      <c r="B167" s="23">
        <v>45606</v>
      </c>
      <c r="C167">
        <v>5815.03</v>
      </c>
      <c r="D167" s="3">
        <f t="shared" si="16"/>
        <v>-7.6780609629941605E-3</v>
      </c>
      <c r="E167" s="3">
        <f t="shared" si="17"/>
        <v>-7.668060962994161E-3</v>
      </c>
      <c r="F167" s="28">
        <f t="shared" si="18"/>
        <v>5.8799158932194937E-5</v>
      </c>
      <c r="G167" s="28">
        <f t="shared" si="22"/>
        <v>5.8499690974812452E-5</v>
      </c>
      <c r="H167">
        <f t="shared" si="23"/>
        <v>7.3114257567108692E-5</v>
      </c>
      <c r="I167">
        <f t="shared" si="19"/>
        <v>3.4407004485667203</v>
      </c>
      <c r="J167">
        <f t="shared" si="20"/>
        <v>7.668060962994161E-3</v>
      </c>
      <c r="K167">
        <f t="shared" si="21"/>
        <v>8.5506875493792135E-3</v>
      </c>
    </row>
    <row r="168" spans="2:11" x14ac:dyDescent="0.35">
      <c r="B168" s="23">
        <v>45575</v>
      </c>
      <c r="C168">
        <v>5780.05</v>
      </c>
      <c r="D168" s="3">
        <f t="shared" si="16"/>
        <v>-6.0336118627851891E-3</v>
      </c>
      <c r="E168" s="3">
        <f t="shared" si="17"/>
        <v>-6.0236118627851895E-3</v>
      </c>
      <c r="F168" s="28">
        <f t="shared" si="18"/>
        <v>3.6283899873486461E-5</v>
      </c>
      <c r="G168" s="28">
        <f t="shared" si="22"/>
        <v>5.8799158932194937E-5</v>
      </c>
      <c r="H168">
        <f t="shared" si="23"/>
        <v>8.0483237455408155E-5</v>
      </c>
      <c r="I168">
        <f t="shared" si="19"/>
        <v>3.5693795040818581</v>
      </c>
      <c r="J168">
        <f t="shared" si="20"/>
        <v>6.0236118627851895E-3</v>
      </c>
      <c r="K168">
        <f t="shared" si="21"/>
        <v>8.9712450337401974E-3</v>
      </c>
    </row>
    <row r="169" spans="2:11" x14ac:dyDescent="0.35">
      <c r="B169" s="23">
        <v>45545</v>
      </c>
      <c r="C169">
        <v>5792.04</v>
      </c>
      <c r="D169" s="3">
        <f t="shared" si="16"/>
        <v>2.0722279710146283E-3</v>
      </c>
      <c r="E169" s="3">
        <f t="shared" si="17"/>
        <v>2.0822279710146284E-3</v>
      </c>
      <c r="F169" s="28">
        <f t="shared" si="18"/>
        <v>4.3356733232756963E-6</v>
      </c>
      <c r="G169" s="28">
        <f t="shared" si="22"/>
        <v>3.6283899873486461E-5</v>
      </c>
      <c r="H169">
        <f t="shared" si="23"/>
        <v>7.0568248812493903E-5</v>
      </c>
      <c r="I169">
        <f t="shared" si="19"/>
        <v>3.8298068734651425</v>
      </c>
      <c r="J169">
        <f t="shared" si="20"/>
        <v>2.0822279710146284E-3</v>
      </c>
      <c r="K169">
        <f t="shared" si="21"/>
        <v>8.400490986394421E-3</v>
      </c>
    </row>
    <row r="170" spans="2:11" x14ac:dyDescent="0.35">
      <c r="B170" s="23">
        <v>45514</v>
      </c>
      <c r="C170">
        <v>5751.13</v>
      </c>
      <c r="D170" s="3">
        <f t="shared" si="16"/>
        <v>-7.0882038963943879E-3</v>
      </c>
      <c r="E170" s="3">
        <f t="shared" si="17"/>
        <v>-7.0782038963943883E-3</v>
      </c>
      <c r="F170" s="28">
        <f t="shared" si="18"/>
        <v>5.0100970398932703E-5</v>
      </c>
      <c r="G170" s="28">
        <f t="shared" si="22"/>
        <v>4.3356733232756963E-6</v>
      </c>
      <c r="H170">
        <f t="shared" si="23"/>
        <v>5.0107293481414043E-5</v>
      </c>
      <c r="I170">
        <f t="shared" si="19"/>
        <v>3.5317965532243902</v>
      </c>
      <c r="J170">
        <f t="shared" si="20"/>
        <v>7.0782038963943883E-3</v>
      </c>
      <c r="K170">
        <f t="shared" si="21"/>
        <v>7.0786505409868939E-3</v>
      </c>
    </row>
    <row r="171" spans="2:11" x14ac:dyDescent="0.35">
      <c r="B171" s="23">
        <v>45483</v>
      </c>
      <c r="C171">
        <v>5695.94</v>
      </c>
      <c r="D171" s="3">
        <f t="shared" si="16"/>
        <v>-9.6427168941926582E-3</v>
      </c>
      <c r="E171" s="3">
        <f t="shared" si="17"/>
        <v>-9.6327168941926587E-3</v>
      </c>
      <c r="F171" s="28">
        <f t="shared" si="18"/>
        <v>9.2789234763664653E-5</v>
      </c>
      <c r="G171" s="28">
        <f t="shared" si="22"/>
        <v>5.0100970398932703E-5</v>
      </c>
      <c r="H171">
        <f t="shared" si="23"/>
        <v>6.8540568751372405E-5</v>
      </c>
      <c r="I171">
        <f t="shared" si="19"/>
        <v>3.1982110401858259</v>
      </c>
      <c r="J171">
        <f t="shared" si="20"/>
        <v>9.6327168941926587E-3</v>
      </c>
      <c r="K171">
        <f t="shared" si="21"/>
        <v>8.2789231637558029E-3</v>
      </c>
    </row>
    <row r="172" spans="2:11" x14ac:dyDescent="0.35">
      <c r="B172" s="23">
        <v>45392</v>
      </c>
      <c r="C172">
        <v>5751.07</v>
      </c>
      <c r="D172" s="3">
        <f t="shared" si="16"/>
        <v>9.6322841074213024E-3</v>
      </c>
      <c r="E172" s="3">
        <f t="shared" si="17"/>
        <v>9.642284107421302E-3</v>
      </c>
      <c r="F172" s="28">
        <f t="shared" si="18"/>
        <v>9.2973642808229408E-5</v>
      </c>
      <c r="G172" s="28">
        <f t="shared" si="22"/>
        <v>9.2789234763664653E-5</v>
      </c>
      <c r="H172">
        <f t="shared" si="23"/>
        <v>9.7506859811508895E-5</v>
      </c>
      <c r="I172">
        <f t="shared" si="19"/>
        <v>3.2221010106821306</v>
      </c>
      <c r="J172">
        <f t="shared" si="20"/>
        <v>9.642284107421302E-3</v>
      </c>
      <c r="K172">
        <f t="shared" si="21"/>
        <v>9.8745561830144487E-3</v>
      </c>
    </row>
    <row r="173" spans="2:11" x14ac:dyDescent="0.35">
      <c r="B173" s="23">
        <v>45361</v>
      </c>
      <c r="C173">
        <v>5699.94</v>
      </c>
      <c r="D173" s="3">
        <f t="shared" si="16"/>
        <v>-8.9302759844378278E-3</v>
      </c>
      <c r="E173" s="3">
        <f t="shared" si="17"/>
        <v>-8.9202759844378282E-3</v>
      </c>
      <c r="F173" s="28">
        <f t="shared" si="18"/>
        <v>7.9571323638538265E-5</v>
      </c>
      <c r="G173" s="28">
        <f t="shared" si="22"/>
        <v>9.2973642808229408E-5</v>
      </c>
      <c r="H173">
        <f t="shared" si="23"/>
        <v>1.0669590233245812E-4</v>
      </c>
      <c r="I173">
        <f t="shared" si="19"/>
        <v>3.2809369921273244</v>
      </c>
      <c r="J173">
        <f t="shared" si="20"/>
        <v>8.9202759844378282E-3</v>
      </c>
      <c r="K173">
        <f t="shared" si="21"/>
        <v>1.0329370858501408E-2</v>
      </c>
    </row>
    <row r="174" spans="2:11" x14ac:dyDescent="0.35">
      <c r="B174" s="23">
        <v>45332</v>
      </c>
      <c r="C174">
        <v>5709.54</v>
      </c>
      <c r="D174" s="3">
        <f t="shared" si="16"/>
        <v>1.682811533125682E-3</v>
      </c>
      <c r="E174" s="3">
        <f t="shared" si="17"/>
        <v>1.6928115331256821E-3</v>
      </c>
      <c r="F174" s="28">
        <f t="shared" si="18"/>
        <v>2.8656108866833223E-6</v>
      </c>
      <c r="G174" s="28">
        <f t="shared" si="22"/>
        <v>7.9571323638538265E-5</v>
      </c>
      <c r="H174">
        <f t="shared" si="23"/>
        <v>1.0230089863478057E-4</v>
      </c>
      <c r="I174">
        <f t="shared" si="19"/>
        <v>3.6608517218826062</v>
      </c>
      <c r="J174">
        <f t="shared" si="20"/>
        <v>1.6928115331256821E-3</v>
      </c>
      <c r="K174">
        <f t="shared" si="21"/>
        <v>1.0114390670464561E-2</v>
      </c>
    </row>
    <row r="175" spans="2:11" x14ac:dyDescent="0.35">
      <c r="B175" s="23">
        <v>45301</v>
      </c>
      <c r="C175">
        <v>5708.75</v>
      </c>
      <c r="D175" s="3">
        <f t="shared" si="16"/>
        <v>-1.3837448536695794E-4</v>
      </c>
      <c r="E175" s="3">
        <f t="shared" si="17"/>
        <v>-1.2837448536695794E-4</v>
      </c>
      <c r="F175" s="28">
        <f t="shared" si="18"/>
        <v>1.6480008493231301E-8</v>
      </c>
      <c r="G175" s="28">
        <f t="shared" si="22"/>
        <v>2.8656108866833223E-6</v>
      </c>
      <c r="H175">
        <f t="shared" si="23"/>
        <v>5.9265869495222461E-5</v>
      </c>
      <c r="I175">
        <f t="shared" si="19"/>
        <v>3.9476609193475745</v>
      </c>
      <c r="J175">
        <f t="shared" si="20"/>
        <v>1.2837448536695794E-4</v>
      </c>
      <c r="K175">
        <f t="shared" si="21"/>
        <v>7.6984329246426808E-3</v>
      </c>
    </row>
    <row r="176" spans="2:11" x14ac:dyDescent="0.35">
      <c r="B176" s="23" t="s">
        <v>180</v>
      </c>
      <c r="C176">
        <v>5762.48</v>
      </c>
      <c r="D176" s="3">
        <f t="shared" si="16"/>
        <v>9.3678520838371016E-3</v>
      </c>
      <c r="E176" s="3">
        <f t="shared" si="17"/>
        <v>9.3778520838371012E-3</v>
      </c>
      <c r="F176" s="28">
        <f t="shared" si="18"/>
        <v>8.7944109706327868E-5</v>
      </c>
      <c r="G176" s="28">
        <f t="shared" si="22"/>
        <v>1.6480008493231301E-8</v>
      </c>
      <c r="H176">
        <f t="shared" si="23"/>
        <v>4.4215298215526013E-5</v>
      </c>
      <c r="I176">
        <f t="shared" si="19"/>
        <v>3.0997826638453088</v>
      </c>
      <c r="J176">
        <f t="shared" si="20"/>
        <v>9.3778520838371012E-3</v>
      </c>
      <c r="K176">
        <f t="shared" si="21"/>
        <v>6.649458490397997E-3</v>
      </c>
    </row>
    <row r="177" spans="2:11" x14ac:dyDescent="0.35">
      <c r="B177" s="23" t="s">
        <v>181</v>
      </c>
      <c r="C177">
        <v>5738.17</v>
      </c>
      <c r="D177" s="3">
        <f t="shared" si="16"/>
        <v>-4.2275934328561467E-3</v>
      </c>
      <c r="E177" s="3">
        <f t="shared" si="17"/>
        <v>-4.2175934328561471E-3</v>
      </c>
      <c r="F177" s="28">
        <f t="shared" si="18"/>
        <v>1.7788094364871301E-5</v>
      </c>
      <c r="G177" s="28">
        <f t="shared" si="22"/>
        <v>8.7944109706327868E-5</v>
      </c>
      <c r="H177">
        <f t="shared" si="23"/>
        <v>8.7242993347028523E-5</v>
      </c>
      <c r="I177">
        <f t="shared" si="19"/>
        <v>3.6525224292665883</v>
      </c>
      <c r="J177">
        <f t="shared" si="20"/>
        <v>4.2175934328561471E-3</v>
      </c>
      <c r="K177">
        <f t="shared" si="21"/>
        <v>9.340395781069908E-3</v>
      </c>
    </row>
    <row r="178" spans="2:11" x14ac:dyDescent="0.35">
      <c r="B178" s="23" t="s">
        <v>182</v>
      </c>
      <c r="C178">
        <v>5745.37</v>
      </c>
      <c r="D178" s="3">
        <f t="shared" si="16"/>
        <v>1.2539688882457609E-3</v>
      </c>
      <c r="E178" s="3">
        <f t="shared" si="17"/>
        <v>1.2639688882457609E-3</v>
      </c>
      <c r="F178" s="28">
        <f t="shared" si="18"/>
        <v>1.5976173504532247E-6</v>
      </c>
      <c r="G178" s="28">
        <f t="shared" si="22"/>
        <v>1.7788094364871301E-5</v>
      </c>
      <c r="H178">
        <f t="shared" si="23"/>
        <v>6.2644914932750241E-5</v>
      </c>
      <c r="I178">
        <f t="shared" si="19"/>
        <v>3.9073241169180575</v>
      </c>
      <c r="J178">
        <f t="shared" si="20"/>
        <v>1.2639688882457609E-3</v>
      </c>
      <c r="K178">
        <f t="shared" si="21"/>
        <v>7.9148540689484761E-3</v>
      </c>
    </row>
    <row r="179" spans="2:11" x14ac:dyDescent="0.35">
      <c r="B179" s="23" t="s">
        <v>183</v>
      </c>
      <c r="C179">
        <v>5722.26</v>
      </c>
      <c r="D179" s="3">
        <f t="shared" si="16"/>
        <v>-4.0304808028723202E-3</v>
      </c>
      <c r="E179" s="3">
        <f t="shared" si="17"/>
        <v>-4.0204808028723206E-3</v>
      </c>
      <c r="F179" s="28">
        <f t="shared" si="18"/>
        <v>1.6164265886264858E-5</v>
      </c>
      <c r="G179" s="28">
        <f t="shared" si="22"/>
        <v>1.5976173504532247E-6</v>
      </c>
      <c r="H179">
        <f t="shared" si="23"/>
        <v>4.6134214344281354E-5</v>
      </c>
      <c r="I179">
        <f t="shared" si="19"/>
        <v>3.8978519226587829</v>
      </c>
      <c r="J179">
        <f t="shared" si="20"/>
        <v>4.0204808028723206E-3</v>
      </c>
      <c r="K179">
        <f t="shared" si="21"/>
        <v>6.7922171891276672E-3</v>
      </c>
    </row>
    <row r="180" spans="2:11" x14ac:dyDescent="0.35">
      <c r="B180" s="23" t="s">
        <v>184</v>
      </c>
      <c r="C180">
        <v>5732.93</v>
      </c>
      <c r="D180" s="3">
        <f t="shared" si="16"/>
        <v>1.862911586066849E-3</v>
      </c>
      <c r="E180" s="3">
        <f t="shared" si="17"/>
        <v>1.872911586066849E-3</v>
      </c>
      <c r="F180" s="28">
        <f t="shared" si="18"/>
        <v>3.5077978092234402E-6</v>
      </c>
      <c r="G180" s="28">
        <f t="shared" si="22"/>
        <v>1.6164265886264858E-5</v>
      </c>
      <c r="H180">
        <f t="shared" si="23"/>
        <v>4.886416839207988E-5</v>
      </c>
      <c r="I180">
        <f t="shared" si="19"/>
        <v>4.0084012039764865</v>
      </c>
      <c r="J180">
        <f t="shared" si="20"/>
        <v>1.872911586066849E-3</v>
      </c>
      <c r="K180">
        <f t="shared" si="21"/>
        <v>6.9902910091125588E-3</v>
      </c>
    </row>
    <row r="181" spans="2:11" x14ac:dyDescent="0.35">
      <c r="B181" s="23" t="s">
        <v>185</v>
      </c>
      <c r="C181">
        <v>5718.57</v>
      </c>
      <c r="D181" s="3">
        <f t="shared" si="16"/>
        <v>-2.5079697029957225E-3</v>
      </c>
      <c r="E181" s="3">
        <f t="shared" si="17"/>
        <v>-2.4979697029957225E-3</v>
      </c>
      <c r="F181" s="28">
        <f t="shared" si="18"/>
        <v>6.2398526370845375E-6</v>
      </c>
      <c r="G181" s="28">
        <f t="shared" si="22"/>
        <v>3.5077978092234402E-6</v>
      </c>
      <c r="H181">
        <f t="shared" si="23"/>
        <v>4.2847507996060383E-5</v>
      </c>
      <c r="I181">
        <f t="shared" si="19"/>
        <v>4.0371783518498434</v>
      </c>
      <c r="J181">
        <f t="shared" si="20"/>
        <v>2.4979697029957225E-3</v>
      </c>
      <c r="K181">
        <f t="shared" si="21"/>
        <v>6.5458007910461488E-3</v>
      </c>
    </row>
    <row r="182" spans="2:11" x14ac:dyDescent="0.35">
      <c r="B182" s="23" t="s">
        <v>186</v>
      </c>
      <c r="C182">
        <v>5702.55</v>
      </c>
      <c r="D182" s="3">
        <f t="shared" si="16"/>
        <v>-2.80533091435692E-3</v>
      </c>
      <c r="E182" s="3">
        <f t="shared" si="17"/>
        <v>-2.79533091435692E-3</v>
      </c>
      <c r="F182" s="28">
        <f t="shared" si="18"/>
        <v>7.813874920759495E-6</v>
      </c>
      <c r="G182" s="28">
        <f t="shared" si="22"/>
        <v>6.2398526370845375E-6</v>
      </c>
      <c r="H182">
        <f t="shared" si="23"/>
        <v>4.2443306687366339E-5</v>
      </c>
      <c r="I182">
        <f t="shared" si="19"/>
        <v>4.0226814009530374</v>
      </c>
      <c r="J182">
        <f t="shared" si="20"/>
        <v>2.79533091435692E-3</v>
      </c>
      <c r="K182">
        <f t="shared" si="21"/>
        <v>6.5148527755710907E-3</v>
      </c>
    </row>
    <row r="183" spans="2:11" x14ac:dyDescent="0.35">
      <c r="B183" s="23" t="s">
        <v>187</v>
      </c>
      <c r="C183">
        <v>5713.64</v>
      </c>
      <c r="D183" s="3">
        <f t="shared" si="16"/>
        <v>1.942855451501875E-3</v>
      </c>
      <c r="E183" s="3">
        <f t="shared" si="17"/>
        <v>1.952855451501875E-3</v>
      </c>
      <c r="F183" s="28">
        <f t="shared" si="18"/>
        <v>3.8136444144605921E-6</v>
      </c>
      <c r="G183" s="28">
        <f t="shared" si="22"/>
        <v>7.813874920759495E-6</v>
      </c>
      <c r="H183">
        <f t="shared" si="23"/>
        <v>4.3171270716805185E-5</v>
      </c>
      <c r="I183">
        <f t="shared" si="19"/>
        <v>4.06206034712591</v>
      </c>
      <c r="J183">
        <f t="shared" si="20"/>
        <v>1.952855451501875E-3</v>
      </c>
      <c r="K183">
        <f t="shared" si="21"/>
        <v>6.5704848159633686E-3</v>
      </c>
    </row>
    <row r="184" spans="2:11" x14ac:dyDescent="0.35">
      <c r="B184" s="23" t="s">
        <v>188</v>
      </c>
      <c r="C184">
        <v>5618.26</v>
      </c>
      <c r="D184" s="3">
        <f t="shared" si="16"/>
        <v>-1.683429124758689E-2</v>
      </c>
      <c r="E184" s="3">
        <f t="shared" si="17"/>
        <v>-1.682429124758689E-2</v>
      </c>
      <c r="F184" s="28">
        <f t="shared" si="18"/>
        <v>2.8305677598362882E-4</v>
      </c>
      <c r="G184" s="28">
        <f t="shared" si="22"/>
        <v>3.8136444144605921E-6</v>
      </c>
      <c r="H184">
        <f t="shared" si="23"/>
        <v>4.1227312917165022E-5</v>
      </c>
      <c r="I184">
        <f t="shared" si="19"/>
        <v>0.69638698705345803</v>
      </c>
      <c r="J184">
        <f t="shared" si="20"/>
        <v>1.682429124758689E-2</v>
      </c>
      <c r="K184">
        <f t="shared" si="21"/>
        <v>6.420849859416199E-3</v>
      </c>
    </row>
    <row r="185" spans="2:11" x14ac:dyDescent="0.35">
      <c r="B185" s="23" t="s">
        <v>189</v>
      </c>
      <c r="C185">
        <v>5634.58</v>
      </c>
      <c r="D185" s="3">
        <f t="shared" si="16"/>
        <v>2.9006031263850811E-3</v>
      </c>
      <c r="E185" s="3">
        <f t="shared" si="17"/>
        <v>2.9106031263850811E-3</v>
      </c>
      <c r="F185" s="28">
        <f t="shared" si="18"/>
        <v>8.4716105593226088E-6</v>
      </c>
      <c r="G185" s="28">
        <f t="shared" si="22"/>
        <v>2.8305677598362882E-4</v>
      </c>
      <c r="H185">
        <f t="shared" si="23"/>
        <v>1.9226378725108902E-4</v>
      </c>
      <c r="I185">
        <f t="shared" si="19"/>
        <v>3.337351367940355</v>
      </c>
      <c r="J185">
        <f t="shared" si="20"/>
        <v>2.9106031263850811E-3</v>
      </c>
      <c r="K185">
        <f t="shared" si="21"/>
        <v>1.386592179593874E-2</v>
      </c>
    </row>
    <row r="186" spans="2:11" x14ac:dyDescent="0.35">
      <c r="B186" s="23" t="s">
        <v>190</v>
      </c>
      <c r="C186">
        <v>5633.09</v>
      </c>
      <c r="D186" s="3">
        <f t="shared" si="16"/>
        <v>-2.6447349073671308E-4</v>
      </c>
      <c r="E186" s="3">
        <f t="shared" si="17"/>
        <v>-2.5447349073671305E-4</v>
      </c>
      <c r="F186" s="28">
        <f t="shared" si="18"/>
        <v>6.4756757487727984E-8</v>
      </c>
      <c r="G186" s="28">
        <f t="shared" si="22"/>
        <v>8.4716105593226088E-6</v>
      </c>
      <c r="H186">
        <f t="shared" si="23"/>
        <v>9.0538380755914624E-5</v>
      </c>
      <c r="I186">
        <f t="shared" si="19"/>
        <v>3.7355721965259749</v>
      </c>
      <c r="J186">
        <f t="shared" si="20"/>
        <v>2.5447349073671305E-4</v>
      </c>
      <c r="K186">
        <f t="shared" si="21"/>
        <v>9.5151658291337537E-3</v>
      </c>
    </row>
    <row r="187" spans="2:11" x14ac:dyDescent="0.35">
      <c r="B187" s="23" t="s">
        <v>191</v>
      </c>
      <c r="C187">
        <v>5626.02</v>
      </c>
      <c r="D187" s="3">
        <f t="shared" si="16"/>
        <v>-1.2558720767879706E-3</v>
      </c>
      <c r="E187" s="3">
        <f t="shared" si="17"/>
        <v>-1.2458720767879706E-3</v>
      </c>
      <c r="F187" s="28">
        <f t="shared" si="18"/>
        <v>1.552197231719971E-6</v>
      </c>
      <c r="G187" s="28">
        <f t="shared" si="22"/>
        <v>6.4756757487727984E-8</v>
      </c>
      <c r="H187">
        <f t="shared" si="23"/>
        <v>5.4054047152484968E-5</v>
      </c>
      <c r="I187">
        <f t="shared" si="19"/>
        <v>3.9794667099414505</v>
      </c>
      <c r="J187">
        <f t="shared" si="20"/>
        <v>1.2458720767879706E-3</v>
      </c>
      <c r="K187">
        <f t="shared" si="21"/>
        <v>7.3521457515806207E-3</v>
      </c>
    </row>
    <row r="188" spans="2:11" x14ac:dyDescent="0.35">
      <c r="B188" s="23">
        <v>45635</v>
      </c>
      <c r="C188">
        <v>5595.76</v>
      </c>
      <c r="D188" s="3">
        <f t="shared" si="16"/>
        <v>-5.3930968783713314E-3</v>
      </c>
      <c r="E188" s="3">
        <f t="shared" si="17"/>
        <v>-5.3830968783713318E-3</v>
      </c>
      <c r="F188" s="28">
        <f t="shared" si="18"/>
        <v>2.8977732001931177E-5</v>
      </c>
      <c r="G188" s="28">
        <f t="shared" si="22"/>
        <v>1.552197231719971E-6</v>
      </c>
      <c r="H188">
        <f t="shared" si="23"/>
        <v>4.3413949005350675E-5</v>
      </c>
      <c r="I188">
        <f t="shared" si="19"/>
        <v>3.7696887746284546</v>
      </c>
      <c r="J188">
        <f t="shared" si="20"/>
        <v>5.3830968783713318E-3</v>
      </c>
      <c r="K188">
        <f t="shared" si="21"/>
        <v>6.5889262406973927E-3</v>
      </c>
    </row>
    <row r="189" spans="2:11" x14ac:dyDescent="0.35">
      <c r="B189" s="23">
        <v>45605</v>
      </c>
      <c r="C189">
        <v>5554.13</v>
      </c>
      <c r="D189" s="3">
        <f t="shared" si="16"/>
        <v>-7.4673729420304093E-3</v>
      </c>
      <c r="E189" s="3">
        <f t="shared" si="17"/>
        <v>-7.4573729420304097E-3</v>
      </c>
      <c r="F189" s="28">
        <f t="shared" si="18"/>
        <v>5.561241119652729E-5</v>
      </c>
      <c r="G189" s="28">
        <f t="shared" si="22"/>
        <v>2.8977732001931177E-5</v>
      </c>
      <c r="H189">
        <f t="shared" si="23"/>
        <v>5.4969128591074734E-5</v>
      </c>
      <c r="I189">
        <f t="shared" si="19"/>
        <v>3.479579573111288</v>
      </c>
      <c r="J189">
        <f t="shared" si="20"/>
        <v>7.4573729420304097E-3</v>
      </c>
      <c r="K189">
        <f t="shared" si="21"/>
        <v>7.4141168449839484E-3</v>
      </c>
    </row>
    <row r="190" spans="2:11" x14ac:dyDescent="0.35">
      <c r="B190" s="23">
        <v>45574</v>
      </c>
      <c r="C190">
        <v>5495.52</v>
      </c>
      <c r="D190" s="3">
        <f t="shared" si="16"/>
        <v>-1.0608580303038828E-2</v>
      </c>
      <c r="E190" s="3">
        <f t="shared" si="17"/>
        <v>-1.0598580303038828E-2</v>
      </c>
      <c r="F190" s="28">
        <f t="shared" si="18"/>
        <v>1.1232990443996262E-4</v>
      </c>
      <c r="G190" s="28">
        <f t="shared" si="22"/>
        <v>5.561241119652729E-5</v>
      </c>
      <c r="H190">
        <f t="shared" si="23"/>
        <v>7.3059147131610734E-5</v>
      </c>
      <c r="I190">
        <f t="shared" si="19"/>
        <v>3.0744220408093752</v>
      </c>
      <c r="J190">
        <f t="shared" si="20"/>
        <v>1.0598580303038828E-2</v>
      </c>
      <c r="K190">
        <f t="shared" si="21"/>
        <v>8.5474643685487656E-3</v>
      </c>
    </row>
    <row r="191" spans="2:11" x14ac:dyDescent="0.35">
      <c r="B191" s="23">
        <v>45544</v>
      </c>
      <c r="C191">
        <v>5471.05</v>
      </c>
      <c r="D191" s="3">
        <f t="shared" si="16"/>
        <v>-4.4626607244901261E-3</v>
      </c>
      <c r="E191" s="3">
        <f t="shared" si="17"/>
        <v>-4.4526607244901265E-3</v>
      </c>
      <c r="F191" s="28">
        <f t="shared" si="18"/>
        <v>1.9826187527416938E-5</v>
      </c>
      <c r="G191" s="28">
        <f t="shared" si="22"/>
        <v>1.1232990443996262E-4</v>
      </c>
      <c r="H191">
        <f t="shared" si="23"/>
        <v>1.0953647924359346E-4</v>
      </c>
      <c r="I191">
        <f t="shared" si="19"/>
        <v>3.550187539986553</v>
      </c>
      <c r="J191">
        <f t="shared" si="20"/>
        <v>4.4526607244901265E-3</v>
      </c>
      <c r="K191">
        <f t="shared" si="21"/>
        <v>1.046596766876305E-2</v>
      </c>
    </row>
    <row r="192" spans="2:11" x14ac:dyDescent="0.35">
      <c r="B192" s="23">
        <v>45452</v>
      </c>
      <c r="C192">
        <v>5408.42</v>
      </c>
      <c r="D192" s="3">
        <f t="shared" si="16"/>
        <v>-1.1513555690021375E-2</v>
      </c>
      <c r="E192" s="3">
        <f t="shared" si="17"/>
        <v>-1.1503555690021375E-2</v>
      </c>
      <c r="F192" s="28">
        <f t="shared" si="18"/>
        <v>1.3233179351342317E-4</v>
      </c>
      <c r="G192" s="28">
        <f t="shared" si="22"/>
        <v>1.9826187527416938E-5</v>
      </c>
      <c r="H192">
        <f t="shared" si="23"/>
        <v>7.0746864787270863E-5</v>
      </c>
      <c r="I192">
        <f t="shared" si="19"/>
        <v>2.9240141691269903</v>
      </c>
      <c r="J192">
        <f t="shared" si="20"/>
        <v>1.1503555690021375E-2</v>
      </c>
      <c r="K192">
        <f t="shared" si="21"/>
        <v>8.4111155495136831E-3</v>
      </c>
    </row>
    <row r="193" spans="2:11" x14ac:dyDescent="0.35">
      <c r="B193" s="23">
        <v>45421</v>
      </c>
      <c r="C193">
        <v>5503.41</v>
      </c>
      <c r="D193" s="3">
        <f t="shared" si="16"/>
        <v>1.7410901670867469E-2</v>
      </c>
      <c r="E193" s="3">
        <f t="shared" si="17"/>
        <v>1.7420901670867468E-2</v>
      </c>
      <c r="F193" s="28">
        <f t="shared" si="18"/>
        <v>3.0348781502603295E-4</v>
      </c>
      <c r="G193" s="28">
        <f t="shared" si="22"/>
        <v>1.3233179351342317E-4</v>
      </c>
      <c r="H193">
        <f t="shared" si="23"/>
        <v>1.1967321637991789E-4</v>
      </c>
      <c r="I193">
        <f t="shared" si="19"/>
        <v>2.3284487933184841</v>
      </c>
      <c r="J193">
        <f t="shared" si="20"/>
        <v>1.7420901670867468E-2</v>
      </c>
      <c r="K193">
        <f t="shared" si="21"/>
        <v>1.0939525418404488E-2</v>
      </c>
    </row>
    <row r="194" spans="2:11" x14ac:dyDescent="0.35">
      <c r="B194" s="23">
        <v>45391</v>
      </c>
      <c r="C194">
        <v>5520.07</v>
      </c>
      <c r="D194" s="3">
        <f t="shared" si="16"/>
        <v>3.0226412501879645E-3</v>
      </c>
      <c r="E194" s="3">
        <f t="shared" si="17"/>
        <v>3.0326412501879645E-3</v>
      </c>
      <c r="F194" s="28">
        <f t="shared" si="18"/>
        <v>9.1969129523416206E-6</v>
      </c>
      <c r="G194" s="28">
        <f t="shared" si="22"/>
        <v>3.0348781502603295E-4</v>
      </c>
      <c r="H194">
        <f t="shared" si="23"/>
        <v>2.2797347787042064E-4</v>
      </c>
      <c r="I194">
        <f t="shared" si="19"/>
        <v>3.2540310820971676</v>
      </c>
      <c r="J194">
        <f t="shared" si="20"/>
        <v>3.0326412501879645E-3</v>
      </c>
      <c r="K194">
        <f t="shared" si="21"/>
        <v>1.5098790609529646E-2</v>
      </c>
    </row>
    <row r="195" spans="2:11" x14ac:dyDescent="0.35">
      <c r="B195" s="23">
        <v>45360</v>
      </c>
      <c r="C195">
        <v>5528.93</v>
      </c>
      <c r="D195" s="3">
        <f t="shared" si="16"/>
        <v>1.6037653903594067E-3</v>
      </c>
      <c r="E195" s="3">
        <f t="shared" si="17"/>
        <v>1.6137653903594068E-3</v>
      </c>
      <c r="F195" s="28">
        <f t="shared" si="18"/>
        <v>2.6042387351218486E-6</v>
      </c>
      <c r="G195" s="28">
        <f t="shared" si="22"/>
        <v>9.1969129523416206E-6</v>
      </c>
      <c r="H195">
        <f t="shared" si="23"/>
        <v>1.0213707272287781E-4</v>
      </c>
      <c r="I195">
        <f t="shared" si="19"/>
        <v>3.6629101213520525</v>
      </c>
      <c r="J195">
        <f t="shared" si="20"/>
        <v>1.6137653903594068E-3</v>
      </c>
      <c r="K195">
        <f t="shared" si="21"/>
        <v>1.0106288771001837E-2</v>
      </c>
    </row>
    <row r="196" spans="2:11" x14ac:dyDescent="0.35">
      <c r="B196" s="23" t="s">
        <v>192</v>
      </c>
      <c r="C196">
        <v>5648.4</v>
      </c>
      <c r="D196" s="3">
        <f t="shared" si="16"/>
        <v>2.1378012454581333E-2</v>
      </c>
      <c r="E196" s="3">
        <f t="shared" si="17"/>
        <v>2.1388012454581332E-2</v>
      </c>
      <c r="F196" s="28">
        <f t="shared" si="18"/>
        <v>4.5744707675732618E-4</v>
      </c>
      <c r="G196" s="28">
        <f t="shared" si="22"/>
        <v>2.6042387351218486E-6</v>
      </c>
      <c r="H196">
        <f t="shared" si="23"/>
        <v>5.9072523639982279E-5</v>
      </c>
      <c r="I196">
        <f t="shared" si="19"/>
        <v>7.7523059926356372E-2</v>
      </c>
      <c r="J196">
        <f t="shared" si="20"/>
        <v>2.1388012454581332E-2</v>
      </c>
      <c r="K196">
        <f t="shared" si="21"/>
        <v>7.6858651848690576E-3</v>
      </c>
    </row>
    <row r="197" spans="2:11" x14ac:dyDescent="0.35">
      <c r="B197" s="23" t="s">
        <v>193</v>
      </c>
      <c r="C197">
        <v>5591.96</v>
      </c>
      <c r="D197" s="3">
        <f t="shared" si="16"/>
        <v>-1.0042467382856598E-2</v>
      </c>
      <c r="E197" s="3">
        <f t="shared" si="17"/>
        <v>-1.0032467382856599E-2</v>
      </c>
      <c r="F197" s="28">
        <f t="shared" si="18"/>
        <v>1.0065040178808153E-4</v>
      </c>
      <c r="G197" s="28">
        <f t="shared" si="22"/>
        <v>4.5744707675732618E-4</v>
      </c>
      <c r="H197">
        <f t="shared" si="23"/>
        <v>2.9256797972519022E-4</v>
      </c>
      <c r="I197">
        <f t="shared" si="19"/>
        <v>2.9774562296054619</v>
      </c>
      <c r="J197">
        <f t="shared" si="20"/>
        <v>1.0032467382856599E-2</v>
      </c>
      <c r="K197">
        <f t="shared" si="21"/>
        <v>1.7104618666465215E-2</v>
      </c>
    </row>
    <row r="198" spans="2:11" x14ac:dyDescent="0.35">
      <c r="B198" s="23" t="s">
        <v>194</v>
      </c>
      <c r="C198">
        <v>5592.18</v>
      </c>
      <c r="D198" s="3">
        <f t="shared" si="16"/>
        <v>3.9341424558157702E-5</v>
      </c>
      <c r="E198" s="3">
        <f t="shared" si="17"/>
        <v>4.9341424558157701E-5</v>
      </c>
      <c r="F198" s="28">
        <f t="shared" si="18"/>
        <v>2.4345761774283679E-9</v>
      </c>
      <c r="G198" s="28">
        <f t="shared" si="22"/>
        <v>1.0065040178808153E-4</v>
      </c>
      <c r="H198">
        <f t="shared" si="23"/>
        <v>1.7207016068060521E-4</v>
      </c>
      <c r="I198">
        <f t="shared" si="19"/>
        <v>3.4148585191197691</v>
      </c>
      <c r="J198">
        <f t="shared" si="20"/>
        <v>4.9341424558157701E-5</v>
      </c>
      <c r="K198">
        <f t="shared" si="21"/>
        <v>1.3117551626755857E-2</v>
      </c>
    </row>
    <row r="199" spans="2:11" x14ac:dyDescent="0.35">
      <c r="B199" s="23" t="s">
        <v>195</v>
      </c>
      <c r="C199">
        <v>5625.8</v>
      </c>
      <c r="D199" s="3">
        <f t="shared" si="16"/>
        <v>5.9939669454233593E-3</v>
      </c>
      <c r="E199" s="3">
        <f t="shared" si="17"/>
        <v>6.0039669454233589E-3</v>
      </c>
      <c r="F199" s="28">
        <f t="shared" si="18"/>
        <v>3.6047619081736296E-5</v>
      </c>
      <c r="G199" s="28">
        <f t="shared" si="22"/>
        <v>2.4345761774283679E-9</v>
      </c>
      <c r="H199">
        <f t="shared" si="23"/>
        <v>7.9602835079968637E-5</v>
      </c>
      <c r="I199">
        <f t="shared" si="19"/>
        <v>3.5738701876440997</v>
      </c>
      <c r="J199">
        <f t="shared" si="20"/>
        <v>6.0039669454233589E-3</v>
      </c>
      <c r="K199">
        <f t="shared" si="21"/>
        <v>8.9220420913582697E-3</v>
      </c>
    </row>
    <row r="200" spans="2:11" x14ac:dyDescent="0.35">
      <c r="B200" s="23" t="s">
        <v>196</v>
      </c>
      <c r="C200">
        <v>5616.84</v>
      </c>
      <c r="D200" s="3">
        <f t="shared" si="16"/>
        <v>-1.5939320118754036E-3</v>
      </c>
      <c r="E200" s="3">
        <f t="shared" si="17"/>
        <v>-1.5839320118754036E-3</v>
      </c>
      <c r="F200" s="28">
        <f t="shared" si="18"/>
        <v>2.5088406182436636E-6</v>
      </c>
      <c r="G200" s="28">
        <f t="shared" si="22"/>
        <v>3.6047619081736296E-5</v>
      </c>
      <c r="H200">
        <f t="shared" si="23"/>
        <v>7.0163685364049298E-5</v>
      </c>
      <c r="I200">
        <f t="shared" si="19"/>
        <v>3.845522824681209</v>
      </c>
      <c r="J200">
        <f t="shared" si="20"/>
        <v>1.5839320118754036E-3</v>
      </c>
      <c r="K200">
        <f t="shared" si="21"/>
        <v>8.3763766250121111E-3</v>
      </c>
    </row>
    <row r="201" spans="2:11" x14ac:dyDescent="0.35">
      <c r="B201" s="23" t="s">
        <v>197</v>
      </c>
      <c r="C201">
        <v>5634.61</v>
      </c>
      <c r="D201" s="3">
        <f t="shared" si="16"/>
        <v>3.1587066155746614E-3</v>
      </c>
      <c r="E201" s="3">
        <f t="shared" si="17"/>
        <v>3.1687066155746614E-3</v>
      </c>
      <c r="F201" s="28">
        <f t="shared" si="18"/>
        <v>1.0040701615586625E-5</v>
      </c>
      <c r="G201" s="28">
        <f t="shared" si="22"/>
        <v>2.5088406182436636E-6</v>
      </c>
      <c r="H201">
        <f t="shared" si="23"/>
        <v>4.8988267475910519E-5</v>
      </c>
      <c r="I201">
        <f t="shared" si="19"/>
        <v>3.9405456538580825</v>
      </c>
      <c r="J201">
        <f t="shared" si="20"/>
        <v>3.1687066155746614E-3</v>
      </c>
      <c r="K201">
        <f t="shared" si="21"/>
        <v>6.9991619123942628E-3</v>
      </c>
    </row>
    <row r="202" spans="2:11" x14ac:dyDescent="0.35">
      <c r="B202" s="23" t="s">
        <v>198</v>
      </c>
      <c r="C202">
        <v>5570.64</v>
      </c>
      <c r="D202" s="3">
        <f t="shared" si="16"/>
        <v>-1.1417986208502489E-2</v>
      </c>
      <c r="E202" s="3">
        <f t="shared" si="17"/>
        <v>-1.140798620850249E-2</v>
      </c>
      <c r="F202" s="28">
        <f t="shared" si="18"/>
        <v>1.3014214933338301E-4</v>
      </c>
      <c r="G202" s="28">
        <f t="shared" si="22"/>
        <v>1.0040701615586625E-5</v>
      </c>
      <c r="H202">
        <f t="shared" si="23"/>
        <v>4.6434221473887654E-5</v>
      </c>
      <c r="I202">
        <f t="shared" si="19"/>
        <v>2.6684380833624517</v>
      </c>
      <c r="J202">
        <f t="shared" si="20"/>
        <v>1.140798620850249E-2</v>
      </c>
      <c r="K202">
        <f t="shared" si="21"/>
        <v>6.8142660260579538E-3</v>
      </c>
    </row>
    <row r="203" spans="2:11" x14ac:dyDescent="0.35">
      <c r="B203" s="23" t="s">
        <v>199</v>
      </c>
      <c r="C203">
        <v>5620.85</v>
      </c>
      <c r="D203" s="3">
        <f t="shared" si="16"/>
        <v>8.9729494254645152E-3</v>
      </c>
      <c r="E203" s="3">
        <f t="shared" si="17"/>
        <v>8.9829494254645148E-3</v>
      </c>
      <c r="F203" s="28">
        <f t="shared" si="18"/>
        <v>8.0693380380453259E-5</v>
      </c>
      <c r="G203" s="28">
        <f t="shared" si="22"/>
        <v>1.3014214933338301E-4</v>
      </c>
      <c r="H203">
        <f t="shared" si="23"/>
        <v>1.1085540378747558E-4</v>
      </c>
      <c r="I203">
        <f t="shared" si="19"/>
        <v>3.2707455922032764</v>
      </c>
      <c r="J203">
        <f t="shared" si="20"/>
        <v>8.9829494254645148E-3</v>
      </c>
      <c r="K203">
        <f t="shared" si="21"/>
        <v>1.0528789284028605E-2</v>
      </c>
    </row>
    <row r="204" spans="2:11" x14ac:dyDescent="0.35">
      <c r="B204" s="23" t="s">
        <v>200</v>
      </c>
      <c r="C204">
        <v>5597.12</v>
      </c>
      <c r="D204" s="3">
        <f t="shared" si="16"/>
        <v>-4.2307182841846312E-3</v>
      </c>
      <c r="E204" s="3">
        <f t="shared" si="17"/>
        <v>-4.2207182841846316E-3</v>
      </c>
      <c r="F204" s="28">
        <f t="shared" si="18"/>
        <v>1.7814462834450462E-5</v>
      </c>
      <c r="G204" s="28">
        <f t="shared" si="22"/>
        <v>8.0693380380453259E-5</v>
      </c>
      <c r="H204">
        <f t="shared" si="23"/>
        <v>1.0421539293287746E-4</v>
      </c>
      <c r="I204">
        <f t="shared" si="19"/>
        <v>3.5801173827505961</v>
      </c>
      <c r="J204">
        <f t="shared" si="20"/>
        <v>4.2207182841846316E-3</v>
      </c>
      <c r="K204">
        <f t="shared" si="21"/>
        <v>1.0208594072294061E-2</v>
      </c>
    </row>
    <row r="205" spans="2:11" x14ac:dyDescent="0.35">
      <c r="B205" s="23" t="s">
        <v>201</v>
      </c>
      <c r="C205">
        <v>5608.25</v>
      </c>
      <c r="D205" s="3">
        <f t="shared" si="16"/>
        <v>1.9865481747163749E-3</v>
      </c>
      <c r="E205" s="3">
        <f t="shared" si="17"/>
        <v>1.9965481747163749E-3</v>
      </c>
      <c r="F205" s="28">
        <f t="shared" si="18"/>
        <v>3.9862046139632888E-6</v>
      </c>
      <c r="G205" s="28">
        <f t="shared" si="22"/>
        <v>1.7814462834450462E-5</v>
      </c>
      <c r="H205">
        <f t="shared" si="23"/>
        <v>6.7984749027253638E-5</v>
      </c>
      <c r="I205">
        <f t="shared" si="19"/>
        <v>3.8498581420621436</v>
      </c>
      <c r="J205">
        <f t="shared" si="20"/>
        <v>1.9965481747163749E-3</v>
      </c>
      <c r="K205">
        <f t="shared" si="21"/>
        <v>8.2452864733284816E-3</v>
      </c>
    </row>
    <row r="206" spans="2:11" x14ac:dyDescent="0.35">
      <c r="B206" s="23" t="s">
        <v>202</v>
      </c>
      <c r="C206">
        <v>5554.25</v>
      </c>
      <c r="D206" s="3">
        <f t="shared" si="16"/>
        <v>-9.6753274361777355E-3</v>
      </c>
      <c r="E206" s="3">
        <f t="shared" si="17"/>
        <v>-9.6653274361777359E-3</v>
      </c>
      <c r="F206" s="28">
        <f t="shared" si="18"/>
        <v>9.341855444853009E-5</v>
      </c>
      <c r="G206" s="28">
        <f t="shared" si="22"/>
        <v>3.9862046139632888E-6</v>
      </c>
      <c r="H206">
        <f t="shared" si="23"/>
        <v>4.9106872574345434E-5</v>
      </c>
      <c r="I206">
        <f t="shared" si="19"/>
        <v>3.0906412763733409</v>
      </c>
      <c r="J206">
        <f t="shared" si="20"/>
        <v>9.6653274361777359E-3</v>
      </c>
      <c r="K206">
        <f t="shared" si="21"/>
        <v>7.0076295973992113E-3</v>
      </c>
    </row>
    <row r="207" spans="2:11" x14ac:dyDescent="0.35">
      <c r="B207" s="23" t="s">
        <v>203</v>
      </c>
      <c r="C207">
        <v>5543.22</v>
      </c>
      <c r="D207" s="3">
        <f t="shared" si="16"/>
        <v>-1.9878411263283815E-3</v>
      </c>
      <c r="E207" s="3">
        <f t="shared" si="17"/>
        <v>-1.9778411263283815E-3</v>
      </c>
      <c r="F207" s="28">
        <f t="shared" si="18"/>
        <v>3.9118555209959204E-6</v>
      </c>
      <c r="G207" s="28">
        <f t="shared" si="22"/>
        <v>9.341855444853009E-5</v>
      </c>
      <c r="H207">
        <f t="shared" si="23"/>
        <v>9.1750811993733747E-5</v>
      </c>
      <c r="I207">
        <f t="shared" si="19"/>
        <v>3.707960752221537</v>
      </c>
      <c r="J207">
        <f t="shared" si="20"/>
        <v>1.9778411263283815E-3</v>
      </c>
      <c r="K207">
        <f t="shared" si="21"/>
        <v>9.578664415968113E-3</v>
      </c>
    </row>
    <row r="208" spans="2:11" x14ac:dyDescent="0.35">
      <c r="B208" s="23" t="s">
        <v>204</v>
      </c>
      <c r="C208">
        <v>5455.21</v>
      </c>
      <c r="D208" s="3">
        <f t="shared" si="16"/>
        <v>-1.6004444012785883E-2</v>
      </c>
      <c r="E208" s="3">
        <f t="shared" si="17"/>
        <v>-1.5994444012785883E-2</v>
      </c>
      <c r="F208" s="28">
        <f t="shared" si="18"/>
        <v>2.5582223927814217E-4</v>
      </c>
      <c r="G208" s="28">
        <f t="shared" si="22"/>
        <v>3.9118555209959204E-6</v>
      </c>
      <c r="H208">
        <f t="shared" si="23"/>
        <v>5.6523692353027788E-5</v>
      </c>
      <c r="I208">
        <f t="shared" si="19"/>
        <v>1.7085221191909776</v>
      </c>
      <c r="J208">
        <f t="shared" si="20"/>
        <v>1.5994444012785883E-2</v>
      </c>
      <c r="K208">
        <f t="shared" si="21"/>
        <v>7.5182240158848546E-3</v>
      </c>
    </row>
    <row r="209" spans="2:11" x14ac:dyDescent="0.35">
      <c r="B209" s="23" t="s">
        <v>205</v>
      </c>
      <c r="C209">
        <v>5434.43</v>
      </c>
      <c r="D209" s="3">
        <f t="shared" ref="D209:D264" si="24">LN(C209/C208)</f>
        <v>-3.816476067632444E-3</v>
      </c>
      <c r="E209" s="3">
        <f t="shared" ref="E209:E264" si="25">D209-$E$5</f>
        <v>-3.806476067632444E-3</v>
      </c>
      <c r="F209" s="28">
        <f t="shared" ref="F209:F264" si="26">E209^2</f>
        <v>1.4489260053458554E-5</v>
      </c>
      <c r="G209" s="28">
        <f t="shared" si="22"/>
        <v>2.5582223927814217E-4</v>
      </c>
      <c r="H209">
        <f t="shared" si="23"/>
        <v>1.8227335610547898E-4</v>
      </c>
      <c r="I209">
        <f t="shared" ref="I209:I264" si="27">LN(1/SQRT(2*PI()*H209)*EXP(-F209/(2*H209)))</f>
        <v>3.3463170245561922</v>
      </c>
      <c r="J209">
        <f t="shared" ref="J209:J264" si="28">SQRT(F209)</f>
        <v>3.806476067632444E-3</v>
      </c>
      <c r="K209">
        <f t="shared" ref="K209:K264" si="29">SQRT(H209)</f>
        <v>1.350086501323078E-2</v>
      </c>
    </row>
    <row r="210" spans="2:11" x14ac:dyDescent="0.35">
      <c r="B210" s="23">
        <v>45634</v>
      </c>
      <c r="C210">
        <v>5344.39</v>
      </c>
      <c r="D210" s="3">
        <f t="shared" si="24"/>
        <v>-1.6707226654933158E-2</v>
      </c>
      <c r="E210" s="3">
        <f t="shared" si="25"/>
        <v>-1.6697226654933159E-2</v>
      </c>
      <c r="F210" s="28">
        <f t="shared" si="26"/>
        <v>2.7879737796621037E-4</v>
      </c>
      <c r="G210" s="28">
        <f t="shared" ref="G210:G264" si="30">F209</f>
        <v>1.4489260053458554E-5</v>
      </c>
      <c r="H210">
        <f t="shared" ref="H210:H264" si="31">$E$6+$E$7*G210+$E$8*H209</f>
        <v>9.0671592462224449E-5</v>
      </c>
      <c r="I210">
        <f t="shared" si="27"/>
        <v>2.1977926780741894</v>
      </c>
      <c r="J210">
        <f t="shared" si="28"/>
        <v>1.6697226654933159E-2</v>
      </c>
      <c r="K210">
        <f t="shared" si="29"/>
        <v>9.5221632238806139E-3</v>
      </c>
    </row>
    <row r="211" spans="2:11" x14ac:dyDescent="0.35">
      <c r="B211" s="23">
        <v>45543</v>
      </c>
      <c r="C211">
        <v>5344.16</v>
      </c>
      <c r="D211" s="3">
        <f t="shared" si="24"/>
        <v>-4.3036707511522248E-5</v>
      </c>
      <c r="E211" s="3">
        <f t="shared" si="25"/>
        <v>-3.3036707511522249E-5</v>
      </c>
      <c r="F211" s="28">
        <f t="shared" si="26"/>
        <v>1.0914240432018705E-9</v>
      </c>
      <c r="G211" s="28">
        <f t="shared" si="30"/>
        <v>2.7879737796621037E-4</v>
      </c>
      <c r="H211">
        <f t="shared" si="31"/>
        <v>2.054650463388627E-4</v>
      </c>
      <c r="I211">
        <f t="shared" si="27"/>
        <v>3.3261761254623776</v>
      </c>
      <c r="J211">
        <f t="shared" si="28"/>
        <v>3.3036707511522249E-5</v>
      </c>
      <c r="K211">
        <f t="shared" si="29"/>
        <v>1.4334051986052747E-2</v>
      </c>
    </row>
    <row r="212" spans="2:11" x14ac:dyDescent="0.35">
      <c r="B212" s="23">
        <v>45512</v>
      </c>
      <c r="C212">
        <v>5319.31</v>
      </c>
      <c r="D212" s="3">
        <f t="shared" si="24"/>
        <v>-4.6607802121506215E-3</v>
      </c>
      <c r="E212" s="3">
        <f t="shared" si="25"/>
        <v>-4.6507802121506219E-3</v>
      </c>
      <c r="F212" s="28">
        <f t="shared" si="26"/>
        <v>2.1629756581731783E-5</v>
      </c>
      <c r="G212" s="28">
        <f t="shared" si="30"/>
        <v>1.0914240432018705E-9</v>
      </c>
      <c r="H212">
        <f t="shared" si="31"/>
        <v>9.0080585303226789E-5</v>
      </c>
      <c r="I212">
        <f t="shared" si="27"/>
        <v>3.618406599291125</v>
      </c>
      <c r="J212">
        <f t="shared" si="28"/>
        <v>4.6507802121506219E-3</v>
      </c>
      <c r="K212">
        <f t="shared" si="29"/>
        <v>9.4910792486011201E-3</v>
      </c>
    </row>
    <row r="213" spans="2:11" x14ac:dyDescent="0.35">
      <c r="B213" s="23">
        <v>45481</v>
      </c>
      <c r="C213">
        <v>5199.5</v>
      </c>
      <c r="D213" s="3">
        <f t="shared" si="24"/>
        <v>-2.2781128575607611E-2</v>
      </c>
      <c r="E213" s="3">
        <f t="shared" si="25"/>
        <v>-2.2771128575607612E-2</v>
      </c>
      <c r="F213" s="28">
        <f t="shared" si="26"/>
        <v>5.1852429660685358E-4</v>
      </c>
      <c r="G213" s="28">
        <f t="shared" si="30"/>
        <v>2.1629756581731783E-5</v>
      </c>
      <c r="H213">
        <f t="shared" si="31"/>
        <v>6.562154252411484E-5</v>
      </c>
      <c r="I213">
        <f t="shared" si="27"/>
        <v>-5.4004731719615097E-2</v>
      </c>
      <c r="J213">
        <f t="shared" si="28"/>
        <v>2.2771128575607612E-2</v>
      </c>
      <c r="K213">
        <f t="shared" si="29"/>
        <v>8.1007124701543906E-3</v>
      </c>
    </row>
    <row r="214" spans="2:11" x14ac:dyDescent="0.35">
      <c r="B214" s="23">
        <v>45451</v>
      </c>
      <c r="C214">
        <v>5240.03</v>
      </c>
      <c r="D214" s="3">
        <f t="shared" si="24"/>
        <v>7.7647563892512253E-3</v>
      </c>
      <c r="E214" s="3">
        <f t="shared" si="25"/>
        <v>7.7747563892512249E-3</v>
      </c>
      <c r="F214" s="28">
        <f t="shared" si="26"/>
        <v>6.0446836912202745E-5</v>
      </c>
      <c r="G214" s="28">
        <f t="shared" si="30"/>
        <v>5.1852429660685358E-4</v>
      </c>
      <c r="H214">
        <f t="shared" si="31"/>
        <v>3.2779163838766784E-4</v>
      </c>
      <c r="I214">
        <f t="shared" si="27"/>
        <v>3.0004245265227594</v>
      </c>
      <c r="J214">
        <f t="shared" si="28"/>
        <v>7.7747563892512249E-3</v>
      </c>
      <c r="K214">
        <f t="shared" si="29"/>
        <v>1.8105016939723304E-2</v>
      </c>
    </row>
    <row r="215" spans="2:11" x14ac:dyDescent="0.35">
      <c r="B215" s="23">
        <v>45420</v>
      </c>
      <c r="C215">
        <v>5186.33</v>
      </c>
      <c r="D215" s="3">
        <f t="shared" si="24"/>
        <v>-1.0300905557719543E-2</v>
      </c>
      <c r="E215" s="3">
        <f t="shared" si="25"/>
        <v>-1.0290905557719544E-2</v>
      </c>
      <c r="F215" s="28">
        <f t="shared" si="26"/>
        <v>1.0590273719790299E-4</v>
      </c>
      <c r="G215" s="28">
        <f t="shared" si="30"/>
        <v>6.0446836912202745E-5</v>
      </c>
      <c r="H215">
        <f t="shared" si="31"/>
        <v>1.6128941990524293E-4</v>
      </c>
      <c r="I215">
        <f t="shared" si="27"/>
        <v>3.1189162279385165</v>
      </c>
      <c r="J215">
        <f t="shared" si="28"/>
        <v>1.0290905557719544E-2</v>
      </c>
      <c r="K215">
        <f t="shared" si="29"/>
        <v>1.2699977161603202E-2</v>
      </c>
    </row>
    <row r="216" spans="2:11" x14ac:dyDescent="0.35">
      <c r="B216" s="23">
        <v>45330</v>
      </c>
      <c r="C216">
        <v>5346.56</v>
      </c>
      <c r="D216" s="3">
        <f t="shared" si="24"/>
        <v>3.0427045496882094E-2</v>
      </c>
      <c r="E216" s="3">
        <f t="shared" si="25"/>
        <v>3.0437045496882094E-2</v>
      </c>
      <c r="F216" s="28">
        <f t="shared" si="26"/>
        <v>9.2641373857927051E-4</v>
      </c>
      <c r="G216" s="28">
        <f t="shared" si="30"/>
        <v>1.0590273719790299E-4</v>
      </c>
      <c r="H216">
        <f t="shared" si="31"/>
        <v>1.3373057873497412E-4</v>
      </c>
      <c r="I216">
        <f t="shared" si="27"/>
        <v>7.7171278071375027E-2</v>
      </c>
      <c r="J216">
        <f t="shared" si="28"/>
        <v>3.0437045496882094E-2</v>
      </c>
      <c r="K216">
        <f t="shared" si="29"/>
        <v>1.1564193821230001E-2</v>
      </c>
    </row>
    <row r="217" spans="2:11" x14ac:dyDescent="0.35">
      <c r="B217" s="23">
        <v>45299</v>
      </c>
      <c r="C217">
        <v>5446.68</v>
      </c>
      <c r="D217" s="3">
        <f t="shared" si="24"/>
        <v>1.8552885294602965E-2</v>
      </c>
      <c r="E217" s="3">
        <f t="shared" si="25"/>
        <v>1.8562885294602965E-2</v>
      </c>
      <c r="F217" s="28">
        <f t="shared" si="26"/>
        <v>3.4458071046058699E-4</v>
      </c>
      <c r="G217" s="28">
        <f t="shared" si="30"/>
        <v>9.2641373857927051E-4</v>
      </c>
      <c r="H217">
        <f t="shared" si="31"/>
        <v>5.7067196115913636E-4</v>
      </c>
      <c r="I217">
        <f t="shared" si="27"/>
        <v>2.5135016047244951</v>
      </c>
      <c r="J217">
        <f t="shared" si="28"/>
        <v>1.8562885294602965E-2</v>
      </c>
      <c r="K217">
        <f t="shared" si="29"/>
        <v>2.3888741305458861E-2</v>
      </c>
    </row>
    <row r="218" spans="2:11" x14ac:dyDescent="0.35">
      <c r="B218" s="23" t="s">
        <v>206</v>
      </c>
      <c r="C218">
        <v>5522.3</v>
      </c>
      <c r="D218" s="3">
        <f t="shared" si="24"/>
        <v>1.3788191433053194E-2</v>
      </c>
      <c r="E218" s="3">
        <f t="shared" si="25"/>
        <v>1.3798191433053194E-2</v>
      </c>
      <c r="F218" s="28">
        <f t="shared" si="26"/>
        <v>1.9039008682318254E-4</v>
      </c>
      <c r="G218" s="28">
        <f t="shared" si="30"/>
        <v>3.4458071046058699E-4</v>
      </c>
      <c r="H218">
        <f t="shared" si="31"/>
        <v>3.918016063920788E-4</v>
      </c>
      <c r="I218">
        <f t="shared" si="27"/>
        <v>2.7604714771851548</v>
      </c>
      <c r="J218">
        <f t="shared" si="28"/>
        <v>1.3798191433053194E-2</v>
      </c>
      <c r="K218">
        <f t="shared" si="29"/>
        <v>1.9793979043943609E-2</v>
      </c>
    </row>
    <row r="219" spans="2:11" x14ac:dyDescent="0.35">
      <c r="B219" s="23" t="s">
        <v>207</v>
      </c>
      <c r="C219">
        <v>5436.44</v>
      </c>
      <c r="D219" s="3">
        <f t="shared" si="24"/>
        <v>-1.5670005291917963E-2</v>
      </c>
      <c r="E219" s="3">
        <f t="shared" si="25"/>
        <v>-1.5660005291917963E-2</v>
      </c>
      <c r="F219" s="28">
        <f t="shared" si="26"/>
        <v>2.4523576574289862E-4</v>
      </c>
      <c r="G219" s="28">
        <f t="shared" si="30"/>
        <v>1.9039008682318254E-4</v>
      </c>
      <c r="H219">
        <f t="shared" si="31"/>
        <v>2.5194143702380413E-4</v>
      </c>
      <c r="I219">
        <f t="shared" si="27"/>
        <v>2.737526407923875</v>
      </c>
      <c r="J219">
        <f t="shared" si="28"/>
        <v>1.5660005291917963E-2</v>
      </c>
      <c r="K219">
        <f t="shared" si="29"/>
        <v>1.5872663198839825E-2</v>
      </c>
    </row>
    <row r="220" spans="2:11" x14ac:dyDescent="0.35">
      <c r="B220" s="23" t="s">
        <v>208</v>
      </c>
      <c r="C220">
        <v>5463.54</v>
      </c>
      <c r="D220" s="3">
        <f t="shared" si="24"/>
        <v>4.9724964337358769E-3</v>
      </c>
      <c r="E220" s="3">
        <f t="shared" si="25"/>
        <v>4.9824964337358765E-3</v>
      </c>
      <c r="F220" s="28">
        <f t="shared" si="26"/>
        <v>2.4825270712190729E-5</v>
      </c>
      <c r="G220" s="28">
        <f t="shared" si="30"/>
        <v>2.4523576574289862E-4</v>
      </c>
      <c r="H220">
        <f t="shared" si="31"/>
        <v>2.3784143986227971E-4</v>
      </c>
      <c r="I220">
        <f t="shared" si="27"/>
        <v>3.2008259303119719</v>
      </c>
      <c r="J220">
        <f t="shared" si="28"/>
        <v>4.9824964337358765E-3</v>
      </c>
      <c r="K220">
        <f t="shared" si="29"/>
        <v>1.5422108800753537E-2</v>
      </c>
    </row>
    <row r="221" spans="2:11" x14ac:dyDescent="0.35">
      <c r="B221" s="23" t="s">
        <v>209</v>
      </c>
      <c r="C221">
        <v>5459.1</v>
      </c>
      <c r="D221" s="3">
        <f t="shared" si="24"/>
        <v>-8.129903108685376E-4</v>
      </c>
      <c r="E221" s="3">
        <f t="shared" si="25"/>
        <v>-8.0299031086853757E-4</v>
      </c>
      <c r="F221" s="28">
        <f t="shared" si="26"/>
        <v>6.4479343934875065E-7</v>
      </c>
      <c r="G221" s="28">
        <f t="shared" si="30"/>
        <v>2.4825270712190729E-5</v>
      </c>
      <c r="H221">
        <f t="shared" si="31"/>
        <v>1.137205654791351E-4</v>
      </c>
      <c r="I221">
        <f t="shared" si="27"/>
        <v>3.619109625641332</v>
      </c>
      <c r="J221">
        <f t="shared" si="28"/>
        <v>8.0299031086853757E-4</v>
      </c>
      <c r="K221">
        <f t="shared" si="29"/>
        <v>1.0663984502948937E-2</v>
      </c>
    </row>
    <row r="222" spans="2:11" x14ac:dyDescent="0.35">
      <c r="B222" s="23" t="s">
        <v>210</v>
      </c>
      <c r="C222">
        <v>5399.22</v>
      </c>
      <c r="D222" s="3">
        <f t="shared" si="24"/>
        <v>-1.102944231248886E-2</v>
      </c>
      <c r="E222" s="3">
        <f t="shared" si="25"/>
        <v>-1.101944231248886E-2</v>
      </c>
      <c r="F222" s="28">
        <f t="shared" si="26"/>
        <v>1.2142810887826983E-4</v>
      </c>
      <c r="G222" s="28">
        <f t="shared" si="30"/>
        <v>6.4479343934875065E-7</v>
      </c>
      <c r="H222">
        <f t="shared" si="31"/>
        <v>6.1643032842415398E-5</v>
      </c>
      <c r="I222">
        <f t="shared" si="27"/>
        <v>2.9432069302588659</v>
      </c>
      <c r="J222">
        <f t="shared" si="28"/>
        <v>1.101944231248886E-2</v>
      </c>
      <c r="K222">
        <f t="shared" si="29"/>
        <v>7.8513077154328502E-3</v>
      </c>
    </row>
    <row r="223" spans="2:11" x14ac:dyDescent="0.35">
      <c r="B223" s="23" t="s">
        <v>211</v>
      </c>
      <c r="C223">
        <v>5427.13</v>
      </c>
      <c r="D223" s="3">
        <f t="shared" si="24"/>
        <v>5.1559504042485577E-3</v>
      </c>
      <c r="E223" s="3">
        <f t="shared" si="25"/>
        <v>5.1659504042485573E-3</v>
      </c>
      <c r="F223" s="28">
        <f t="shared" si="26"/>
        <v>2.6687043579155831E-5</v>
      </c>
      <c r="G223" s="28">
        <f t="shared" si="30"/>
        <v>1.2142810887826983E-4</v>
      </c>
      <c r="H223">
        <f t="shared" si="31"/>
        <v>1.108952807475305E-4</v>
      </c>
      <c r="I223">
        <f t="shared" si="27"/>
        <v>3.5141981510862736</v>
      </c>
      <c r="J223">
        <f t="shared" si="28"/>
        <v>5.1659504042485573E-3</v>
      </c>
      <c r="K223">
        <f t="shared" si="29"/>
        <v>1.0530682824372336E-2</v>
      </c>
    </row>
    <row r="224" spans="2:11" x14ac:dyDescent="0.35">
      <c r="B224" s="23" t="s">
        <v>212</v>
      </c>
      <c r="C224">
        <v>5555.74</v>
      </c>
      <c r="D224" s="3">
        <f t="shared" si="24"/>
        <v>2.3421178443889492E-2</v>
      </c>
      <c r="E224" s="3">
        <f t="shared" si="25"/>
        <v>2.3431178443889492E-2</v>
      </c>
      <c r="F224" s="28">
        <f t="shared" si="26"/>
        <v>5.4902012326939155E-4</v>
      </c>
      <c r="G224" s="28">
        <f t="shared" si="30"/>
        <v>2.6687043579155831E-5</v>
      </c>
      <c r="H224">
        <f t="shared" si="31"/>
        <v>7.4899095521392705E-5</v>
      </c>
      <c r="I224">
        <f t="shared" si="27"/>
        <v>0.16568073021352422</v>
      </c>
      <c r="J224">
        <f t="shared" si="28"/>
        <v>2.3431178443889492E-2</v>
      </c>
      <c r="K224">
        <f t="shared" si="29"/>
        <v>8.654426354264777E-3</v>
      </c>
    </row>
    <row r="225" spans="2:11" x14ac:dyDescent="0.35">
      <c r="B225" s="23" t="s">
        <v>213</v>
      </c>
      <c r="C225">
        <v>5564.41</v>
      </c>
      <c r="D225" s="3">
        <f t="shared" si="24"/>
        <v>1.5593317997993677E-3</v>
      </c>
      <c r="E225" s="3">
        <f t="shared" si="25"/>
        <v>1.5693317997993678E-3</v>
      </c>
      <c r="F225" s="28">
        <f t="shared" si="26"/>
        <v>2.4628022978615228E-6</v>
      </c>
      <c r="G225" s="28">
        <f t="shared" si="30"/>
        <v>5.4902012326939155E-4</v>
      </c>
      <c r="H225">
        <f t="shared" si="31"/>
        <v>3.4726383862079883E-4</v>
      </c>
      <c r="I225">
        <f t="shared" si="27"/>
        <v>3.0602283190363568</v>
      </c>
      <c r="J225">
        <f t="shared" si="28"/>
        <v>1.5693317997993678E-3</v>
      </c>
      <c r="K225">
        <f t="shared" si="29"/>
        <v>1.8635016464194465E-2</v>
      </c>
    </row>
    <row r="226" spans="2:11" x14ac:dyDescent="0.35">
      <c r="B226" s="23" t="s">
        <v>214</v>
      </c>
      <c r="C226">
        <v>5505</v>
      </c>
      <c r="D226" s="3">
        <f t="shared" si="24"/>
        <v>-1.0734189165975044E-2</v>
      </c>
      <c r="E226" s="3">
        <f t="shared" si="25"/>
        <v>-1.0724189165975045E-2</v>
      </c>
      <c r="F226" s="28">
        <f t="shared" si="26"/>
        <v>1.1500823326761652E-4</v>
      </c>
      <c r="G226" s="28">
        <f t="shared" si="30"/>
        <v>2.4628022978615228E-6</v>
      </c>
      <c r="H226">
        <f t="shared" si="31"/>
        <v>1.3591036133285138E-4</v>
      </c>
      <c r="I226">
        <f t="shared" si="27"/>
        <v>3.1097157077959166</v>
      </c>
      <c r="J226">
        <f t="shared" si="28"/>
        <v>1.0724189165975045E-2</v>
      </c>
      <c r="K226">
        <f t="shared" si="29"/>
        <v>1.1658059930059177E-2</v>
      </c>
    </row>
    <row r="227" spans="2:11" x14ac:dyDescent="0.35">
      <c r="B227" s="23" t="s">
        <v>215</v>
      </c>
      <c r="C227">
        <v>5544.59</v>
      </c>
      <c r="D227" s="3">
        <f t="shared" si="24"/>
        <v>7.1659074070293772E-3</v>
      </c>
      <c r="E227" s="3">
        <f t="shared" si="25"/>
        <v>7.1759074070293768E-3</v>
      </c>
      <c r="F227" s="28">
        <f t="shared" si="26"/>
        <v>5.1493647114259073E-5</v>
      </c>
      <c r="G227" s="28">
        <f t="shared" si="30"/>
        <v>1.1500823326761652E-4</v>
      </c>
      <c r="H227">
        <f t="shared" si="31"/>
        <v>1.3071211746169288E-4</v>
      </c>
      <c r="I227">
        <f t="shared" si="27"/>
        <v>3.3553445793930017</v>
      </c>
      <c r="J227">
        <f t="shared" si="28"/>
        <v>7.1759074070293768E-3</v>
      </c>
      <c r="K227">
        <f t="shared" si="29"/>
        <v>1.1432940018284574E-2</v>
      </c>
    </row>
    <row r="228" spans="2:11" x14ac:dyDescent="0.35">
      <c r="B228" s="23" t="s">
        <v>216</v>
      </c>
      <c r="C228">
        <v>5588.27</v>
      </c>
      <c r="D228" s="3">
        <f t="shared" si="24"/>
        <v>7.8470804696827642E-3</v>
      </c>
      <c r="E228" s="3">
        <f t="shared" si="25"/>
        <v>7.8570804696827638E-3</v>
      </c>
      <c r="F228" s="28">
        <f t="shared" si="26"/>
        <v>6.1733713507070321E-5</v>
      </c>
      <c r="G228" s="28">
        <f t="shared" si="30"/>
        <v>5.1493647114259073E-5</v>
      </c>
      <c r="H228">
        <f t="shared" si="31"/>
        <v>9.4588656258149273E-5</v>
      </c>
      <c r="I228">
        <f t="shared" si="27"/>
        <v>3.3877207105531801</v>
      </c>
      <c r="J228">
        <f t="shared" si="28"/>
        <v>7.8570804696827638E-3</v>
      </c>
      <c r="K228">
        <f t="shared" si="29"/>
        <v>9.7256699644882698E-3</v>
      </c>
    </row>
    <row r="229" spans="2:11" x14ac:dyDescent="0.35">
      <c r="B229" s="23" t="s">
        <v>217</v>
      </c>
      <c r="C229">
        <v>5667.2</v>
      </c>
      <c r="D229" s="3">
        <f t="shared" si="24"/>
        <v>1.4025410555022039E-2</v>
      </c>
      <c r="E229" s="3">
        <f t="shared" si="25"/>
        <v>1.4035410555022039E-2</v>
      </c>
      <c r="F229" s="28">
        <f t="shared" si="26"/>
        <v>1.9699274944802404E-4</v>
      </c>
      <c r="G229" s="28">
        <f t="shared" si="30"/>
        <v>6.1733713507070321E-5</v>
      </c>
      <c r="H229">
        <f t="shared" si="31"/>
        <v>8.8815012705196117E-5</v>
      </c>
      <c r="I229">
        <f t="shared" si="27"/>
        <v>2.6365329786246869</v>
      </c>
      <c r="J229">
        <f t="shared" si="28"/>
        <v>1.4035410555022039E-2</v>
      </c>
      <c r="K229">
        <f t="shared" si="29"/>
        <v>9.4241717251542113E-3</v>
      </c>
    </row>
    <row r="230" spans="2:11" x14ac:dyDescent="0.35">
      <c r="B230" s="23" t="s">
        <v>218</v>
      </c>
      <c r="C230">
        <v>5631.22</v>
      </c>
      <c r="D230" s="3">
        <f t="shared" si="24"/>
        <v>-6.3690536600414611E-3</v>
      </c>
      <c r="E230" s="3">
        <f t="shared" si="25"/>
        <v>-6.3590536600414615E-3</v>
      </c>
      <c r="F230" s="28">
        <f t="shared" si="26"/>
        <v>4.0437563451286706E-5</v>
      </c>
      <c r="G230" s="28">
        <f t="shared" si="30"/>
        <v>1.9699274944802404E-4</v>
      </c>
      <c r="H230">
        <f t="shared" si="31"/>
        <v>1.6045748179300485E-4</v>
      </c>
      <c r="I230">
        <f t="shared" si="27"/>
        <v>3.3237951489368909</v>
      </c>
      <c r="J230">
        <f t="shared" si="28"/>
        <v>6.3590536600414615E-3</v>
      </c>
      <c r="K230">
        <f t="shared" si="29"/>
        <v>1.266718128839265E-2</v>
      </c>
    </row>
    <row r="231" spans="2:11" x14ac:dyDescent="0.35">
      <c r="B231" s="23">
        <v>45633</v>
      </c>
      <c r="C231">
        <v>5615.35</v>
      </c>
      <c r="D231" s="3">
        <f t="shared" si="24"/>
        <v>-2.8221956620428971E-3</v>
      </c>
      <c r="E231" s="3">
        <f t="shared" si="25"/>
        <v>-2.812195662042897E-3</v>
      </c>
      <c r="F231" s="28">
        <f t="shared" si="26"/>
        <v>7.9084444416128878E-6</v>
      </c>
      <c r="G231" s="28">
        <f t="shared" si="30"/>
        <v>4.0437563451286706E-5</v>
      </c>
      <c r="H231">
        <f t="shared" si="31"/>
        <v>9.7917864300348459E-5</v>
      </c>
      <c r="I231">
        <f t="shared" si="27"/>
        <v>3.6563691896899249</v>
      </c>
      <c r="J231">
        <f t="shared" si="28"/>
        <v>2.812195662042897E-3</v>
      </c>
      <c r="K231">
        <f t="shared" si="29"/>
        <v>9.8953455877169062E-3</v>
      </c>
    </row>
    <row r="232" spans="2:11" x14ac:dyDescent="0.35">
      <c r="B232" s="23">
        <v>45603</v>
      </c>
      <c r="C232">
        <v>5584.54</v>
      </c>
      <c r="D232" s="3">
        <f t="shared" si="24"/>
        <v>-5.5018536287759915E-3</v>
      </c>
      <c r="E232" s="3">
        <f t="shared" si="25"/>
        <v>-5.4918536287759919E-3</v>
      </c>
      <c r="F232" s="28">
        <f t="shared" si="26"/>
        <v>3.0160456279900032E-5</v>
      </c>
      <c r="G232" s="28">
        <f t="shared" si="30"/>
        <v>7.9084444416128878E-6</v>
      </c>
      <c r="H232">
        <f t="shared" si="31"/>
        <v>6.0629156169633776E-5</v>
      </c>
      <c r="I232">
        <f t="shared" si="27"/>
        <v>3.6876998151699731</v>
      </c>
      <c r="J232">
        <f t="shared" si="28"/>
        <v>5.4918536287759919E-3</v>
      </c>
      <c r="K232">
        <f t="shared" si="29"/>
        <v>7.7864726397537526E-3</v>
      </c>
    </row>
    <row r="233" spans="2:11" x14ac:dyDescent="0.35">
      <c r="B233" s="23">
        <v>45572</v>
      </c>
      <c r="C233">
        <v>5633.91</v>
      </c>
      <c r="D233" s="3">
        <f t="shared" si="24"/>
        <v>8.8016292301765983E-3</v>
      </c>
      <c r="E233" s="3">
        <f t="shared" si="25"/>
        <v>8.8116292301765979E-3</v>
      </c>
      <c r="F233" s="28">
        <f t="shared" si="26"/>
        <v>7.7644809690102621E-5</v>
      </c>
      <c r="G233" s="28">
        <f t="shared" si="30"/>
        <v>3.0160456279900032E-5</v>
      </c>
      <c r="H233">
        <f t="shared" si="31"/>
        <v>6.1013122966623897E-5</v>
      </c>
      <c r="I233">
        <f t="shared" si="27"/>
        <v>3.2969762803830438</v>
      </c>
      <c r="J233">
        <f t="shared" si="28"/>
        <v>8.8116292301765979E-3</v>
      </c>
      <c r="K233">
        <f t="shared" si="29"/>
        <v>7.8110897425790662E-3</v>
      </c>
    </row>
    <row r="234" spans="2:11" x14ac:dyDescent="0.35">
      <c r="B234" s="23">
        <v>45542</v>
      </c>
      <c r="C234">
        <v>5576.98</v>
      </c>
      <c r="D234" s="3">
        <f t="shared" si="24"/>
        <v>-1.0156283642139526E-2</v>
      </c>
      <c r="E234" s="3">
        <f t="shared" si="25"/>
        <v>-1.0146283642139526E-2</v>
      </c>
      <c r="F234" s="28">
        <f t="shared" si="26"/>
        <v>1.0294707174674813E-4</v>
      </c>
      <c r="G234" s="28">
        <f t="shared" si="30"/>
        <v>7.7644809690102621E-5</v>
      </c>
      <c r="H234">
        <f t="shared" si="31"/>
        <v>8.6920568121895842E-5</v>
      </c>
      <c r="I234">
        <f t="shared" si="27"/>
        <v>3.1641288864796175</v>
      </c>
      <c r="J234">
        <f t="shared" si="28"/>
        <v>1.0146283642139526E-2</v>
      </c>
      <c r="K234">
        <f t="shared" si="29"/>
        <v>9.3231200851375852E-3</v>
      </c>
    </row>
    <row r="235" spans="2:11" x14ac:dyDescent="0.35">
      <c r="B235" s="23">
        <v>45511</v>
      </c>
      <c r="C235">
        <v>5572.85</v>
      </c>
      <c r="D235" s="3">
        <f t="shared" si="24"/>
        <v>-7.4081850375869965E-4</v>
      </c>
      <c r="E235" s="3">
        <f t="shared" si="25"/>
        <v>-7.3081850375869963E-4</v>
      </c>
      <c r="F235" s="28">
        <f t="shared" si="26"/>
        <v>5.3409568543610446E-7</v>
      </c>
      <c r="G235" s="28">
        <f t="shared" si="30"/>
        <v>1.0294707174674813E-4</v>
      </c>
      <c r="H235">
        <f t="shared" si="31"/>
        <v>1.0879038290766033E-4</v>
      </c>
      <c r="I235">
        <f t="shared" si="27"/>
        <v>3.641650575890985</v>
      </c>
      <c r="J235">
        <f t="shared" si="28"/>
        <v>7.3081850375869963E-4</v>
      </c>
      <c r="K235">
        <f t="shared" si="29"/>
        <v>1.0430262839816662E-2</v>
      </c>
    </row>
    <row r="236" spans="2:11" x14ac:dyDescent="0.35">
      <c r="B236" s="23">
        <v>45419</v>
      </c>
      <c r="C236">
        <v>5567.19</v>
      </c>
      <c r="D236" s="3">
        <f t="shared" si="24"/>
        <v>-1.0161544279966303E-3</v>
      </c>
      <c r="E236" s="3">
        <f t="shared" si="25"/>
        <v>-1.0061544279966303E-3</v>
      </c>
      <c r="F236" s="28">
        <f t="shared" si="26"/>
        <v>1.0123467329772263E-6</v>
      </c>
      <c r="G236" s="28">
        <f t="shared" si="30"/>
        <v>5.3409568543610446E-7</v>
      </c>
      <c r="H236">
        <f t="shared" si="31"/>
        <v>6.0035949110213142E-5</v>
      </c>
      <c r="I236">
        <f t="shared" si="27"/>
        <v>3.9329138072347858</v>
      </c>
      <c r="J236">
        <f t="shared" si="28"/>
        <v>1.0061544279966303E-3</v>
      </c>
      <c r="K236">
        <f t="shared" si="29"/>
        <v>7.7482868500213095E-3</v>
      </c>
    </row>
    <row r="237" spans="2:11" x14ac:dyDescent="0.35">
      <c r="B237" s="23">
        <v>45358</v>
      </c>
      <c r="C237">
        <v>5537.02</v>
      </c>
      <c r="D237" s="3">
        <f t="shared" si="24"/>
        <v>-5.4339884131972003E-3</v>
      </c>
      <c r="E237" s="3">
        <f t="shared" si="25"/>
        <v>-5.4239884131972007E-3</v>
      </c>
      <c r="F237" s="28">
        <f t="shared" si="26"/>
        <v>2.9419650306497488E-5</v>
      </c>
      <c r="G237" s="28">
        <f t="shared" si="30"/>
        <v>1.0123467329772263E-6</v>
      </c>
      <c r="H237">
        <f t="shared" si="31"/>
        <v>4.4997747686344258E-5</v>
      </c>
      <c r="I237">
        <f t="shared" si="27"/>
        <v>3.7586091619446118</v>
      </c>
      <c r="J237">
        <f t="shared" si="28"/>
        <v>5.4239884131972007E-3</v>
      </c>
      <c r="K237">
        <f t="shared" si="29"/>
        <v>6.7080360528506593E-3</v>
      </c>
    </row>
    <row r="238" spans="2:11" x14ac:dyDescent="0.35">
      <c r="B238" s="23">
        <v>45329</v>
      </c>
      <c r="C238">
        <v>5509.01</v>
      </c>
      <c r="D238" s="3">
        <f t="shared" si="24"/>
        <v>-5.0715161981972493E-3</v>
      </c>
      <c r="E238" s="3">
        <f t="shared" si="25"/>
        <v>-5.0615161981972497E-3</v>
      </c>
      <c r="F238" s="28">
        <f t="shared" si="26"/>
        <v>2.561894622461314E-5</v>
      </c>
      <c r="G238" s="28">
        <f t="shared" si="30"/>
        <v>2.9419650306497488E-5</v>
      </c>
      <c r="H238">
        <f t="shared" si="31"/>
        <v>5.5706074199620289E-5</v>
      </c>
      <c r="I238">
        <f t="shared" si="27"/>
        <v>3.7488246382095256</v>
      </c>
      <c r="J238">
        <f t="shared" si="28"/>
        <v>5.0615161981972497E-3</v>
      </c>
      <c r="K238">
        <f t="shared" si="29"/>
        <v>7.4636501927421743E-3</v>
      </c>
    </row>
    <row r="239" spans="2:11" x14ac:dyDescent="0.35">
      <c r="B239" s="23">
        <v>45298</v>
      </c>
      <c r="C239">
        <v>5475.09</v>
      </c>
      <c r="D239" s="3">
        <f t="shared" si="24"/>
        <v>-6.1762197767834979E-3</v>
      </c>
      <c r="E239" s="3">
        <f t="shared" si="25"/>
        <v>-6.1662197767834983E-3</v>
      </c>
      <c r="F239" s="28">
        <f t="shared" si="26"/>
        <v>3.8022266335595935E-5</v>
      </c>
      <c r="G239" s="28">
        <f t="shared" si="30"/>
        <v>2.561894622461314E-5</v>
      </c>
      <c r="H239">
        <f t="shared" si="31"/>
        <v>5.7002059751346504E-5</v>
      </c>
      <c r="I239">
        <f t="shared" si="27"/>
        <v>3.6337564440777732</v>
      </c>
      <c r="J239">
        <f t="shared" si="28"/>
        <v>6.1662197767834983E-3</v>
      </c>
      <c r="K239">
        <f t="shared" si="29"/>
        <v>7.5499708444037384E-3</v>
      </c>
    </row>
    <row r="240" spans="2:11" x14ac:dyDescent="0.35">
      <c r="B240" s="23" t="s">
        <v>219</v>
      </c>
      <c r="C240">
        <v>5460.48</v>
      </c>
      <c r="D240" s="3">
        <f t="shared" si="24"/>
        <v>-2.6720159429360784E-3</v>
      </c>
      <c r="E240" s="3">
        <f t="shared" si="25"/>
        <v>-2.6620159429360784E-3</v>
      </c>
      <c r="F240" s="28">
        <f t="shared" si="26"/>
        <v>7.0863288804458586E-6</v>
      </c>
      <c r="G240" s="28">
        <f t="shared" si="30"/>
        <v>3.8022266335595935E-5</v>
      </c>
      <c r="H240">
        <f t="shared" si="31"/>
        <v>6.4144484134850889E-5</v>
      </c>
      <c r="I240">
        <f t="shared" si="27"/>
        <v>3.8530104512948902</v>
      </c>
      <c r="J240">
        <f t="shared" si="28"/>
        <v>2.6620159429360784E-3</v>
      </c>
      <c r="K240">
        <f t="shared" si="29"/>
        <v>8.0090251675750714E-3</v>
      </c>
    </row>
    <row r="241" spans="2:11" x14ac:dyDescent="0.35">
      <c r="B241" s="23" t="s">
        <v>220</v>
      </c>
      <c r="C241">
        <v>5482.87</v>
      </c>
      <c r="D241" s="3">
        <f t="shared" si="24"/>
        <v>4.0919885121457472E-3</v>
      </c>
      <c r="E241" s="3">
        <f t="shared" si="25"/>
        <v>4.1019885121457468E-3</v>
      </c>
      <c r="F241" s="28">
        <f t="shared" si="26"/>
        <v>1.6826309753775677E-5</v>
      </c>
      <c r="G241" s="28">
        <f t="shared" si="30"/>
        <v>7.0863288804458586E-6</v>
      </c>
      <c r="H241">
        <f t="shared" si="31"/>
        <v>4.9585454390505034E-5</v>
      </c>
      <c r="I241">
        <f t="shared" si="27"/>
        <v>3.8672981644684756</v>
      </c>
      <c r="J241">
        <f t="shared" si="28"/>
        <v>4.1019885121457468E-3</v>
      </c>
      <c r="K241">
        <f t="shared" si="29"/>
        <v>7.0416940000617061E-3</v>
      </c>
    </row>
    <row r="242" spans="2:11" x14ac:dyDescent="0.35">
      <c r="B242" s="23" t="s">
        <v>221</v>
      </c>
      <c r="C242">
        <v>5477.9</v>
      </c>
      <c r="D242" s="3">
        <f t="shared" si="24"/>
        <v>-9.0687065609751719E-4</v>
      </c>
      <c r="E242" s="3">
        <f t="shared" si="25"/>
        <v>-8.9687065609751716E-4</v>
      </c>
      <c r="F242" s="28">
        <f t="shared" si="26"/>
        <v>8.0437697376879091E-7</v>
      </c>
      <c r="G242" s="28">
        <f t="shared" si="30"/>
        <v>1.6826309753775677E-5</v>
      </c>
      <c r="H242">
        <f t="shared" si="31"/>
        <v>5.03066122930922E-5</v>
      </c>
      <c r="I242">
        <f t="shared" si="27"/>
        <v>4.021753738983052</v>
      </c>
      <c r="J242">
        <f t="shared" si="28"/>
        <v>8.9687065609751716E-4</v>
      </c>
      <c r="K242">
        <f t="shared" si="29"/>
        <v>7.0927154386096871E-3</v>
      </c>
    </row>
    <row r="243" spans="2:11" x14ac:dyDescent="0.35">
      <c r="B243" s="23" t="s">
        <v>222</v>
      </c>
      <c r="C243">
        <v>5469.3</v>
      </c>
      <c r="D243" s="3">
        <f t="shared" si="24"/>
        <v>-1.5711783413409519E-3</v>
      </c>
      <c r="E243" s="3">
        <f t="shared" si="25"/>
        <v>-1.5611783413409519E-3</v>
      </c>
      <c r="F243" s="28">
        <f t="shared" si="26"/>
        <v>2.4372778134720856E-6</v>
      </c>
      <c r="G243" s="28">
        <f t="shared" si="30"/>
        <v>8.0437697376879091E-7</v>
      </c>
      <c r="H243">
        <f t="shared" si="31"/>
        <v>4.1831984651486567E-5</v>
      </c>
      <c r="I243">
        <f t="shared" si="27"/>
        <v>4.0928543810788849</v>
      </c>
      <c r="J243">
        <f t="shared" si="28"/>
        <v>1.5611783413409519E-3</v>
      </c>
      <c r="K243">
        <f t="shared" si="29"/>
        <v>6.4677650430026113E-3</v>
      </c>
    </row>
    <row r="244" spans="2:11" x14ac:dyDescent="0.35">
      <c r="B244" s="23" t="s">
        <v>223</v>
      </c>
      <c r="C244">
        <v>5447.87</v>
      </c>
      <c r="D244" s="3">
        <f t="shared" si="24"/>
        <v>-3.9259309005764877E-3</v>
      </c>
      <c r="E244" s="3">
        <f t="shared" si="25"/>
        <v>-3.9159309005764881E-3</v>
      </c>
      <c r="F244" s="28">
        <f t="shared" si="26"/>
        <v>1.5334514818089786E-5</v>
      </c>
      <c r="G244" s="28">
        <f t="shared" si="30"/>
        <v>2.4372778134720856E-6</v>
      </c>
      <c r="H244">
        <f t="shared" si="31"/>
        <v>4.0059625534208352E-5</v>
      </c>
      <c r="I244">
        <f t="shared" si="27"/>
        <v>3.9522361216826334</v>
      </c>
      <c r="J244">
        <f t="shared" si="28"/>
        <v>3.9159309005764881E-3</v>
      </c>
      <c r="K244">
        <f t="shared" si="29"/>
        <v>6.329267377367491E-3</v>
      </c>
    </row>
    <row r="245" spans="2:11" x14ac:dyDescent="0.35">
      <c r="B245" s="23" t="s">
        <v>224</v>
      </c>
      <c r="C245">
        <v>5464.62</v>
      </c>
      <c r="D245" s="3">
        <f t="shared" si="24"/>
        <v>3.0698792218003331E-3</v>
      </c>
      <c r="E245" s="3">
        <f t="shared" si="25"/>
        <v>3.0798792218003331E-3</v>
      </c>
      <c r="F245" s="28">
        <f t="shared" si="26"/>
        <v>9.4856560208774251E-6</v>
      </c>
      <c r="G245" s="28">
        <f t="shared" si="30"/>
        <v>1.5334514818089786E-5</v>
      </c>
      <c r="H245">
        <f t="shared" si="31"/>
        <v>4.6507507808959698E-5</v>
      </c>
      <c r="I245">
        <f t="shared" si="27"/>
        <v>3.9670300310555033</v>
      </c>
      <c r="J245">
        <f t="shared" si="28"/>
        <v>3.0798792218003331E-3</v>
      </c>
      <c r="K245">
        <f t="shared" si="29"/>
        <v>6.8196413255360942E-3</v>
      </c>
    </row>
    <row r="246" spans="2:11" x14ac:dyDescent="0.35">
      <c r="B246" s="23" t="s">
        <v>225</v>
      </c>
      <c r="C246">
        <v>5473.17</v>
      </c>
      <c r="D246" s="3">
        <f t="shared" si="24"/>
        <v>1.5633874377692194E-3</v>
      </c>
      <c r="E246" s="3">
        <f t="shared" si="25"/>
        <v>1.5733874377692194E-3</v>
      </c>
      <c r="F246" s="28">
        <f t="shared" si="26"/>
        <v>2.4755480293299891E-6</v>
      </c>
      <c r="G246" s="28">
        <f t="shared" si="30"/>
        <v>9.4856560208774251E-6</v>
      </c>
      <c r="H246">
        <f t="shared" si="31"/>
        <v>4.5354396772884899E-5</v>
      </c>
      <c r="I246">
        <f t="shared" si="27"/>
        <v>4.0542720257103149</v>
      </c>
      <c r="J246">
        <f t="shared" si="28"/>
        <v>1.5733874377692194E-3</v>
      </c>
      <c r="K246">
        <f t="shared" si="29"/>
        <v>6.7345673040578409E-3</v>
      </c>
    </row>
    <row r="247" spans="2:11" x14ac:dyDescent="0.35">
      <c r="B247" s="23" t="s">
        <v>226</v>
      </c>
      <c r="C247">
        <v>5487.03</v>
      </c>
      <c r="D247" s="3">
        <f t="shared" si="24"/>
        <v>2.5291522760688681E-3</v>
      </c>
      <c r="E247" s="3">
        <f t="shared" si="25"/>
        <v>2.5391522760688681E-3</v>
      </c>
      <c r="F247" s="28">
        <f t="shared" si="26"/>
        <v>6.4472942810657137E-6</v>
      </c>
      <c r="G247" s="28">
        <f t="shared" si="30"/>
        <v>2.4755480293299891E-6</v>
      </c>
      <c r="H247">
        <f t="shared" si="31"/>
        <v>4.1185653447899671E-5</v>
      </c>
      <c r="I247">
        <f t="shared" si="27"/>
        <v>4.0515006385721621</v>
      </c>
      <c r="J247">
        <f t="shared" si="28"/>
        <v>2.5391522760688681E-3</v>
      </c>
      <c r="K247">
        <f t="shared" si="29"/>
        <v>6.417604961969821E-3</v>
      </c>
    </row>
    <row r="248" spans="2:11" x14ac:dyDescent="0.35">
      <c r="B248" s="23" t="s">
        <v>227</v>
      </c>
      <c r="C248">
        <v>5473.23</v>
      </c>
      <c r="D248" s="3">
        <f t="shared" si="24"/>
        <v>-2.5181897678469142E-3</v>
      </c>
      <c r="E248" s="3">
        <f t="shared" si="25"/>
        <v>-2.5081897678469142E-3</v>
      </c>
      <c r="F248" s="28">
        <f t="shared" si="26"/>
        <v>6.2910159115319572E-6</v>
      </c>
      <c r="G248" s="28">
        <f t="shared" si="30"/>
        <v>6.4472942810657137E-6</v>
      </c>
      <c r="H248">
        <f t="shared" si="31"/>
        <v>4.20345120597244E-5</v>
      </c>
      <c r="I248">
        <f t="shared" si="27"/>
        <v>4.044739691193068</v>
      </c>
      <c r="J248">
        <f t="shared" si="28"/>
        <v>2.5081897678469142E-3</v>
      </c>
      <c r="K248">
        <f t="shared" si="29"/>
        <v>6.4834028148592158E-3</v>
      </c>
    </row>
    <row r="249" spans="2:11" x14ac:dyDescent="0.35">
      <c r="B249" s="23" t="s">
        <v>228</v>
      </c>
      <c r="C249">
        <v>5431.6</v>
      </c>
      <c r="D249" s="3">
        <f t="shared" si="24"/>
        <v>-7.6351859201041362E-3</v>
      </c>
      <c r="E249" s="3">
        <f t="shared" si="25"/>
        <v>-7.6251859201041366E-3</v>
      </c>
      <c r="F249" s="28">
        <f t="shared" si="26"/>
        <v>5.814346031615437E-5</v>
      </c>
      <c r="G249" s="28">
        <f t="shared" si="30"/>
        <v>6.2910159115319572E-6</v>
      </c>
      <c r="H249">
        <f t="shared" si="31"/>
        <v>4.2215993751858114E-5</v>
      </c>
      <c r="I249">
        <f t="shared" si="27"/>
        <v>3.4287746082255333</v>
      </c>
      <c r="J249">
        <f t="shared" si="28"/>
        <v>7.6251859201041366E-3</v>
      </c>
      <c r="K249">
        <f t="shared" si="29"/>
        <v>6.4973836081809204E-3</v>
      </c>
    </row>
    <row r="250" spans="2:11" x14ac:dyDescent="0.35">
      <c r="B250" s="23" t="s">
        <v>229</v>
      </c>
      <c r="C250">
        <v>5433.74</v>
      </c>
      <c r="D250" s="3">
        <f t="shared" si="24"/>
        <v>3.9391312700211501E-4</v>
      </c>
      <c r="E250" s="3">
        <f t="shared" si="25"/>
        <v>4.0391312700211504E-4</v>
      </c>
      <c r="F250" s="28">
        <f t="shared" si="26"/>
        <v>1.6314581416462671E-7</v>
      </c>
      <c r="G250" s="28">
        <f t="shared" si="30"/>
        <v>5.814346031615437E-5</v>
      </c>
      <c r="H250">
        <f t="shared" si="31"/>
        <v>7.0432050038976359E-5</v>
      </c>
      <c r="I250">
        <f t="shared" si="27"/>
        <v>3.8603343590781853</v>
      </c>
      <c r="J250">
        <f t="shared" si="28"/>
        <v>4.0391312700211504E-4</v>
      </c>
      <c r="K250">
        <f t="shared" si="29"/>
        <v>8.3923804751081417E-3</v>
      </c>
    </row>
    <row r="251" spans="2:11" x14ac:dyDescent="0.35">
      <c r="B251" s="23">
        <v>45632</v>
      </c>
      <c r="C251">
        <v>5421.03</v>
      </c>
      <c r="D251" s="3">
        <f t="shared" si="24"/>
        <v>-2.3418286723054906E-3</v>
      </c>
      <c r="E251" s="3">
        <f t="shared" si="25"/>
        <v>-2.3318286723054906E-3</v>
      </c>
      <c r="F251" s="28">
        <f t="shared" si="26"/>
        <v>5.4374249569859871E-6</v>
      </c>
      <c r="G251" s="28">
        <f t="shared" si="30"/>
        <v>1.6314581416462671E-7</v>
      </c>
      <c r="H251">
        <f t="shared" si="31"/>
        <v>4.7798614993597753E-5</v>
      </c>
      <c r="I251">
        <f t="shared" si="27"/>
        <v>3.9984399356037508</v>
      </c>
      <c r="J251">
        <f t="shared" si="28"/>
        <v>2.3318286723054906E-3</v>
      </c>
      <c r="K251">
        <f t="shared" si="29"/>
        <v>6.9136542431334934E-3</v>
      </c>
    </row>
    <row r="252" spans="2:11" x14ac:dyDescent="0.35">
      <c r="B252" s="23">
        <v>45602</v>
      </c>
      <c r="C252">
        <v>5375.32</v>
      </c>
      <c r="D252" s="3">
        <f t="shared" si="24"/>
        <v>-8.4677271718828547E-3</v>
      </c>
      <c r="E252" s="3">
        <f t="shared" si="25"/>
        <v>-8.4577271718828551E-3</v>
      </c>
      <c r="F252" s="28">
        <f t="shared" si="26"/>
        <v>7.1533148914005565E-5</v>
      </c>
      <c r="G252" s="28">
        <f t="shared" si="30"/>
        <v>5.4374249569859871E-6</v>
      </c>
      <c r="H252">
        <f t="shared" si="31"/>
        <v>4.3561071909449219E-5</v>
      </c>
      <c r="I252">
        <f t="shared" si="27"/>
        <v>3.280667429727913</v>
      </c>
      <c r="J252">
        <f t="shared" si="28"/>
        <v>8.4577271718828551E-3</v>
      </c>
      <c r="K252">
        <f t="shared" si="29"/>
        <v>6.600081204761743E-3</v>
      </c>
    </row>
    <row r="253" spans="2:11" x14ac:dyDescent="0.35">
      <c r="B253" s="23">
        <v>45571</v>
      </c>
      <c r="C253">
        <v>5360.79</v>
      </c>
      <c r="D253" s="3">
        <f t="shared" si="24"/>
        <v>-2.7067548434573968E-3</v>
      </c>
      <c r="E253" s="3">
        <f t="shared" si="25"/>
        <v>-2.6967548434573968E-3</v>
      </c>
      <c r="F253" s="28">
        <f t="shared" si="26"/>
        <v>7.2724866857109284E-6</v>
      </c>
      <c r="G253" s="28">
        <f t="shared" si="30"/>
        <v>7.1533148914005565E-5</v>
      </c>
      <c r="H253">
        <f t="shared" si="31"/>
        <v>7.8125538072127369E-5</v>
      </c>
      <c r="I253">
        <f t="shared" si="27"/>
        <v>3.7631146538716531</v>
      </c>
      <c r="J253">
        <f t="shared" si="28"/>
        <v>2.6967548434573968E-3</v>
      </c>
      <c r="K253">
        <f t="shared" si="29"/>
        <v>8.8388652027354374E-3</v>
      </c>
    </row>
    <row r="254" spans="2:11" x14ac:dyDescent="0.35">
      <c r="B254" s="23">
        <v>45479</v>
      </c>
      <c r="C254">
        <v>5346.99</v>
      </c>
      <c r="D254" s="3">
        <f t="shared" si="24"/>
        <v>-2.577566524606569E-3</v>
      </c>
      <c r="E254" s="3">
        <f t="shared" si="25"/>
        <v>-2.567566524606569E-3</v>
      </c>
      <c r="F254" s="28">
        <f t="shared" si="26"/>
        <v>6.5923978582802547E-6</v>
      </c>
      <c r="G254" s="28">
        <f t="shared" si="30"/>
        <v>7.2724866857109284E-6</v>
      </c>
      <c r="H254">
        <f t="shared" si="31"/>
        <v>5.4073454635610363E-5</v>
      </c>
      <c r="I254">
        <f t="shared" si="27"/>
        <v>3.9326872473674674</v>
      </c>
      <c r="J254">
        <f t="shared" si="28"/>
        <v>2.567566524606569E-3</v>
      </c>
      <c r="K254">
        <f t="shared" si="29"/>
        <v>7.3534654847636546E-3</v>
      </c>
    </row>
    <row r="255" spans="2:11" x14ac:dyDescent="0.35">
      <c r="B255" s="23">
        <v>45449</v>
      </c>
      <c r="C255">
        <v>5352.96</v>
      </c>
      <c r="D255" s="3">
        <f t="shared" si="24"/>
        <v>1.1158931807149423E-3</v>
      </c>
      <c r="E255" s="3">
        <f t="shared" si="25"/>
        <v>1.1258931807149423E-3</v>
      </c>
      <c r="F255" s="28">
        <f t="shared" si="26"/>
        <v>1.2676354543804099E-6</v>
      </c>
      <c r="G255" s="28">
        <f t="shared" si="30"/>
        <v>6.5923978582802547E-6</v>
      </c>
      <c r="H255">
        <f t="shared" si="31"/>
        <v>4.6157181936465634E-5</v>
      </c>
      <c r="I255">
        <f t="shared" si="27"/>
        <v>4.0590587356029317</v>
      </c>
      <c r="J255">
        <f t="shared" si="28"/>
        <v>1.1258931807149423E-3</v>
      </c>
      <c r="K255">
        <f t="shared" si="29"/>
        <v>6.7939077073850239E-3</v>
      </c>
    </row>
    <row r="256" spans="2:11" x14ac:dyDescent="0.35">
      <c r="B256" s="23">
        <v>45418</v>
      </c>
      <c r="C256">
        <v>5354.03</v>
      </c>
      <c r="D256" s="3">
        <f t="shared" si="24"/>
        <v>1.9986943175667981E-4</v>
      </c>
      <c r="E256" s="3">
        <f t="shared" si="25"/>
        <v>2.0986943175667981E-4</v>
      </c>
      <c r="F256" s="28">
        <f t="shared" si="26"/>
        <v>4.4045178385871688E-8</v>
      </c>
      <c r="G256" s="28">
        <f t="shared" si="30"/>
        <v>1.2676354543804099E-6</v>
      </c>
      <c r="H256">
        <f t="shared" si="31"/>
        <v>4.07815754700608E-5</v>
      </c>
      <c r="I256">
        <f t="shared" si="27"/>
        <v>4.1341615336743285</v>
      </c>
      <c r="J256">
        <f t="shared" si="28"/>
        <v>2.0986943175667981E-4</v>
      </c>
      <c r="K256">
        <f t="shared" si="29"/>
        <v>6.3860453701849625E-3</v>
      </c>
    </row>
    <row r="257" spans="2:11" x14ac:dyDescent="0.35">
      <c r="B257" s="23">
        <v>45388</v>
      </c>
      <c r="C257">
        <v>5291.34</v>
      </c>
      <c r="D257" s="3">
        <f t="shared" si="24"/>
        <v>-1.1778026448058893E-2</v>
      </c>
      <c r="E257" s="3">
        <f t="shared" si="25"/>
        <v>-1.1768026448058893E-2</v>
      </c>
      <c r="F257" s="28">
        <f t="shared" si="26"/>
        <v>1.3848644648221362E-4</v>
      </c>
      <c r="G257" s="28">
        <f t="shared" si="30"/>
        <v>4.4045178385871688E-8</v>
      </c>
      <c r="H257">
        <f t="shared" si="31"/>
        <v>3.8430358801507212E-5</v>
      </c>
      <c r="I257">
        <f t="shared" si="27"/>
        <v>2.3626084162956618</v>
      </c>
      <c r="J257">
        <f t="shared" si="28"/>
        <v>1.1768026448058893E-2</v>
      </c>
      <c r="K257">
        <f t="shared" si="29"/>
        <v>6.1992224352338905E-3</v>
      </c>
    </row>
    <row r="258" spans="2:11" x14ac:dyDescent="0.35">
      <c r="B258" s="23">
        <v>45357</v>
      </c>
      <c r="C258">
        <v>5283.4</v>
      </c>
      <c r="D258" s="3">
        <f t="shared" si="24"/>
        <v>-1.5016920495654334E-3</v>
      </c>
      <c r="E258" s="3">
        <f t="shared" si="25"/>
        <v>-1.4916920495654333E-3</v>
      </c>
      <c r="F258" s="28">
        <f t="shared" si="26"/>
        <v>2.2251451707367233E-6</v>
      </c>
      <c r="G258" s="28">
        <f t="shared" si="30"/>
        <v>1.3848644648221362E-4</v>
      </c>
      <c r="H258">
        <f t="shared" si="31"/>
        <v>1.1287546579327626E-4</v>
      </c>
      <c r="I258">
        <f t="shared" si="27"/>
        <v>3.6158175387760405</v>
      </c>
      <c r="J258">
        <f t="shared" si="28"/>
        <v>1.4916920495654333E-3</v>
      </c>
      <c r="K258">
        <f t="shared" si="29"/>
        <v>1.0624286601615953E-2</v>
      </c>
    </row>
    <row r="259" spans="2:11" x14ac:dyDescent="0.35">
      <c r="B259" s="23" t="s">
        <v>230</v>
      </c>
      <c r="C259">
        <v>5277.51</v>
      </c>
      <c r="D259" s="3">
        <f t="shared" si="24"/>
        <v>-1.1154342969859959E-3</v>
      </c>
      <c r="E259" s="3">
        <f t="shared" si="25"/>
        <v>-1.1054342969859959E-3</v>
      </c>
      <c r="F259" s="28">
        <f t="shared" si="26"/>
        <v>1.2219849849529229E-6</v>
      </c>
      <c r="G259" s="28">
        <f t="shared" si="30"/>
        <v>2.2251451707367233E-6</v>
      </c>
      <c r="H259">
        <f t="shared" si="31"/>
        <v>6.223609127653641E-5</v>
      </c>
      <c r="I259">
        <f t="shared" si="27"/>
        <v>3.913531873281054</v>
      </c>
      <c r="J259">
        <f t="shared" si="28"/>
        <v>1.1054342969859959E-3</v>
      </c>
      <c r="K259">
        <f t="shared" si="29"/>
        <v>7.8889854402537981E-3</v>
      </c>
    </row>
    <row r="260" spans="2:11" x14ac:dyDescent="0.35">
      <c r="B260" s="23" t="s">
        <v>231</v>
      </c>
      <c r="C260">
        <v>5235.4799999999996</v>
      </c>
      <c r="D260" s="3">
        <f t="shared" si="24"/>
        <v>-7.9958649115221964E-3</v>
      </c>
      <c r="E260" s="3">
        <f t="shared" si="25"/>
        <v>-7.9858649115221968E-3</v>
      </c>
      <c r="F260" s="28">
        <f t="shared" si="26"/>
        <v>6.3774038385081426E-5</v>
      </c>
      <c r="G260" s="28">
        <f t="shared" si="30"/>
        <v>1.2219849849529229E-6</v>
      </c>
      <c r="H260">
        <f t="shared" si="31"/>
        <v>4.5801943902553535E-5</v>
      </c>
      <c r="I260">
        <f t="shared" si="27"/>
        <v>3.3804599012934178</v>
      </c>
      <c r="J260">
        <f t="shared" si="28"/>
        <v>7.9858649115221968E-3</v>
      </c>
      <c r="K260">
        <f t="shared" si="29"/>
        <v>6.7677133437043218E-3</v>
      </c>
    </row>
    <row r="261" spans="2:11" x14ac:dyDescent="0.35">
      <c r="B261" s="23" t="s">
        <v>232</v>
      </c>
      <c r="C261">
        <v>5266.95</v>
      </c>
      <c r="D261" s="3">
        <f t="shared" si="24"/>
        <v>5.9929167225421685E-3</v>
      </c>
      <c r="E261" s="3">
        <f t="shared" si="25"/>
        <v>6.0029167225421681E-3</v>
      </c>
      <c r="F261" s="28">
        <f t="shared" si="26"/>
        <v>3.6035009177776408E-5</v>
      </c>
      <c r="G261" s="28">
        <f t="shared" si="30"/>
        <v>6.3774038385081426E-5</v>
      </c>
      <c r="H261">
        <f t="shared" si="31"/>
        <v>7.461498660960257E-5</v>
      </c>
      <c r="I261">
        <f t="shared" si="27"/>
        <v>3.5911730567899194</v>
      </c>
      <c r="J261">
        <f t="shared" si="28"/>
        <v>6.0029167225421681E-3</v>
      </c>
      <c r="K261">
        <f t="shared" si="29"/>
        <v>8.6379966780268311E-3</v>
      </c>
    </row>
    <row r="262" spans="2:11" x14ac:dyDescent="0.35">
      <c r="B262" s="23" t="s">
        <v>233</v>
      </c>
      <c r="C262">
        <v>5306.04</v>
      </c>
      <c r="D262" s="3">
        <f t="shared" si="24"/>
        <v>7.394346936505692E-3</v>
      </c>
      <c r="E262" s="3">
        <f t="shared" si="25"/>
        <v>7.4043469365056916E-3</v>
      </c>
      <c r="F262" s="28">
        <f t="shared" si="26"/>
        <v>5.4824353556141221E-5</v>
      </c>
      <c r="G262" s="28">
        <f t="shared" si="30"/>
        <v>3.6035009177776408E-5</v>
      </c>
      <c r="H262">
        <f t="shared" si="31"/>
        <v>6.8591775336728083E-5</v>
      </c>
      <c r="I262">
        <f t="shared" si="27"/>
        <v>3.475088100518366</v>
      </c>
      <c r="J262">
        <f t="shared" si="28"/>
        <v>7.4043469365056916E-3</v>
      </c>
      <c r="K262">
        <f t="shared" si="29"/>
        <v>8.2820151736596129E-3</v>
      </c>
    </row>
    <row r="263" spans="2:11" x14ac:dyDescent="0.35">
      <c r="B263" s="23" t="s">
        <v>234</v>
      </c>
      <c r="C263">
        <v>5304.72</v>
      </c>
      <c r="D263" s="3">
        <f t="shared" si="24"/>
        <v>-2.4880404548003221E-4</v>
      </c>
      <c r="E263" s="3">
        <f t="shared" si="25"/>
        <v>-2.3880404548003222E-4</v>
      </c>
      <c r="F263" s="28">
        <f t="shared" si="26"/>
        <v>5.7027372137629293E-8</v>
      </c>
      <c r="G263" s="28">
        <f t="shared" si="30"/>
        <v>5.4824353556141221E-5</v>
      </c>
      <c r="H263">
        <f t="shared" si="31"/>
        <v>7.6905628408050676E-5</v>
      </c>
      <c r="I263">
        <f t="shared" si="27"/>
        <v>3.8171564512107201</v>
      </c>
      <c r="J263">
        <f t="shared" si="28"/>
        <v>2.3880404548003222E-4</v>
      </c>
      <c r="K263">
        <f t="shared" si="29"/>
        <v>8.7695854182538568E-3</v>
      </c>
    </row>
    <row r="264" spans="2:11" x14ac:dyDescent="0.35">
      <c r="B264" s="23" t="s">
        <v>235</v>
      </c>
      <c r="C264">
        <v>5267.84</v>
      </c>
      <c r="D264" s="3">
        <f t="shared" si="24"/>
        <v>-6.9765789150719798E-3</v>
      </c>
      <c r="E264" s="3">
        <f t="shared" si="25"/>
        <v>-6.9665789150719802E-3</v>
      </c>
      <c r="F264" s="28">
        <f t="shared" si="26"/>
        <v>4.853322177992549E-5</v>
      </c>
      <c r="G264" s="28">
        <f t="shared" si="30"/>
        <v>5.7027372137629293E-8</v>
      </c>
      <c r="H264">
        <f t="shared" si="31"/>
        <v>4.9772232994645093E-5</v>
      </c>
      <c r="I264">
        <f t="shared" si="27"/>
        <v>3.5475349283138899</v>
      </c>
      <c r="J264">
        <f t="shared" si="28"/>
        <v>6.9665789150719802E-3</v>
      </c>
      <c r="K264">
        <f t="shared" si="29"/>
        <v>7.0549438689932248E-3</v>
      </c>
    </row>
  </sheetData>
  <mergeCells count="1">
    <mergeCell ref="J13:L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CIR Model</vt:lpstr>
      <vt:lpstr>Vasicek model</vt:lpstr>
      <vt:lpstr>Gauss +</vt:lpstr>
      <vt:lpstr>Nelson Siegel Model</vt:lpstr>
      <vt:lpstr>Nelson Siegel Svensson Model</vt:lpstr>
      <vt:lpstr>Heston Model</vt:lpstr>
      <vt:lpstr>GARCH 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Sambhav</dc:creator>
  <cp:lastModifiedBy>Sambhav Rekhawat</cp:lastModifiedBy>
  <dcterms:created xsi:type="dcterms:W3CDTF">2015-06-05T18:17:20Z</dcterms:created>
  <dcterms:modified xsi:type="dcterms:W3CDTF">2025-06-06T08:57:51Z</dcterms:modified>
</cp:coreProperties>
</file>