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\\hq-fs-00\Users$\jodiaz\"/>
    </mc:Choice>
  </mc:AlternateContent>
  <xr:revisionPtr revIDLastSave="0" documentId="8_{F2EDEBE6-E947-446B-9DCB-FFBEB217F9AB}" xr6:coauthVersionLast="47" xr6:coauthVersionMax="47" xr10:uidLastSave="{00000000-0000-0000-0000-000000000000}"/>
  <bookViews>
    <workbookView xWindow="-120" yWindow="-120" windowWidth="29040" windowHeight="15840" activeTab="10" xr2:uid="{6D8EFF96-6A02-4757-BF9B-13D897755B48}"/>
  </bookViews>
  <sheets>
    <sheet name="R1" sheetId="11" r:id="rId1"/>
    <sheet name="R2" sheetId="12" r:id="rId2"/>
    <sheet name="R3" sheetId="5" r:id="rId3"/>
    <sheet name="R4" sheetId="13" r:id="rId4"/>
    <sheet name="R5" sheetId="14" r:id="rId5"/>
    <sheet name="R6" sheetId="6" r:id="rId6"/>
    <sheet name="R7" sheetId="3" r:id="rId7"/>
    <sheet name="R8" sheetId="15" r:id="rId8"/>
    <sheet name="R9" sheetId="4" r:id="rId9"/>
    <sheet name="R10" sheetId="16" r:id="rId10"/>
    <sheet name="R11" sheetId="17" r:id="rId11"/>
    <sheet name="Master" sheetId="2" state="hidden" r:id="rId12"/>
    <sheet name="Sheet1" sheetId="1" state="hidden" r:id="rId13"/>
    <sheet name="HandSales" sheetId="7" state="hidden" r:id="rId14"/>
    <sheet name="Sheet3" sheetId="8" state="hidden" r:id="rId15"/>
  </sheets>
  <definedNames>
    <definedName name="_xlnm._FilterDatabase" localSheetId="12" hidden="1">Sheet1!$A$1:$W$525</definedName>
    <definedName name="_xlnm.Print_Area" localSheetId="5">'R6'!$A$1:$W$50</definedName>
    <definedName name="_xlnm.Print_Area" localSheetId="6">Table1[#All]</definedName>
  </definedNames>
  <calcPr calcId="191029"/>
  <pivotCaches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7" l="1"/>
  <c r="R21" i="7"/>
  <c r="S21" i="7" s="1"/>
  <c r="U21" i="7" s="1"/>
  <c r="P21" i="7"/>
  <c r="R20" i="7"/>
  <c r="S20" i="7" s="1"/>
  <c r="U20" i="7" s="1"/>
  <c r="P20" i="7"/>
  <c r="R19" i="7"/>
  <c r="S19" i="7" s="1"/>
  <c r="U19" i="7" s="1"/>
  <c r="P19" i="7"/>
  <c r="R18" i="7"/>
  <c r="S18" i="7" s="1"/>
  <c r="U18" i="7" s="1"/>
  <c r="P18" i="7"/>
  <c r="R17" i="7"/>
  <c r="S17" i="7" s="1"/>
  <c r="U17" i="7" s="1"/>
  <c r="P17" i="7"/>
  <c r="R16" i="7"/>
  <c r="S16" i="7" s="1"/>
  <c r="U16" i="7" s="1"/>
  <c r="P16" i="7"/>
  <c r="R15" i="7"/>
  <c r="S15" i="7" s="1"/>
  <c r="U15" i="7" s="1"/>
  <c r="P15" i="7"/>
  <c r="R14" i="7"/>
  <c r="S14" i="7" s="1"/>
  <c r="U14" i="7" s="1"/>
  <c r="P14" i="7"/>
  <c r="R13" i="7"/>
  <c r="S13" i="7" s="1"/>
  <c r="U13" i="7" s="1"/>
  <c r="P13" i="7"/>
  <c r="R12" i="7"/>
  <c r="S12" i="7" s="1"/>
  <c r="U12" i="7" s="1"/>
  <c r="P12" i="7"/>
  <c r="R11" i="7"/>
  <c r="P11" i="7"/>
  <c r="I22" i="7"/>
  <c r="G22" i="7"/>
  <c r="H22" i="7"/>
  <c r="J13" i="7"/>
  <c r="J14" i="7"/>
  <c r="J15" i="7"/>
  <c r="J16" i="7"/>
  <c r="J17" i="7"/>
  <c r="J18" i="7"/>
  <c r="J19" i="7"/>
  <c r="J20" i="7"/>
  <c r="J21" i="7"/>
  <c r="J12" i="7"/>
  <c r="J11" i="7"/>
  <c r="H12" i="7"/>
  <c r="H13" i="7"/>
  <c r="H14" i="7"/>
  <c r="H15" i="7"/>
  <c r="H16" i="7"/>
  <c r="H17" i="7"/>
  <c r="H18" i="7"/>
  <c r="H19" i="7"/>
  <c r="H20" i="7"/>
  <c r="H21" i="7"/>
  <c r="H11" i="7"/>
  <c r="G12" i="7"/>
  <c r="G13" i="7"/>
  <c r="G14" i="7"/>
  <c r="G15" i="7"/>
  <c r="G16" i="7"/>
  <c r="G17" i="7"/>
  <c r="G18" i="7"/>
  <c r="G19" i="7"/>
  <c r="G20" i="7"/>
  <c r="G21" i="7"/>
  <c r="G11" i="7"/>
  <c r="E12" i="7"/>
  <c r="E13" i="7"/>
  <c r="E14" i="7"/>
  <c r="E15" i="7"/>
  <c r="E16" i="7"/>
  <c r="E17" i="7"/>
  <c r="E18" i="7"/>
  <c r="E19" i="7"/>
  <c r="E20" i="7"/>
  <c r="E21" i="7"/>
  <c r="E11" i="7"/>
  <c r="R22" i="7" l="1"/>
  <c r="S22" i="7" s="1"/>
  <c r="S11" i="7"/>
  <c r="U11" i="7" s="1"/>
  <c r="O38" i="2" l="1"/>
  <c r="F35" i="2"/>
  <c r="F34" i="2"/>
  <c r="F39" i="2" s="1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N28" i="2"/>
  <c r="M28" i="2"/>
  <c r="L28" i="2"/>
  <c r="K28" i="2"/>
  <c r="J28" i="2"/>
  <c r="I28" i="2"/>
  <c r="H28" i="2"/>
  <c r="G28" i="2"/>
  <c r="F28" i="2"/>
  <c r="E28" i="2"/>
  <c r="D28" i="2"/>
  <c r="O28" i="2"/>
  <c r="P28" i="2"/>
  <c r="E16" i="2"/>
  <c r="F16" i="2"/>
  <c r="G16" i="2"/>
  <c r="H16" i="2"/>
  <c r="I16" i="2"/>
  <c r="J16" i="2"/>
  <c r="K16" i="2"/>
  <c r="L16" i="2"/>
  <c r="M16" i="2"/>
  <c r="N16" i="2"/>
  <c r="O16" i="2"/>
  <c r="P16" i="2"/>
  <c r="D16" i="2"/>
  <c r="E15" i="2"/>
  <c r="F15" i="2"/>
  <c r="G15" i="2"/>
  <c r="H15" i="2"/>
  <c r="I15" i="2"/>
  <c r="J15" i="2"/>
  <c r="K15" i="2"/>
  <c r="L15" i="2"/>
  <c r="M15" i="2"/>
  <c r="N15" i="2"/>
  <c r="O15" i="2"/>
  <c r="P15" i="2"/>
  <c r="D15" i="2"/>
  <c r="E14" i="2"/>
  <c r="F14" i="2"/>
  <c r="G14" i="2"/>
  <c r="H14" i="2"/>
  <c r="I14" i="2"/>
  <c r="J14" i="2"/>
  <c r="K14" i="2"/>
  <c r="L14" i="2"/>
  <c r="M14" i="2"/>
  <c r="N14" i="2"/>
  <c r="O14" i="2"/>
  <c r="P14" i="2"/>
  <c r="D14" i="2"/>
  <c r="E13" i="2"/>
  <c r="F13" i="2"/>
  <c r="G13" i="2"/>
  <c r="H13" i="2"/>
  <c r="I13" i="2"/>
  <c r="J13" i="2"/>
  <c r="K13" i="2"/>
  <c r="L13" i="2"/>
  <c r="M13" i="2"/>
  <c r="N13" i="2"/>
  <c r="O13" i="2"/>
  <c r="P13" i="2"/>
  <c r="D13" i="2"/>
  <c r="E12" i="2"/>
  <c r="F12" i="2"/>
  <c r="G12" i="2"/>
  <c r="H12" i="2"/>
  <c r="I12" i="2"/>
  <c r="J12" i="2"/>
  <c r="K12" i="2"/>
  <c r="L12" i="2"/>
  <c r="M12" i="2"/>
  <c r="N12" i="2"/>
  <c r="O12" i="2"/>
  <c r="P12" i="2"/>
  <c r="D12" i="2"/>
  <c r="E11" i="2"/>
  <c r="F11" i="2"/>
  <c r="G11" i="2"/>
  <c r="H11" i="2"/>
  <c r="I11" i="2"/>
  <c r="J11" i="2"/>
  <c r="K11" i="2"/>
  <c r="L11" i="2"/>
  <c r="M11" i="2"/>
  <c r="N11" i="2"/>
  <c r="O11" i="2"/>
  <c r="P11" i="2"/>
  <c r="D11" i="2"/>
  <c r="E10" i="2"/>
  <c r="F10" i="2"/>
  <c r="G10" i="2"/>
  <c r="H10" i="2"/>
  <c r="I10" i="2"/>
  <c r="J10" i="2"/>
  <c r="K10" i="2"/>
  <c r="L10" i="2"/>
  <c r="M10" i="2"/>
  <c r="N10" i="2"/>
  <c r="O10" i="2"/>
  <c r="P10" i="2"/>
  <c r="D10" i="2"/>
  <c r="P9" i="2"/>
  <c r="P8" i="2"/>
  <c r="P7" i="2"/>
  <c r="P6" i="2"/>
  <c r="P5" i="2"/>
  <c r="P4" i="2"/>
  <c r="E9" i="2"/>
  <c r="F9" i="2"/>
  <c r="G9" i="2"/>
  <c r="H9" i="2"/>
  <c r="I9" i="2"/>
  <c r="J9" i="2"/>
  <c r="K9" i="2"/>
  <c r="L9" i="2"/>
  <c r="M9" i="2"/>
  <c r="N9" i="2"/>
  <c r="O9" i="2"/>
  <c r="D9" i="2"/>
  <c r="E8" i="2"/>
  <c r="F8" i="2"/>
  <c r="G8" i="2"/>
  <c r="H8" i="2"/>
  <c r="I8" i="2"/>
  <c r="J8" i="2"/>
  <c r="K8" i="2"/>
  <c r="L8" i="2"/>
  <c r="M8" i="2"/>
  <c r="N8" i="2"/>
  <c r="O8" i="2"/>
  <c r="D8" i="2"/>
  <c r="E7" i="2"/>
  <c r="F7" i="2"/>
  <c r="G7" i="2"/>
  <c r="H7" i="2"/>
  <c r="I7" i="2"/>
  <c r="J7" i="2"/>
  <c r="K7" i="2"/>
  <c r="L7" i="2"/>
  <c r="M7" i="2"/>
  <c r="N7" i="2"/>
  <c r="O7" i="2"/>
  <c r="D7" i="2"/>
  <c r="F6" i="2"/>
  <c r="G6" i="2"/>
  <c r="H6" i="2"/>
  <c r="I6" i="2"/>
  <c r="J6" i="2"/>
  <c r="K6" i="2"/>
  <c r="L6" i="2"/>
  <c r="M6" i="2"/>
  <c r="N6" i="2"/>
  <c r="O6" i="2"/>
  <c r="E6" i="2"/>
  <c r="D6" i="2"/>
  <c r="E5" i="2"/>
  <c r="F5" i="2"/>
  <c r="G5" i="2"/>
  <c r="H5" i="2"/>
  <c r="I5" i="2"/>
  <c r="J5" i="2"/>
  <c r="K5" i="2"/>
  <c r="L5" i="2"/>
  <c r="M5" i="2"/>
  <c r="N5" i="2"/>
  <c r="O5" i="2"/>
  <c r="D5" i="2"/>
  <c r="D4" i="2"/>
  <c r="E4" i="2"/>
  <c r="F4" i="2"/>
  <c r="G4" i="2"/>
  <c r="H4" i="2"/>
  <c r="I4" i="2"/>
  <c r="J4" i="2"/>
  <c r="K4" i="2"/>
  <c r="L4" i="2"/>
  <c r="M4" i="2"/>
  <c r="N4" i="2"/>
  <c r="O4" i="2"/>
  <c r="N525" i="1"/>
  <c r="N524" i="1"/>
  <c r="N523" i="1"/>
  <c r="N522" i="1"/>
  <c r="N521" i="1"/>
  <c r="N520" i="1"/>
  <c r="N519" i="1"/>
  <c r="N518" i="1"/>
  <c r="N517" i="1"/>
  <c r="N516" i="1"/>
  <c r="N515" i="1"/>
  <c r="N513" i="1"/>
  <c r="N514" i="1"/>
  <c r="N512" i="1"/>
  <c r="N511" i="1"/>
  <c r="N510" i="1"/>
  <c r="N508" i="1"/>
  <c r="N509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3" i="1"/>
  <c r="N495" i="1"/>
  <c r="N494" i="1"/>
  <c r="N492" i="1"/>
  <c r="N491" i="1"/>
  <c r="N489" i="1"/>
  <c r="N490" i="1"/>
  <c r="N488" i="1"/>
  <c r="N487" i="1"/>
  <c r="N486" i="1"/>
  <c r="N485" i="1"/>
  <c r="N484" i="1"/>
  <c r="N483" i="1"/>
  <c r="N482" i="1"/>
  <c r="N481" i="1"/>
  <c r="N480" i="1"/>
  <c r="N475" i="1"/>
  <c r="N479" i="1"/>
  <c r="N478" i="1"/>
  <c r="N477" i="1"/>
  <c r="N476" i="1"/>
  <c r="N473" i="1"/>
  <c r="N474" i="1"/>
  <c r="N472" i="1"/>
  <c r="N471" i="1"/>
  <c r="N468" i="1"/>
  <c r="N467" i="1"/>
  <c r="N470" i="1"/>
  <c r="N469" i="1"/>
  <c r="N466" i="1"/>
  <c r="N465" i="1"/>
  <c r="N464" i="1"/>
  <c r="N463" i="1"/>
  <c r="N462" i="1"/>
  <c r="N461" i="1"/>
  <c r="N460" i="1"/>
  <c r="N459" i="1"/>
  <c r="N458" i="1"/>
  <c r="N457" i="1"/>
  <c r="N454" i="1"/>
  <c r="N456" i="1"/>
  <c r="N455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29" i="1"/>
  <c r="N428" i="1"/>
  <c r="N431" i="1"/>
  <c r="N430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1" i="1"/>
  <c r="N412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3" i="1"/>
  <c r="N385" i="1"/>
  <c r="N384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2" i="1"/>
  <c r="N364" i="1"/>
  <c r="N363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2" i="1"/>
  <c r="N324" i="1"/>
  <c r="N323" i="1"/>
  <c r="N321" i="1"/>
  <c r="N320" i="1"/>
  <c r="N318" i="1"/>
  <c r="N319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6" i="1"/>
  <c r="N267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4" i="1"/>
  <c r="N246" i="1"/>
  <c r="N245" i="1"/>
  <c r="N243" i="1"/>
  <c r="N242" i="1"/>
  <c r="N241" i="1"/>
  <c r="N238" i="1"/>
  <c r="N240" i="1"/>
  <c r="N239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5" i="1"/>
  <c r="N157" i="1"/>
  <c r="N156" i="1"/>
  <c r="N154" i="1"/>
  <c r="N153" i="1"/>
  <c r="N152" i="1"/>
  <c r="N151" i="1"/>
  <c r="N150" i="1"/>
  <c r="N149" i="1"/>
  <c r="N148" i="1"/>
  <c r="N147" i="1"/>
  <c r="N145" i="1"/>
  <c r="N146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6" i="1"/>
  <c r="N118" i="1"/>
  <c r="N117" i="1"/>
  <c r="N115" i="1"/>
  <c r="N114" i="1"/>
  <c r="N113" i="1"/>
  <c r="N112" i="1"/>
  <c r="N111" i="1"/>
  <c r="N110" i="1"/>
  <c r="N109" i="1"/>
  <c r="N108" i="1"/>
  <c r="N107" i="1"/>
  <c r="N105" i="1"/>
  <c r="N106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5" i="1"/>
  <c r="N66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6" i="1"/>
  <c r="N7" i="1"/>
  <c r="N5" i="1"/>
  <c r="N4" i="1"/>
  <c r="N3" i="1"/>
  <c r="N2" i="1"/>
  <c r="E24" i="2" l="1"/>
  <c r="E23" i="2"/>
  <c r="E22" i="2"/>
  <c r="E21" i="2"/>
  <c r="E20" i="2"/>
  <c r="E19" i="2"/>
</calcChain>
</file>

<file path=xl/sharedStrings.xml><?xml version="1.0" encoding="utf-8"?>
<sst xmlns="http://schemas.openxmlformats.org/spreadsheetml/2006/main" count="10449" uniqueCount="2226">
  <si>
    <t>BR</t>
  </si>
  <si>
    <t>CUST #</t>
  </si>
  <si>
    <t>CUST NAME</t>
  </si>
  <si>
    <t>CITY</t>
  </si>
  <si>
    <t>RTE</t>
  </si>
  <si>
    <t>DAY</t>
  </si>
  <si>
    <t>INST DATE</t>
  </si>
  <si>
    <t>ROLL DATE</t>
  </si>
  <si>
    <t>MODEL</t>
  </si>
  <si>
    <t>SERIAL</t>
  </si>
  <si>
    <t>SALES GROUP</t>
  </si>
  <si>
    <t>LAST UPDATE</t>
  </si>
  <si>
    <t>CUST B RATE</t>
  </si>
  <si>
    <t>CUST RKS INCLUDE</t>
  </si>
  <si>
    <t>CUST RK RATE</t>
  </si>
  <si>
    <t>AVG BILL</t>
  </si>
  <si>
    <t>AVG RK USAGE</t>
  </si>
  <si>
    <t>STD B RATE</t>
  </si>
  <si>
    <t>STD RKS INCLUDE</t>
  </si>
  <si>
    <t>STD RK RATE</t>
  </si>
  <si>
    <t>STD BILL</t>
  </si>
  <si>
    <t>DISC</t>
  </si>
  <si>
    <t>GROTTO PIZZA &amp; REST.</t>
  </si>
  <si>
    <t>NEW YORK CITY</t>
  </si>
  <si>
    <t>11B</t>
  </si>
  <si>
    <t>01/14/1992</t>
  </si>
  <si>
    <t>05/19/1997</t>
  </si>
  <si>
    <t>AC A5</t>
  </si>
  <si>
    <t>C09542</t>
  </si>
  <si>
    <t>AUTO CHLOR DW BUNDLE</t>
  </si>
  <si>
    <t>09/15/2014</t>
  </si>
  <si>
    <t>31%</t>
  </si>
  <si>
    <t>BOND STREET RESTAURANT</t>
  </si>
  <si>
    <t xml:space="preserve">NEW YORK CITY </t>
  </si>
  <si>
    <t>09B,19</t>
  </si>
  <si>
    <t>07/14/1999</t>
  </si>
  <si>
    <t>08/31/1999</t>
  </si>
  <si>
    <t>ADS ET-AF</t>
  </si>
  <si>
    <t>ETAF11796</t>
  </si>
  <si>
    <t>DW RENTAL-NON AUTO-CHLOR MACHINE</t>
  </si>
  <si>
    <t>01/23/2014</t>
  </si>
  <si>
    <t>34%</t>
  </si>
  <si>
    <t>09/07/1999</t>
  </si>
  <si>
    <t>02/29/2000</t>
  </si>
  <si>
    <t>ETAF12002</t>
  </si>
  <si>
    <t>KANA</t>
  </si>
  <si>
    <t>19B</t>
  </si>
  <si>
    <t>11/08/1991</t>
  </si>
  <si>
    <t>12/10/2000</t>
  </si>
  <si>
    <t>AC A4</t>
  </si>
  <si>
    <t>18559</t>
  </si>
  <si>
    <t>01/26/2011</t>
  </si>
  <si>
    <t>33%</t>
  </si>
  <si>
    <t>MANSION'S CATERING</t>
  </si>
  <si>
    <t>12B</t>
  </si>
  <si>
    <t>08/12/2001</t>
  </si>
  <si>
    <t>ADS AFC</t>
  </si>
  <si>
    <t>C012335</t>
  </si>
  <si>
    <t>01/27/2011</t>
  </si>
  <si>
    <t>35%</t>
  </si>
  <si>
    <t>YAKITORI TAISHO RESTAURANT</t>
  </si>
  <si>
    <t>CMA A2</t>
  </si>
  <si>
    <t>002444</t>
  </si>
  <si>
    <t>NON AC DW RENTAL PLUS CHEM</t>
  </si>
  <si>
    <t/>
  </si>
  <si>
    <t>40%</t>
  </si>
  <si>
    <t>LA GIOCONDA</t>
  </si>
  <si>
    <t>03B</t>
  </si>
  <si>
    <t>12/06/1999</t>
  </si>
  <si>
    <t>12/28/2002</t>
  </si>
  <si>
    <t>ETAF12322</t>
  </si>
  <si>
    <t>07/23/2012</t>
  </si>
  <si>
    <t>WINDFALL</t>
  </si>
  <si>
    <t>05/20/1997</t>
  </si>
  <si>
    <t>03/22/2003</t>
  </si>
  <si>
    <t>22552</t>
  </si>
  <si>
    <t>09/06/2012</t>
  </si>
  <si>
    <t xml:space="preserve">JOE G'S RESTAURANT            </t>
  </si>
  <si>
    <t>05B</t>
  </si>
  <si>
    <t>02/28/2004</t>
  </si>
  <si>
    <t>02/09/2004</t>
  </si>
  <si>
    <t>CMA AH2</t>
  </si>
  <si>
    <t>AH2-121413</t>
  </si>
  <si>
    <t>24%</t>
  </si>
  <si>
    <t>GREAT AMERICAN HEALTH</t>
  </si>
  <si>
    <t>03/19/2004</t>
  </si>
  <si>
    <t>27231</t>
  </si>
  <si>
    <t>-46%</t>
  </si>
  <si>
    <t>BOBBY VANS</t>
  </si>
  <si>
    <t>02B,12</t>
  </si>
  <si>
    <t>12/17/2004</t>
  </si>
  <si>
    <t>ADS HT25</t>
  </si>
  <si>
    <t>HT-002456</t>
  </si>
  <si>
    <t>42%</t>
  </si>
  <si>
    <t>THE SABIENG THAI</t>
  </si>
  <si>
    <t>10B</t>
  </si>
  <si>
    <t>12/20/2004</t>
  </si>
  <si>
    <t>ADS AF</t>
  </si>
  <si>
    <t>48347X</t>
  </si>
  <si>
    <t>01/27/2012</t>
  </si>
  <si>
    <t>DON GIOVANNI</t>
  </si>
  <si>
    <t>04B</t>
  </si>
  <si>
    <t>03/07/2001</t>
  </si>
  <si>
    <t>04/02/2006</t>
  </si>
  <si>
    <t>C15169</t>
  </si>
  <si>
    <t>30%</t>
  </si>
  <si>
    <t xml:space="preserve">IT'S GREEK TO ME              </t>
  </si>
  <si>
    <t>RIDGEWOOD</t>
  </si>
  <si>
    <t>18B</t>
  </si>
  <si>
    <t>11/01/2001</t>
  </si>
  <si>
    <t>12/05/2006</t>
  </si>
  <si>
    <t>C15369</t>
  </si>
  <si>
    <t>06/16/2015</t>
  </si>
  <si>
    <t>SALAAM BOMBAY</t>
  </si>
  <si>
    <t>08/23/2000</t>
  </si>
  <si>
    <t>12/05/2007</t>
  </si>
  <si>
    <t>25864</t>
  </si>
  <si>
    <t>09/25/2019</t>
  </si>
  <si>
    <t>-12%</t>
  </si>
  <si>
    <t>KATRA</t>
  </si>
  <si>
    <t>01/24/2003</t>
  </si>
  <si>
    <t>01/15/2008</t>
  </si>
  <si>
    <t>AC UC34</t>
  </si>
  <si>
    <t>V02745</t>
  </si>
  <si>
    <t>UTSAV</t>
  </si>
  <si>
    <t>02B</t>
  </si>
  <si>
    <t>03/14/2003</t>
  </si>
  <si>
    <t>02/11/2008</t>
  </si>
  <si>
    <t>ADS 44 RH</t>
  </si>
  <si>
    <t>RH06010</t>
  </si>
  <si>
    <t>03/26/2019</t>
  </si>
  <si>
    <t>CHINA CHALET I</t>
  </si>
  <si>
    <t>05/16/2008</t>
  </si>
  <si>
    <t>CMA B2</t>
  </si>
  <si>
    <t>146769</t>
  </si>
  <si>
    <t>07/29/2010</t>
  </si>
  <si>
    <t>10%</t>
  </si>
  <si>
    <t>SALOON</t>
  </si>
  <si>
    <t>10/01/2003</t>
  </si>
  <si>
    <t>09/23/2008</t>
  </si>
  <si>
    <t>C15934</t>
  </si>
  <si>
    <t>CAFE CLASSICO</t>
  </si>
  <si>
    <t>02/09/2009</t>
  </si>
  <si>
    <t>24434</t>
  </si>
  <si>
    <t>26%</t>
  </si>
  <si>
    <t>LOVELY DAYS (CANTALOUPE)</t>
  </si>
  <si>
    <t>06B</t>
  </si>
  <si>
    <t>08/17/2009</t>
  </si>
  <si>
    <t>V07024</t>
  </si>
  <si>
    <t>27%</t>
  </si>
  <si>
    <t>KATHIE AND GLENN’S STEAKHOUSE</t>
  </si>
  <si>
    <t>WALLINGTON</t>
  </si>
  <si>
    <t>09/15/2004</t>
  </si>
  <si>
    <t>09/15/2009</t>
  </si>
  <si>
    <t>C16205</t>
  </si>
  <si>
    <t>37%</t>
  </si>
  <si>
    <t>11/20/2009</t>
  </si>
  <si>
    <t>V05351</t>
  </si>
  <si>
    <t>11/25/2009</t>
  </si>
  <si>
    <t>WASABI JAPANESE</t>
  </si>
  <si>
    <t>12/18/2004</t>
  </si>
  <si>
    <t>12/06/2009</t>
  </si>
  <si>
    <t>V03983</t>
  </si>
  <si>
    <t>01/26/2012</t>
  </si>
  <si>
    <t>BANC CAFE</t>
  </si>
  <si>
    <t>02/03/2010</t>
  </si>
  <si>
    <t>CMA DW</t>
  </si>
  <si>
    <t>145354</t>
  </si>
  <si>
    <t>2%</t>
  </si>
  <si>
    <t>ZONA TRIBECA</t>
  </si>
  <si>
    <t>08B</t>
  </si>
  <si>
    <t>03/25/2010</t>
  </si>
  <si>
    <t>27296</t>
  </si>
  <si>
    <t>03/31/2010</t>
  </si>
  <si>
    <t>HOTEL GIRAFFE</t>
  </si>
  <si>
    <t>07/25/2010</t>
  </si>
  <si>
    <t>CMA L1-X</t>
  </si>
  <si>
    <t>133497</t>
  </si>
  <si>
    <t>06/23/2015</t>
  </si>
  <si>
    <t>TARALLUCI E VINO</t>
  </si>
  <si>
    <t>15B</t>
  </si>
  <si>
    <t>05/26/2011</t>
  </si>
  <si>
    <t>ADS ASQ</t>
  </si>
  <si>
    <t>ASQ-04543</t>
  </si>
  <si>
    <t>05/19/2015</t>
  </si>
  <si>
    <t>47%</t>
  </si>
  <si>
    <t>LIBRARY HOTEL</t>
  </si>
  <si>
    <t>16B</t>
  </si>
  <si>
    <t>07/11/2006</t>
  </si>
  <si>
    <t>06/23/2011</t>
  </si>
  <si>
    <t>152128</t>
  </si>
  <si>
    <t>TARA ROSE</t>
  </si>
  <si>
    <t>12/29/2006</t>
  </si>
  <si>
    <t>10/24/2011</t>
  </si>
  <si>
    <t>18414</t>
  </si>
  <si>
    <t>01/02/2007</t>
  </si>
  <si>
    <t>HARRY'S ITALIAN</t>
  </si>
  <si>
    <t>03B,13</t>
  </si>
  <si>
    <t>05/19/2010</t>
  </si>
  <si>
    <t>12/08/2011</t>
  </si>
  <si>
    <t>C15551</t>
  </si>
  <si>
    <t>02/07/2011</t>
  </si>
  <si>
    <t xml:space="preserve">KILLARNEY ROSE </t>
  </si>
  <si>
    <t>09/07/2010</t>
  </si>
  <si>
    <t>02/14/2012</t>
  </si>
  <si>
    <t>V07365</t>
  </si>
  <si>
    <t>10/01/2013</t>
  </si>
  <si>
    <t>VIA BRASIL</t>
  </si>
  <si>
    <t>05/13/2013</t>
  </si>
  <si>
    <t>00243</t>
  </si>
  <si>
    <t>JOE COFFEE</t>
  </si>
  <si>
    <t>05/29/2008</t>
  </si>
  <si>
    <t>05/15/2013</t>
  </si>
  <si>
    <t>V05719</t>
  </si>
  <si>
    <t>02/07/2013</t>
  </si>
  <si>
    <t>INATTESO PIZZA BAR</t>
  </si>
  <si>
    <t>07B</t>
  </si>
  <si>
    <t>08/19/2008</t>
  </si>
  <si>
    <t>08/11/2013</t>
  </si>
  <si>
    <t>C15956</t>
  </si>
  <si>
    <t>03/12/2014</t>
  </si>
  <si>
    <t>FELICE 15 GOLD STREET</t>
  </si>
  <si>
    <t>13B</t>
  </si>
  <si>
    <t>09/04/2012</t>
  </si>
  <si>
    <t>08/23/2013</t>
  </si>
  <si>
    <t>HT-002910</t>
  </si>
  <si>
    <t>INATTESO CAFE</t>
  </si>
  <si>
    <t>12/04/2008</t>
  </si>
  <si>
    <t>11/03/2013</t>
  </si>
  <si>
    <t>V06774</t>
  </si>
  <si>
    <t>KAZUZA</t>
  </si>
  <si>
    <t>09B</t>
  </si>
  <si>
    <t>03/26/2009</t>
  </si>
  <si>
    <t>03/20/2014</t>
  </si>
  <si>
    <t>27510</t>
  </si>
  <si>
    <t>THE SMITH</t>
  </si>
  <si>
    <t>02B,07,12,17</t>
  </si>
  <si>
    <t>08/09/2011</t>
  </si>
  <si>
    <t>06/22/2014</t>
  </si>
  <si>
    <t>AC A4-T</t>
  </si>
  <si>
    <t>29299T</t>
  </si>
  <si>
    <t>01/24/2020</t>
  </si>
  <si>
    <t>39%</t>
  </si>
  <si>
    <t>SUSHI TSUSHIMA</t>
  </si>
  <si>
    <t>11/30/2009</t>
  </si>
  <si>
    <t>07/16/2014</t>
  </si>
  <si>
    <t>C04509X</t>
  </si>
  <si>
    <t>12/18/2009</t>
  </si>
  <si>
    <t>29%</t>
  </si>
  <si>
    <t>CASA LEVER</t>
  </si>
  <si>
    <t>17B</t>
  </si>
  <si>
    <t>06/27/2012</t>
  </si>
  <si>
    <t>08/07/2014</t>
  </si>
  <si>
    <t>CMA 180 UC</t>
  </si>
  <si>
    <t>18UC004690</t>
  </si>
  <si>
    <t>07/03/2012</t>
  </si>
  <si>
    <t>41%</t>
  </si>
  <si>
    <t>BHATTI INDIAN GRILL</t>
  </si>
  <si>
    <t>14B</t>
  </si>
  <si>
    <t>08/28/2009</t>
  </si>
  <si>
    <t>08/13/2014</t>
  </si>
  <si>
    <t>29025</t>
  </si>
  <si>
    <t>08/31/2009</t>
  </si>
  <si>
    <t>THINK COFFEE</t>
  </si>
  <si>
    <t>09/30/2009</t>
  </si>
  <si>
    <t>09/20/2014</t>
  </si>
  <si>
    <t>C11820</t>
  </si>
  <si>
    <t>01/31/2012</t>
  </si>
  <si>
    <t>SANT AMBROEUS</t>
  </si>
  <si>
    <t>11/11/2013</t>
  </si>
  <si>
    <t>10/10/2014</t>
  </si>
  <si>
    <t>HT-002282</t>
  </si>
  <si>
    <t>11/15/2013</t>
  </si>
  <si>
    <t>MOLE MEXICAN RESTAURANT</t>
  </si>
  <si>
    <t>12/23/2009</t>
  </si>
  <si>
    <t>12/23/2014</t>
  </si>
  <si>
    <t>09658</t>
  </si>
  <si>
    <t>08/24/2010</t>
  </si>
  <si>
    <t>20%</t>
  </si>
  <si>
    <t>IT'S GREEK TO ME</t>
  </si>
  <si>
    <t>CLIFTON</t>
  </si>
  <si>
    <t>02/19/2010</t>
  </si>
  <si>
    <t>01/05/2015</t>
  </si>
  <si>
    <t>C15919</t>
  </si>
  <si>
    <t>02/25/2010</t>
  </si>
  <si>
    <t>SKY ROOM</t>
  </si>
  <si>
    <t>04/20/2010</t>
  </si>
  <si>
    <t>03/22/2015</t>
  </si>
  <si>
    <t>25820</t>
  </si>
  <si>
    <t>04/26/2010</t>
  </si>
  <si>
    <t>23%</t>
  </si>
  <si>
    <t>MIDORI SUSHI II</t>
  </si>
  <si>
    <t>PISCATAWAY</t>
  </si>
  <si>
    <t>04/24/2013</t>
  </si>
  <si>
    <t>05/05/2015</t>
  </si>
  <si>
    <t>HATCO BST</t>
  </si>
  <si>
    <t>328896</t>
  </si>
  <si>
    <t>BOOSTERS-RENTAL</t>
  </si>
  <si>
    <t>54%</t>
  </si>
  <si>
    <t>CAFE TIVOLI</t>
  </si>
  <si>
    <t>RIDGEFIELD</t>
  </si>
  <si>
    <t>05/21/2010</t>
  </si>
  <si>
    <t>05/11/2015</t>
  </si>
  <si>
    <t>CMA 180S</t>
  </si>
  <si>
    <t>18S045010</t>
  </si>
  <si>
    <t>03/09/2016</t>
  </si>
  <si>
    <t>38%</t>
  </si>
  <si>
    <t>BOBBY VAN'S GRILL</t>
  </si>
  <si>
    <t>10/18/2010</t>
  </si>
  <si>
    <t>07/09/2015</t>
  </si>
  <si>
    <t>HT-003379</t>
  </si>
  <si>
    <t>10/29/2010</t>
  </si>
  <si>
    <t>01B</t>
  </si>
  <si>
    <t>10/05/2010</t>
  </si>
  <si>
    <t>08/26/2015</t>
  </si>
  <si>
    <t>27393</t>
  </si>
  <si>
    <t>UPPER STORY BY CHARLIE PALMER</t>
  </si>
  <si>
    <t>11/12/2014</t>
  </si>
  <si>
    <t>11/12/2015</t>
  </si>
  <si>
    <t>CO</t>
  </si>
  <si>
    <t>ETAF</t>
  </si>
  <si>
    <t>CUSTOMER OWNED BUNDLE</t>
  </si>
  <si>
    <t>11/18/2014</t>
  </si>
  <si>
    <t>19%</t>
  </si>
  <si>
    <t>REVISION LOUNGE</t>
  </si>
  <si>
    <t>12/09/2010</t>
  </si>
  <si>
    <t>11/29/2015</t>
  </si>
  <si>
    <t>ASQ-05477</t>
  </si>
  <si>
    <t>07/29/2013</t>
  </si>
  <si>
    <t>SETTE CUCINA ITALIANA</t>
  </si>
  <si>
    <t>BERNARDSVILLE</t>
  </si>
  <si>
    <t>05/28/2013</t>
  </si>
  <si>
    <t>02/28/2016</t>
  </si>
  <si>
    <t>18UC006612</t>
  </si>
  <si>
    <t>06/06/2013</t>
  </si>
  <si>
    <t xml:space="preserve">THE SMITH </t>
  </si>
  <si>
    <t>01B,06,11,16</t>
  </si>
  <si>
    <t>07/15/2011</t>
  </si>
  <si>
    <t>04/18/2016</t>
  </si>
  <si>
    <t>AC D2-CR</t>
  </si>
  <si>
    <t>CDR00228</t>
  </si>
  <si>
    <t>10/23/2021</t>
  </si>
  <si>
    <t>TUA CUCINA MEXICANA</t>
  </si>
  <si>
    <t>BLAUVELT</t>
  </si>
  <si>
    <t>09/13/2013</t>
  </si>
  <si>
    <t>08/20/2016</t>
  </si>
  <si>
    <t>V09269</t>
  </si>
  <si>
    <t>09/16/2013</t>
  </si>
  <si>
    <t>25%</t>
  </si>
  <si>
    <t>VILLAGE TAVERNA</t>
  </si>
  <si>
    <t>10/06/2011</t>
  </si>
  <si>
    <t>09/23/2016</t>
  </si>
  <si>
    <t>C18322</t>
  </si>
  <si>
    <t>10/12/2011</t>
  </si>
  <si>
    <t>28%</t>
  </si>
  <si>
    <t>09/28/2011</t>
  </si>
  <si>
    <t>09/26/2016</t>
  </si>
  <si>
    <t>C18281</t>
  </si>
  <si>
    <t>THE CUTTING ROOM</t>
  </si>
  <si>
    <t>11/23/2011</t>
  </si>
  <si>
    <t>10/17/2016</t>
  </si>
  <si>
    <t>CDR00241</t>
  </si>
  <si>
    <t>11/24/2011</t>
  </si>
  <si>
    <t>-5%</t>
  </si>
  <si>
    <t>LILLIES</t>
  </si>
  <si>
    <t>11/14/2011</t>
  </si>
  <si>
    <t>10/24/2016</t>
  </si>
  <si>
    <t>HT-003132</t>
  </si>
  <si>
    <t>10/05/2022</t>
  </si>
  <si>
    <t>3%</t>
  </si>
  <si>
    <t>TORTARIA</t>
  </si>
  <si>
    <t>12/06/2011</t>
  </si>
  <si>
    <t>11/11/2016</t>
  </si>
  <si>
    <t>V01962</t>
  </si>
  <si>
    <t>10/16/2012</t>
  </si>
  <si>
    <t>THE JOYCE</t>
  </si>
  <si>
    <t>02/06/2013</t>
  </si>
  <si>
    <t>11/30/2016</t>
  </si>
  <si>
    <t>ASQ-04867</t>
  </si>
  <si>
    <t>12/16/2011</t>
  </si>
  <si>
    <t>ASQ-04118</t>
  </si>
  <si>
    <t>CRAVE FISH BAR</t>
  </si>
  <si>
    <t>03/21/2012</t>
  </si>
  <si>
    <t>01/02/2017</t>
  </si>
  <si>
    <t>C11603</t>
  </si>
  <si>
    <t>04/17/2013</t>
  </si>
  <si>
    <t>8%</t>
  </si>
  <si>
    <t>02/19/2013</t>
  </si>
  <si>
    <t>ASQ-03127</t>
  </si>
  <si>
    <t>52%</t>
  </si>
  <si>
    <t>OVEST</t>
  </si>
  <si>
    <t>02/02/2012</t>
  </si>
  <si>
    <t>01/18/2017</t>
  </si>
  <si>
    <t>C15804</t>
  </si>
  <si>
    <t>06/24/2015</t>
  </si>
  <si>
    <t>01/16/2013</t>
  </si>
  <si>
    <t>V03399</t>
  </si>
  <si>
    <t>MUGHLAI INDIAN CUISINE</t>
  </si>
  <si>
    <t>01/21/2016</t>
  </si>
  <si>
    <t>02/21/2017</t>
  </si>
  <si>
    <t>AFC-43233</t>
  </si>
  <si>
    <t>12%</t>
  </si>
  <si>
    <t>KARIZMA LOUNGE</t>
  </si>
  <si>
    <t>04/05/2012</t>
  </si>
  <si>
    <t>04/02/2017</t>
  </si>
  <si>
    <t>19845</t>
  </si>
  <si>
    <t>04/09/2012</t>
  </si>
  <si>
    <t>THE HIDEAWAY</t>
  </si>
  <si>
    <t>03/28/2011</t>
  </si>
  <si>
    <t>04/07/2017</t>
  </si>
  <si>
    <t>V02340</t>
  </si>
  <si>
    <t>07/17/2014</t>
  </si>
  <si>
    <t>THE COMMITTED PIG</t>
  </si>
  <si>
    <t>MORRISTOWN</t>
  </si>
  <si>
    <t>11/03/2014</t>
  </si>
  <si>
    <t>05/12/2017</t>
  </si>
  <si>
    <t>26300</t>
  </si>
  <si>
    <t>11/05/2014</t>
  </si>
  <si>
    <t>VARKA RESTAURANT</t>
  </si>
  <si>
    <t>RAMSEY</t>
  </si>
  <si>
    <t>07/12/2017</t>
  </si>
  <si>
    <t>ADS 44 LH</t>
  </si>
  <si>
    <t>LH01795</t>
  </si>
  <si>
    <t>07/14/2017</t>
  </si>
  <si>
    <t>65%</t>
  </si>
  <si>
    <t>TAVOLA</t>
  </si>
  <si>
    <t>08/16/2012</t>
  </si>
  <si>
    <t>07/23/2017</t>
  </si>
  <si>
    <t>C08622</t>
  </si>
  <si>
    <t>08/24/2012</t>
  </si>
  <si>
    <t>JUDGE ROY BEAN</t>
  </si>
  <si>
    <t>08/20/2014</t>
  </si>
  <si>
    <t>07/31/2017</t>
  </si>
  <si>
    <t>V09699</t>
  </si>
  <si>
    <t>18%</t>
  </si>
  <si>
    <t>THE RED LION</t>
  </si>
  <si>
    <t>09/10/2014</t>
  </si>
  <si>
    <t>08/14/2017</t>
  </si>
  <si>
    <t>18S048563</t>
  </si>
  <si>
    <t>09/16/2014</t>
  </si>
  <si>
    <t>BREADS BAKERY UNION SQUARE</t>
  </si>
  <si>
    <t>01/07/2013</t>
  </si>
  <si>
    <t>10/24/2017</t>
  </si>
  <si>
    <t>29431T</t>
  </si>
  <si>
    <t>01/12/2013</t>
  </si>
  <si>
    <t>HAVANA'S CUBAN CAFE</t>
  </si>
  <si>
    <t>EDGEWATER</t>
  </si>
  <si>
    <t>11/06/2014</t>
  </si>
  <si>
    <t>10/27/2017</t>
  </si>
  <si>
    <t>V02915</t>
  </si>
  <si>
    <t>11/05/2022</t>
  </si>
  <si>
    <t>MAIZAL RESTAURANT</t>
  </si>
  <si>
    <t>STATEN ISLAND</t>
  </si>
  <si>
    <t>01/31/2013</t>
  </si>
  <si>
    <t>01/06/2018</t>
  </si>
  <si>
    <t>29444</t>
  </si>
  <si>
    <t>4%</t>
  </si>
  <si>
    <t>VINTRY</t>
  </si>
  <si>
    <t>12/02/2013</t>
  </si>
  <si>
    <t>02/02/2018</t>
  </si>
  <si>
    <t>ASQ-04766</t>
  </si>
  <si>
    <t>02/24/2017</t>
  </si>
  <si>
    <t>36%</t>
  </si>
  <si>
    <t>PENNYLANE COFFEE</t>
  </si>
  <si>
    <t>05/10/2013</t>
  </si>
  <si>
    <t>04/23/2018</t>
  </si>
  <si>
    <t>AC AC</t>
  </si>
  <si>
    <t>AC00231</t>
  </si>
  <si>
    <t>SEABRA'S ARMORY</t>
  </si>
  <si>
    <t>PERTH AMBOY</t>
  </si>
  <si>
    <t>05/01/2013</t>
  </si>
  <si>
    <t>05/01/2018</t>
  </si>
  <si>
    <t>330564</t>
  </si>
  <si>
    <t>67%</t>
  </si>
  <si>
    <t>EVERYMAN ESPRESSO.</t>
  </si>
  <si>
    <t>08/01/2013</t>
  </si>
  <si>
    <t>06/04/2018</t>
  </si>
  <si>
    <t>V04611</t>
  </si>
  <si>
    <t>08/05/2013</t>
  </si>
  <si>
    <t>HILL AND BAY</t>
  </si>
  <si>
    <t>08/28/2013</t>
  </si>
  <si>
    <t>07/23/2018</t>
  </si>
  <si>
    <t>C11783</t>
  </si>
  <si>
    <t>09/04/2013</t>
  </si>
  <si>
    <t>22%</t>
  </si>
  <si>
    <t>PICANTE RESTAURANT</t>
  </si>
  <si>
    <t>SPRINGFIELD</t>
  </si>
  <si>
    <t>06/23/2016</t>
  </si>
  <si>
    <t>08/15/2018</t>
  </si>
  <si>
    <t>C13105</t>
  </si>
  <si>
    <t>07/01/2016</t>
  </si>
  <si>
    <t>10/08/2018</t>
  </si>
  <si>
    <t>ASQ-04862</t>
  </si>
  <si>
    <t>0%</t>
  </si>
  <si>
    <t>NEW SUSHI X 1</t>
  </si>
  <si>
    <t>08/07/2015</t>
  </si>
  <si>
    <t>10/26/2018</t>
  </si>
  <si>
    <t>C10601</t>
  </si>
  <si>
    <t>08/13/2015</t>
  </si>
  <si>
    <t>-3%</t>
  </si>
  <si>
    <t>BOQUERIA - 19TH STREET</t>
  </si>
  <si>
    <t>01/13/2014</t>
  </si>
  <si>
    <t>11/29/2018</t>
  </si>
  <si>
    <t>HT-003086</t>
  </si>
  <si>
    <t>01/15/2014</t>
  </si>
  <si>
    <t>THE ROSE BAR</t>
  </si>
  <si>
    <t>01/13/2018</t>
  </si>
  <si>
    <t>01/13/2019</t>
  </si>
  <si>
    <t>AC UC34-B</t>
  </si>
  <si>
    <t>V09965B</t>
  </si>
  <si>
    <t>01/19/2018</t>
  </si>
  <si>
    <t>YOPPARAI</t>
  </si>
  <si>
    <t>03/14/2014</t>
  </si>
  <si>
    <t>02/14/2019</t>
  </si>
  <si>
    <t>V09625</t>
  </si>
  <si>
    <t>03/19/2014</t>
  </si>
  <si>
    <t>LUCKY CAT</t>
  </si>
  <si>
    <t>02/28/2014</t>
  </si>
  <si>
    <t>02/19/2019</t>
  </si>
  <si>
    <t>18409</t>
  </si>
  <si>
    <t>03/04/2014</t>
  </si>
  <si>
    <t>CASA BIANCA</t>
  </si>
  <si>
    <t>OAK RIDGE</t>
  </si>
  <si>
    <t>02/20/2018</t>
  </si>
  <si>
    <t>02/20/2019</t>
  </si>
  <si>
    <t>HU J6</t>
  </si>
  <si>
    <t>J6-023554</t>
  </si>
  <si>
    <t>DEAR IRVING</t>
  </si>
  <si>
    <t>03/31/2014</t>
  </si>
  <si>
    <t>03/11/2019</t>
  </si>
  <si>
    <t>AC00457</t>
  </si>
  <si>
    <t>04/04/2014</t>
  </si>
  <si>
    <t>THINK COFFEE.</t>
  </si>
  <si>
    <t>05/13/2014</t>
  </si>
  <si>
    <t>04/02/2019</t>
  </si>
  <si>
    <t>V09729B</t>
  </si>
  <si>
    <t>05/14/2014</t>
  </si>
  <si>
    <t>FONDA</t>
  </si>
  <si>
    <t>04/30/2014</t>
  </si>
  <si>
    <t>04/30/2019</t>
  </si>
  <si>
    <t>16697</t>
  </si>
  <si>
    <t>05/09/2014</t>
  </si>
  <si>
    <t xml:space="preserve">ULYSSES                       </t>
  </si>
  <si>
    <t>06/03/2014</t>
  </si>
  <si>
    <t>V09849B</t>
  </si>
  <si>
    <t>16%</t>
  </si>
  <si>
    <t>TARTINERY</t>
  </si>
  <si>
    <t>05/05/2019</t>
  </si>
  <si>
    <t>28026</t>
  </si>
  <si>
    <t>WHITE OAK TAVERN</t>
  </si>
  <si>
    <t>05/28/2014</t>
  </si>
  <si>
    <t>05/14/2019</t>
  </si>
  <si>
    <t>C16843</t>
  </si>
  <si>
    <t>ANGEETHI INDIAN CUISINE</t>
  </si>
  <si>
    <t>ISELIN</t>
  </si>
  <si>
    <t>08/01/2014</t>
  </si>
  <si>
    <t>07/28/2019</t>
  </si>
  <si>
    <t>V09106</t>
  </si>
  <si>
    <t>08/16/2018</t>
  </si>
  <si>
    <t>08/16/2019</t>
  </si>
  <si>
    <t>V13537B</t>
  </si>
  <si>
    <t>08/17/2018</t>
  </si>
  <si>
    <t>TRATTORIA CARPACCIO</t>
  </si>
  <si>
    <t>ENGLEWOOD</t>
  </si>
  <si>
    <t>08/26/2014</t>
  </si>
  <si>
    <t>08/26/2019</t>
  </si>
  <si>
    <t>V06226</t>
  </si>
  <si>
    <t>09/04/2014</t>
  </si>
  <si>
    <t>TADKA</t>
  </si>
  <si>
    <t>SECAUCUS</t>
  </si>
  <si>
    <t>10/12/2014</t>
  </si>
  <si>
    <t>08/27/2019</t>
  </si>
  <si>
    <t>139268</t>
  </si>
  <si>
    <t>10/22/2014</t>
  </si>
  <si>
    <t>DON ANGIE</t>
  </si>
  <si>
    <t>09/15/2017</t>
  </si>
  <si>
    <t>09/15/2019</t>
  </si>
  <si>
    <t>C18853</t>
  </si>
  <si>
    <t>09/22/2017</t>
  </si>
  <si>
    <t>HOTEL ELYSEE</t>
  </si>
  <si>
    <t>10/07/2014</t>
  </si>
  <si>
    <t>09/16/2019</t>
  </si>
  <si>
    <t>V08633</t>
  </si>
  <si>
    <t>09/25/2017</t>
  </si>
  <si>
    <t>V03448</t>
  </si>
  <si>
    <t>09/29/2017</t>
  </si>
  <si>
    <t>21%</t>
  </si>
  <si>
    <t>CHELSEA MUSIC HALL</t>
  </si>
  <si>
    <t>09/25/2018</t>
  </si>
  <si>
    <t>CMA-UC008</t>
  </si>
  <si>
    <t>LOS TACOS NO. 1--CHELSEA MARKET</t>
  </si>
  <si>
    <t>11/14/2014</t>
  </si>
  <si>
    <t>10/20/2019</t>
  </si>
  <si>
    <t>C08914</t>
  </si>
  <si>
    <t>11/17/2014</t>
  </si>
  <si>
    <t>11/12/2019</t>
  </si>
  <si>
    <t>C18665</t>
  </si>
  <si>
    <t>13%</t>
  </si>
  <si>
    <t>CHOLA INDIAN CUISINE</t>
  </si>
  <si>
    <t>03/08/2012</t>
  </si>
  <si>
    <t>12/01/2019</t>
  </si>
  <si>
    <t>21598</t>
  </si>
  <si>
    <t>12/11/2014</t>
  </si>
  <si>
    <t>DEAD RABBIT TAVERN</t>
  </si>
  <si>
    <t>03/06/2015</t>
  </si>
  <si>
    <t>12/24/2019</t>
  </si>
  <si>
    <t>V03192</t>
  </si>
  <si>
    <t>03/17/2015</t>
  </si>
  <si>
    <t>THE SPOTTED OWL</t>
  </si>
  <si>
    <t>01/13/2015</t>
  </si>
  <si>
    <t>01/13/2020</t>
  </si>
  <si>
    <t>V03590</t>
  </si>
  <si>
    <t>01/16/2015</t>
  </si>
  <si>
    <t>TAQUERIA ST. MARKS PLACE</t>
  </si>
  <si>
    <t>01/15/2015</t>
  </si>
  <si>
    <t>01/15/2020</t>
  </si>
  <si>
    <t>C11604</t>
  </si>
  <si>
    <t>01/22/2015</t>
  </si>
  <si>
    <t>14%</t>
  </si>
  <si>
    <t>BXL ZOETTE</t>
  </si>
  <si>
    <t>02/09/2015</t>
  </si>
  <si>
    <t>01/19/2020</t>
  </si>
  <si>
    <t>C07684</t>
  </si>
  <si>
    <t>02/10/2015</t>
  </si>
  <si>
    <t>5%</t>
  </si>
  <si>
    <t>10/29/2019</t>
  </si>
  <si>
    <t>TEMPSURE-1</t>
  </si>
  <si>
    <t>1-003136</t>
  </si>
  <si>
    <t>03/24/2019</t>
  </si>
  <si>
    <t>ADS 44 RL</t>
  </si>
  <si>
    <t>RL00259</t>
  </si>
  <si>
    <t>04/03/2019</t>
  </si>
  <si>
    <t>09/22/2009</t>
  </si>
  <si>
    <t>02/24/2020</t>
  </si>
  <si>
    <t>C17944</t>
  </si>
  <si>
    <t>09/29/2009</t>
  </si>
  <si>
    <t>SNACK TAVERNA</t>
  </si>
  <si>
    <t>05/23/2003</t>
  </si>
  <si>
    <t>C12161</t>
  </si>
  <si>
    <t>12/04/2015</t>
  </si>
  <si>
    <t>1%</t>
  </si>
  <si>
    <t>02/26/2015</t>
  </si>
  <si>
    <t>AC-B-AB-10</t>
  </si>
  <si>
    <t>AB10-15010</t>
  </si>
  <si>
    <t>LES ENFANTS DE BOHEME</t>
  </si>
  <si>
    <t>04/08/2015</t>
  </si>
  <si>
    <t>03/27/2020</t>
  </si>
  <si>
    <t>V03281</t>
  </si>
  <si>
    <t>04/09/2015</t>
  </si>
  <si>
    <t>GRAPPA RISTORANTE</t>
  </si>
  <si>
    <t>WARWICK</t>
  </si>
  <si>
    <t>05/08/2015</t>
  </si>
  <si>
    <t>04/06/2020</t>
  </si>
  <si>
    <t>HUBBELL</t>
  </si>
  <si>
    <t>J66R-17791</t>
  </si>
  <si>
    <t>01/26/2023</t>
  </si>
  <si>
    <t>BINH DUONG</t>
  </si>
  <si>
    <t>HILLSIDE</t>
  </si>
  <si>
    <t>05/06/2015</t>
  </si>
  <si>
    <t>04/17/2020</t>
  </si>
  <si>
    <t>AB10-15053</t>
  </si>
  <si>
    <t>LIPS</t>
  </si>
  <si>
    <t>04/27/2020</t>
  </si>
  <si>
    <t>CDR00338</t>
  </si>
  <si>
    <t>05/28/2015</t>
  </si>
  <si>
    <t xml:space="preserve">TARALLUCCI E VINO </t>
  </si>
  <si>
    <t>07/02/2020</t>
  </si>
  <si>
    <t>24935</t>
  </si>
  <si>
    <t>12/15/2016</t>
  </si>
  <si>
    <t>MAR MAR RESTAURANT</t>
  </si>
  <si>
    <t>09/01/2017</t>
  </si>
  <si>
    <t>08/30/2020</t>
  </si>
  <si>
    <t>AC01536</t>
  </si>
  <si>
    <t>SOUVLAKI GR- WEST 56TH</t>
  </si>
  <si>
    <t>10/07/2019</t>
  </si>
  <si>
    <t>09/19/2020</t>
  </si>
  <si>
    <t>57060</t>
  </si>
  <si>
    <t>11%</t>
  </si>
  <si>
    <t>11/06/2015</t>
  </si>
  <si>
    <t>10/01/2020</t>
  </si>
  <si>
    <t>ADS HT34-B</t>
  </si>
  <si>
    <t>HT4-06439B</t>
  </si>
  <si>
    <t>10/23/2015</t>
  </si>
  <si>
    <t>RH01658</t>
  </si>
  <si>
    <t>-6%</t>
  </si>
  <si>
    <t>MASON JAR</t>
  </si>
  <si>
    <t>06/04/2010</t>
  </si>
  <si>
    <t>11/15/2020</t>
  </si>
  <si>
    <t>24939</t>
  </si>
  <si>
    <t>07/02/2015</t>
  </si>
  <si>
    <t>06/30/2015</t>
  </si>
  <si>
    <t>V10796B</t>
  </si>
  <si>
    <t>KANG HO DONG BAEKJEONG</t>
  </si>
  <si>
    <t>PALISADES PARK</t>
  </si>
  <si>
    <t>11/24/2015</t>
  </si>
  <si>
    <t>11/24/2020</t>
  </si>
  <si>
    <t>AC D2</t>
  </si>
  <si>
    <t>D02264</t>
  </si>
  <si>
    <t>11/25/2015</t>
  </si>
  <si>
    <t>PLANET CHICKEN</t>
  </si>
  <si>
    <t>DUNELLEN</t>
  </si>
  <si>
    <t>10/13/2009</t>
  </si>
  <si>
    <t>02/10/2021</t>
  </si>
  <si>
    <t>AC A5-INT</t>
  </si>
  <si>
    <t>MC14423</t>
  </si>
  <si>
    <t>02/29/2016</t>
  </si>
  <si>
    <t>ORIENT EXPRESS/TURKS AND FROGS</t>
  </si>
  <si>
    <t>05/02/2019</t>
  </si>
  <si>
    <t>02/11/2021</t>
  </si>
  <si>
    <t>18UC006202</t>
  </si>
  <si>
    <t>06/18/2019</t>
  </si>
  <si>
    <t>10/13/2015</t>
  </si>
  <si>
    <t>02/28/2021</t>
  </si>
  <si>
    <t>V11174B</t>
  </si>
  <si>
    <t>10/16/2015</t>
  </si>
  <si>
    <t>LAZY POINT</t>
  </si>
  <si>
    <t>11/04/2015</t>
  </si>
  <si>
    <t>03/13/2021</t>
  </si>
  <si>
    <t>V05498</t>
  </si>
  <si>
    <t>11/19/2015</t>
  </si>
  <si>
    <t>THE STATION RESTAURANT</t>
  </si>
  <si>
    <t>MOUNTAIN LAKES</t>
  </si>
  <si>
    <t>03/14/2020</t>
  </si>
  <si>
    <t>03/14/2021</t>
  </si>
  <si>
    <t>AB10-20037</t>
  </si>
  <si>
    <t>COURT STREET GROCERS</t>
  </si>
  <si>
    <t>10/26/2015</t>
  </si>
  <si>
    <t>03/16/2021</t>
  </si>
  <si>
    <t>V03641</t>
  </si>
  <si>
    <t>17%</t>
  </si>
  <si>
    <t>ORANGE LANTERN</t>
  </si>
  <si>
    <t>PARAMUS</t>
  </si>
  <si>
    <t>11/30/2015</t>
  </si>
  <si>
    <t>03/26/2021</t>
  </si>
  <si>
    <t>V07418</t>
  </si>
  <si>
    <t>BONAO RESTAURANT</t>
  </si>
  <si>
    <t>04/12/2018</t>
  </si>
  <si>
    <t>04/11/2021</t>
  </si>
  <si>
    <t>V09822</t>
  </si>
  <si>
    <t>THE STAND</t>
  </si>
  <si>
    <t>05/29/2019</t>
  </si>
  <si>
    <t>04/24/2021</t>
  </si>
  <si>
    <t>V07845</t>
  </si>
  <si>
    <t>05/31/2019</t>
  </si>
  <si>
    <t>AC A6-V</t>
  </si>
  <si>
    <t>A600157V-3</t>
  </si>
  <si>
    <t>CAFE WHA</t>
  </si>
  <si>
    <t>01/11/2016</t>
  </si>
  <si>
    <t>05/15/2021</t>
  </si>
  <si>
    <t>C028441</t>
  </si>
  <si>
    <t>01/15/2016</t>
  </si>
  <si>
    <t>32%</t>
  </si>
  <si>
    <t>OBICA</t>
  </si>
  <si>
    <t>01/20/2012</t>
  </si>
  <si>
    <t>05/18/2021</t>
  </si>
  <si>
    <t>158092</t>
  </si>
  <si>
    <t>05/17/2016</t>
  </si>
  <si>
    <t>18UC086589</t>
  </si>
  <si>
    <t xml:space="preserve">IL TAVOLA DI PALMISANO </t>
  </si>
  <si>
    <t>HOBOKEN</t>
  </si>
  <si>
    <t>06/10/2020</t>
  </si>
  <si>
    <t>05/26/2021</t>
  </si>
  <si>
    <t>59347</t>
  </si>
  <si>
    <t>9%</t>
  </si>
  <si>
    <t>BITE</t>
  </si>
  <si>
    <t>05/29/2021</t>
  </si>
  <si>
    <t>25819</t>
  </si>
  <si>
    <t>12/16/2016</t>
  </si>
  <si>
    <t>AB10-15122</t>
  </si>
  <si>
    <t>CIRAGAN PALACE</t>
  </si>
  <si>
    <t>02/02/2016</t>
  </si>
  <si>
    <t>06/09/2021</t>
  </si>
  <si>
    <t>C08159</t>
  </si>
  <si>
    <t>02/09/2016</t>
  </si>
  <si>
    <t>ANFORA</t>
  </si>
  <si>
    <t>07/27/2016</t>
  </si>
  <si>
    <t>06/16/2021</t>
  </si>
  <si>
    <t>ETAF09259</t>
  </si>
  <si>
    <t>07/29/2016</t>
  </si>
  <si>
    <t>02/22/2016</t>
  </si>
  <si>
    <t>07/11/2021</t>
  </si>
  <si>
    <t>V11556B</t>
  </si>
  <si>
    <t>08/02/2016</t>
  </si>
  <si>
    <t>07/13/2021</t>
  </si>
  <si>
    <t>AC01164</t>
  </si>
  <si>
    <t>08/04/2016</t>
  </si>
  <si>
    <t>THE SPANIARD</t>
  </si>
  <si>
    <t>09/12/2016</t>
  </si>
  <si>
    <t>07/14/2021</t>
  </si>
  <si>
    <t>CMA 180VL</t>
  </si>
  <si>
    <t>18VL234585</t>
  </si>
  <si>
    <t>SUMMIT</t>
  </si>
  <si>
    <t>03/07/2016</t>
  </si>
  <si>
    <t>07/17/2021</t>
  </si>
  <si>
    <t>23508</t>
  </si>
  <si>
    <t>03/10/2016</t>
  </si>
  <si>
    <t>THE ROOST</t>
  </si>
  <si>
    <t>02/26/2016</t>
  </si>
  <si>
    <t>07/22/2021</t>
  </si>
  <si>
    <t>ETAF10382</t>
  </si>
  <si>
    <t>15%</t>
  </si>
  <si>
    <t>KAI YANG</t>
  </si>
  <si>
    <t>MONTCLAIR</t>
  </si>
  <si>
    <t>07/31/2018</t>
  </si>
  <si>
    <t>07/31/2021</t>
  </si>
  <si>
    <t>C09926</t>
  </si>
  <si>
    <t>08/01/2018</t>
  </si>
  <si>
    <t>PINTO GARDEN</t>
  </si>
  <si>
    <t>08/25/2016</t>
  </si>
  <si>
    <t>08/01/2021</t>
  </si>
  <si>
    <t>V12056B</t>
  </si>
  <si>
    <t>LOS MARISCOS</t>
  </si>
  <si>
    <t>09/02/2016</t>
  </si>
  <si>
    <t>MC14977</t>
  </si>
  <si>
    <t>09/30/2016</t>
  </si>
  <si>
    <t>AB10-16141</t>
  </si>
  <si>
    <t xml:space="preserve">THE WHISKEY TRADER </t>
  </si>
  <si>
    <t>10/04/2016</t>
  </si>
  <si>
    <t>08/05/2021</t>
  </si>
  <si>
    <t>ETAF12331</t>
  </si>
  <si>
    <t>10/14/2016</t>
  </si>
  <si>
    <t>TONY'S DINAPOLI RESTAURANT</t>
  </si>
  <si>
    <t>06/29/2020</t>
  </si>
  <si>
    <t>08/06/2021</t>
  </si>
  <si>
    <t>ADS 66 RH</t>
  </si>
  <si>
    <t>RH01570-6</t>
  </si>
  <si>
    <t>01/05/2010</t>
  </si>
  <si>
    <t>TIPSY GIRL</t>
  </si>
  <si>
    <t>06/22/2016</t>
  </si>
  <si>
    <t>08/23/2021</t>
  </si>
  <si>
    <t>V03489</t>
  </si>
  <si>
    <t>V00119</t>
  </si>
  <si>
    <t>MEZCAL KITCHEN</t>
  </si>
  <si>
    <t>BAYONNE</t>
  </si>
  <si>
    <t>04/19/2016</t>
  </si>
  <si>
    <t>08/30/2021</t>
  </si>
  <si>
    <t>C11970</t>
  </si>
  <si>
    <t>05/12/2016</t>
  </si>
  <si>
    <t>PRIMAVERA RESTAURANT</t>
  </si>
  <si>
    <t>LINDEN</t>
  </si>
  <si>
    <t>04/15/2016</t>
  </si>
  <si>
    <t>09/07/2021</t>
  </si>
  <si>
    <t>ETAF07403</t>
  </si>
  <si>
    <t>04/29/2016</t>
  </si>
  <si>
    <t>QUANTUM SOUND</t>
  </si>
  <si>
    <t>JERSEY CITY</t>
  </si>
  <si>
    <t>01/28/2019</t>
  </si>
  <si>
    <t>09/08/2021</t>
  </si>
  <si>
    <t>V08634</t>
  </si>
  <si>
    <t>02/11/2019</t>
  </si>
  <si>
    <t>09/20/2021</t>
  </si>
  <si>
    <t>HT-002001</t>
  </si>
  <si>
    <t>BONNIE VEE</t>
  </si>
  <si>
    <t>09/21/2021</t>
  </si>
  <si>
    <t>V07959</t>
  </si>
  <si>
    <t>TOMATO GARDEN  RESTAURANT</t>
  </si>
  <si>
    <t>VERNON</t>
  </si>
  <si>
    <t>10/06/2016</t>
  </si>
  <si>
    <t>09/25/2021</t>
  </si>
  <si>
    <t>V02988</t>
  </si>
  <si>
    <t>10/21/2016</t>
  </si>
  <si>
    <t>ANGELO'S PIZZA</t>
  </si>
  <si>
    <t>11/02/2007</t>
  </si>
  <si>
    <t>10/03/2021</t>
  </si>
  <si>
    <t>HT-002622</t>
  </si>
  <si>
    <t>10/27/2016</t>
  </si>
  <si>
    <t>BADA SUSHI</t>
  </si>
  <si>
    <t>SUFFERN</t>
  </si>
  <si>
    <t>10/18/2016</t>
  </si>
  <si>
    <t>10/06/2021</t>
  </si>
  <si>
    <t>AB10-16160</t>
  </si>
  <si>
    <t>RUBY'S CAFE - MURRAY HILL</t>
  </si>
  <si>
    <t>04B,14</t>
  </si>
  <si>
    <t>05/16/2016</t>
  </si>
  <si>
    <t>10/10/2021</t>
  </si>
  <si>
    <t>C14852</t>
  </si>
  <si>
    <t>04/01/2021</t>
  </si>
  <si>
    <t>11/03/2016</t>
  </si>
  <si>
    <t>11/03/2021</t>
  </si>
  <si>
    <t>V07029</t>
  </si>
  <si>
    <t>11/04/2016</t>
  </si>
  <si>
    <t>OSTERIA LAGUNA</t>
  </si>
  <si>
    <t>11/04/2021</t>
  </si>
  <si>
    <t>29915</t>
  </si>
  <si>
    <t>11/10/2016</t>
  </si>
  <si>
    <t>EL CANTINERO</t>
  </si>
  <si>
    <t>12/12/2001</t>
  </si>
  <si>
    <t>11/08/2021</t>
  </si>
  <si>
    <t>26464</t>
  </si>
  <si>
    <t>11/17/2016</t>
  </si>
  <si>
    <t>THE ESSEX HOUSE</t>
  </si>
  <si>
    <t>WEST ORANGE</t>
  </si>
  <si>
    <t>12/10/2010</t>
  </si>
  <si>
    <t>D04636</t>
  </si>
  <si>
    <t>11/15/2016</t>
  </si>
  <si>
    <t>TRE ANGELINA</t>
  </si>
  <si>
    <t>MONROE</t>
  </si>
  <si>
    <t>04/04/2008</t>
  </si>
  <si>
    <t>11/09/2021</t>
  </si>
  <si>
    <t>C11624</t>
  </si>
  <si>
    <t>08/23/2022</t>
  </si>
  <si>
    <t>UOGASHI</t>
  </si>
  <si>
    <t>11/11/2021</t>
  </si>
  <si>
    <t>C18956</t>
  </si>
  <si>
    <t>11/19/2021</t>
  </si>
  <si>
    <t>V08222</t>
  </si>
  <si>
    <t>09/09/2019</t>
  </si>
  <si>
    <t xml:space="preserve">CITIZENS OF CHELSEA </t>
  </si>
  <si>
    <t>10/26/2016</t>
  </si>
  <si>
    <t>11/26/2021</t>
  </si>
  <si>
    <t>V12431B</t>
  </si>
  <si>
    <t>PICCOLA CUCINA ESTIATORIA</t>
  </si>
  <si>
    <t>12/14/2016</t>
  </si>
  <si>
    <t>12/14/2021</t>
  </si>
  <si>
    <t>HT-001007</t>
  </si>
  <si>
    <t>6%</t>
  </si>
  <si>
    <t>THE MEATBALL SHOP</t>
  </si>
  <si>
    <t>12/21/2016</t>
  </si>
  <si>
    <t>12/21/2021</t>
  </si>
  <si>
    <t>V12689</t>
  </si>
  <si>
    <t>04/21/2017</t>
  </si>
  <si>
    <t>V12687</t>
  </si>
  <si>
    <t>12/23/2016</t>
  </si>
  <si>
    <t>HT-001014</t>
  </si>
  <si>
    <t>HIRO SUSHI</t>
  </si>
  <si>
    <t>01/17/2011</t>
  </si>
  <si>
    <t>12/28/2021</t>
  </si>
  <si>
    <t>C15372</t>
  </si>
  <si>
    <t>01/24/2011</t>
  </si>
  <si>
    <t>CAFE MOGADOR</t>
  </si>
  <si>
    <t>02/14/2013</t>
  </si>
  <si>
    <t>01/03/2022</t>
  </si>
  <si>
    <t>22437</t>
  </si>
  <si>
    <t>01/06/2017</t>
  </si>
  <si>
    <t>DA MARINO NYC</t>
  </si>
  <si>
    <t>01/05/2017</t>
  </si>
  <si>
    <t>01/05/2022</t>
  </si>
  <si>
    <t>C15398</t>
  </si>
  <si>
    <t xml:space="preserve">BCD TOFU HOUSE </t>
  </si>
  <si>
    <t>FORT LEE</t>
  </si>
  <si>
    <t>08/15/2016</t>
  </si>
  <si>
    <t>01/09/2022</t>
  </si>
  <si>
    <t>C07090</t>
  </si>
  <si>
    <t>02/03/2017</t>
  </si>
  <si>
    <t>THAI VILLA</t>
  </si>
  <si>
    <t>01/11/2017</t>
  </si>
  <si>
    <t>01/11/2022</t>
  </si>
  <si>
    <t>V12671B</t>
  </si>
  <si>
    <t>APOTHEKE</t>
  </si>
  <si>
    <t>V11872B</t>
  </si>
  <si>
    <t>01/12/2017</t>
  </si>
  <si>
    <t>10/26/2005</t>
  </si>
  <si>
    <t>01/12/2022</t>
  </si>
  <si>
    <t>C14152</t>
  </si>
  <si>
    <t>10/26/2009</t>
  </si>
  <si>
    <t>46%</t>
  </si>
  <si>
    <t>YAMA RAMEN</t>
  </si>
  <si>
    <t>01/19/2017</t>
  </si>
  <si>
    <t>01/19/2022</t>
  </si>
  <si>
    <t>V03013</t>
  </si>
  <si>
    <t>BENEDICTINE ABBEY OF NEWARK</t>
  </si>
  <si>
    <t>NEWARK</t>
  </si>
  <si>
    <t>09/30/2003</t>
  </si>
  <si>
    <t>01/26/2022</t>
  </si>
  <si>
    <t>D02499</t>
  </si>
  <si>
    <t>01/27/2017</t>
  </si>
  <si>
    <t>02/02/2017</t>
  </si>
  <si>
    <t>02/02/2022</t>
  </si>
  <si>
    <t>D05419</t>
  </si>
  <si>
    <t>LA MIRABELLE</t>
  </si>
  <si>
    <t>02/03/2022</t>
  </si>
  <si>
    <t>C19029</t>
  </si>
  <si>
    <t>07/20/2020</t>
  </si>
  <si>
    <t>UP LOUNGE</t>
  </si>
  <si>
    <t>NYACK</t>
  </si>
  <si>
    <t>02/04/2022</t>
  </si>
  <si>
    <t>C15048</t>
  </si>
  <si>
    <t>02/25/2019</t>
  </si>
  <si>
    <t>MARKET TABLE</t>
  </si>
  <si>
    <t>06B,16</t>
  </si>
  <si>
    <t>07/31/2007</t>
  </si>
  <si>
    <t>02/15/2022</t>
  </si>
  <si>
    <t>V05918</t>
  </si>
  <si>
    <t>03/01/2019</t>
  </si>
  <si>
    <t>SUSHI AZABU</t>
  </si>
  <si>
    <t>11/30/2007</t>
  </si>
  <si>
    <t>HT-003489</t>
  </si>
  <si>
    <t>03/09/2017</t>
  </si>
  <si>
    <t>P.J. CARNEY</t>
  </si>
  <si>
    <t>02/19/2018</t>
  </si>
  <si>
    <t>02/17/2022</t>
  </si>
  <si>
    <t>ASQ-04451</t>
  </si>
  <si>
    <t>THE BACK ROOM</t>
  </si>
  <si>
    <t>02/21/2022</t>
  </si>
  <si>
    <t>ASQ-04384</t>
  </si>
  <si>
    <t>SAHARA RESTAURANT</t>
  </si>
  <si>
    <t>02/25/2017</t>
  </si>
  <si>
    <t>02/25/2022</t>
  </si>
  <si>
    <t>HT-004862</t>
  </si>
  <si>
    <t>03/10/2017</t>
  </si>
  <si>
    <t>STREET TACO</t>
  </si>
  <si>
    <t>03/07/2017</t>
  </si>
  <si>
    <t>03/07/2022</t>
  </si>
  <si>
    <t>27270</t>
  </si>
  <si>
    <t>03/08/2017</t>
  </si>
  <si>
    <t>03/08/2022</t>
  </si>
  <si>
    <t>V02318</t>
  </si>
  <si>
    <t>03/20/2019</t>
  </si>
  <si>
    <t>43%</t>
  </si>
  <si>
    <t>TEQUILA + TACO</t>
  </si>
  <si>
    <t>04/29/2019</t>
  </si>
  <si>
    <t>RL05268</t>
  </si>
  <si>
    <t>05/06/2019</t>
  </si>
  <si>
    <t xml:space="preserve">BAYONNE PATIO BAR &amp; GRILLE </t>
  </si>
  <si>
    <t>03/13/2017</t>
  </si>
  <si>
    <t>03/13/2022</t>
  </si>
  <si>
    <t>22956</t>
  </si>
  <si>
    <t>03/24/2017</t>
  </si>
  <si>
    <t xml:space="preserve">PAUL &amp; JIMMY'S </t>
  </si>
  <si>
    <t>03/22/2017</t>
  </si>
  <si>
    <t>03/22/2022</t>
  </si>
  <si>
    <t>C18282</t>
  </si>
  <si>
    <t>LITTLE OWL THE TOWNHOUSE</t>
  </si>
  <si>
    <t>03/24/2022</t>
  </si>
  <si>
    <t>AC UC-DD</t>
  </si>
  <si>
    <t>V12913DD</t>
  </si>
  <si>
    <t>JOHNNY TEQUILA'S</t>
  </si>
  <si>
    <t>ROSELLE</t>
  </si>
  <si>
    <t>05/24/2019</t>
  </si>
  <si>
    <t>04/08/2022</t>
  </si>
  <si>
    <t>AB10-19019</t>
  </si>
  <si>
    <t>07/16/2019</t>
  </si>
  <si>
    <t xml:space="preserve">LAZY SUNDAES </t>
  </si>
  <si>
    <t>04/13/2017</t>
  </si>
  <si>
    <t>04/13/2022</t>
  </si>
  <si>
    <t>V10693B</t>
  </si>
  <si>
    <t>THE CROWN BANQUET KITCHEN</t>
  </si>
  <si>
    <t>05/23/2017</t>
  </si>
  <si>
    <t>04/17/2022</t>
  </si>
  <si>
    <t>RL11504</t>
  </si>
  <si>
    <t>06/09/2017</t>
  </si>
  <si>
    <t>AROKA</t>
  </si>
  <si>
    <t>04/24/2017</t>
  </si>
  <si>
    <t>04/24/2022</t>
  </si>
  <si>
    <t>18564</t>
  </si>
  <si>
    <t>05/10/2017</t>
  </si>
  <si>
    <t>SUSHI ON JONES - WEST 10TH</t>
  </si>
  <si>
    <t>12/02/2021</t>
  </si>
  <si>
    <t>04/27/2022</t>
  </si>
  <si>
    <t>V07635</t>
  </si>
  <si>
    <t>-13%</t>
  </si>
  <si>
    <t>SIDNEYS FIVE</t>
  </si>
  <si>
    <t>05/20/2021</t>
  </si>
  <si>
    <t>05/03/2022</t>
  </si>
  <si>
    <t>63529</t>
  </si>
  <si>
    <t>7%</t>
  </si>
  <si>
    <t xml:space="preserve">EDWARD'S </t>
  </si>
  <si>
    <t>05/05/2017</t>
  </si>
  <si>
    <t>05/05/2022</t>
  </si>
  <si>
    <t>18812</t>
  </si>
  <si>
    <t>10/13/2020</t>
  </si>
  <si>
    <t>05/08/2022</t>
  </si>
  <si>
    <t>AC01408</t>
  </si>
  <si>
    <t>LOS TACOS NO. 1--TIMES SQUARE</t>
  </si>
  <si>
    <t>05/22/2017</t>
  </si>
  <si>
    <t>05/22/2022</t>
  </si>
  <si>
    <t>C13106</t>
  </si>
  <si>
    <t>RIGOR HILL MARKET</t>
  </si>
  <si>
    <t>08/08/2022</t>
  </si>
  <si>
    <t>05/25/2022</t>
  </si>
  <si>
    <t>AB10-22151</t>
  </si>
  <si>
    <t>06/06/2017</t>
  </si>
  <si>
    <t>06/05/2022</t>
  </si>
  <si>
    <t>18VL231867</t>
  </si>
  <si>
    <t>06/08/2017</t>
  </si>
  <si>
    <t xml:space="preserve">BANQUET KITCHEN </t>
  </si>
  <si>
    <t>06/05/2017</t>
  </si>
  <si>
    <t>18VL241371</t>
  </si>
  <si>
    <t>06/16/2017</t>
  </si>
  <si>
    <t>06/06/2022</t>
  </si>
  <si>
    <t>HU J3</t>
  </si>
  <si>
    <t>J3-022094</t>
  </si>
  <si>
    <t>THE METUCHEN INN</t>
  </si>
  <si>
    <t>METUCHEN</t>
  </si>
  <si>
    <t>06/08/2022</t>
  </si>
  <si>
    <t>C11969</t>
  </si>
  <si>
    <t>SUSHI ZO</t>
  </si>
  <si>
    <t>06/13/2017</t>
  </si>
  <si>
    <t>06/13/2022</t>
  </si>
  <si>
    <t>V02247</t>
  </si>
  <si>
    <t>ARDESIA WINE BAR</t>
  </si>
  <si>
    <t>12/14/2018</t>
  </si>
  <si>
    <t>06/27/2022</t>
  </si>
  <si>
    <t>18UC190093</t>
  </si>
  <si>
    <t>06/29/2017</t>
  </si>
  <si>
    <t>06/28/2022</t>
  </si>
  <si>
    <t>18UC090001</t>
  </si>
  <si>
    <t>06/30/2017</t>
  </si>
  <si>
    <t>FERNS</t>
  </si>
  <si>
    <t>06/29/2022</t>
  </si>
  <si>
    <t>21188</t>
  </si>
  <si>
    <t>EL BANDIDO RESTAURANT</t>
  </si>
  <si>
    <t>MIDDLETOWN</t>
  </si>
  <si>
    <t>07/18/2022</t>
  </si>
  <si>
    <t>AH2-134428</t>
  </si>
  <si>
    <t>07/19/2018</t>
  </si>
  <si>
    <t>MAMA MIA 44 SW ITALIAN CUISINE</t>
  </si>
  <si>
    <t>08/08/2017</t>
  </si>
  <si>
    <t>C18056</t>
  </si>
  <si>
    <t>MENYA JIRO</t>
  </si>
  <si>
    <t>08/10/2017</t>
  </si>
  <si>
    <t>08/10/2022</t>
  </si>
  <si>
    <t>AC01491</t>
  </si>
  <si>
    <t>08/11/2017</t>
  </si>
  <si>
    <t>09/26/1990</t>
  </si>
  <si>
    <t>08/16/2022</t>
  </si>
  <si>
    <t>17731</t>
  </si>
  <si>
    <t>09/11/2017</t>
  </si>
  <si>
    <t>LAUGHING MAN COFFEE</t>
  </si>
  <si>
    <t>09/10/2021</t>
  </si>
  <si>
    <t>269796</t>
  </si>
  <si>
    <t>KAMAL PALACE</t>
  </si>
  <si>
    <t>NORTH ARLINGTON</t>
  </si>
  <si>
    <t>01/25/2010</t>
  </si>
  <si>
    <t>08/18/2022</t>
  </si>
  <si>
    <t>C15415</t>
  </si>
  <si>
    <t>08/29/2017</t>
  </si>
  <si>
    <t>BAAR BAAR</t>
  </si>
  <si>
    <t>08/30/2017</t>
  </si>
  <si>
    <t>08/22/2022</t>
  </si>
  <si>
    <t>RL01049</t>
  </si>
  <si>
    <t>09/05/2017</t>
  </si>
  <si>
    <t>08/23/2017</t>
  </si>
  <si>
    <t>18UC005197</t>
  </si>
  <si>
    <t>LEA (ROUGE)</t>
  </si>
  <si>
    <t>09/13/2022</t>
  </si>
  <si>
    <t>V08244</t>
  </si>
  <si>
    <t>10/10/2017</t>
  </si>
  <si>
    <t>IL POSTO ACCANTO</t>
  </si>
  <si>
    <t>09/14/2022</t>
  </si>
  <si>
    <t>1400</t>
  </si>
  <si>
    <t>POCO RESTAURANT</t>
  </si>
  <si>
    <t>02/21/2007</t>
  </si>
  <si>
    <t>09/15/2022</t>
  </si>
  <si>
    <t>19204</t>
  </si>
  <si>
    <t>11/10/2017</t>
  </si>
  <si>
    <t>04/07/2006</t>
  </si>
  <si>
    <t>09/27/2022</t>
  </si>
  <si>
    <t>V05171</t>
  </si>
  <si>
    <t>SOLA'S</t>
  </si>
  <si>
    <t>09/28/2022</t>
  </si>
  <si>
    <t>ETAF05482</t>
  </si>
  <si>
    <t>COUPE</t>
  </si>
  <si>
    <t>10/03/2017</t>
  </si>
  <si>
    <t>10/03/2022</t>
  </si>
  <si>
    <t>V05754</t>
  </si>
  <si>
    <t>10/06/2017</t>
  </si>
  <si>
    <t>MRKTPL</t>
  </si>
  <si>
    <t>02/17/2021</t>
  </si>
  <si>
    <t>28537</t>
  </si>
  <si>
    <t>AC UHT</t>
  </si>
  <si>
    <t>UHT00651</t>
  </si>
  <si>
    <t>AB10-20163</t>
  </si>
  <si>
    <t>CURRY IN A HURRY</t>
  </si>
  <si>
    <t>10/09/2017</t>
  </si>
  <si>
    <t>10/09/2022</t>
  </si>
  <si>
    <t>27185</t>
  </si>
  <si>
    <t>10/17/2017</t>
  </si>
  <si>
    <t>ST. BARTHOLOMEH</t>
  </si>
  <si>
    <t>SCOTCH PLAINS</t>
  </si>
  <si>
    <t>04/21/2016</t>
  </si>
  <si>
    <t>10/17/2022</t>
  </si>
  <si>
    <t>JACKSON888</t>
  </si>
  <si>
    <t>11/02/2017</t>
  </si>
  <si>
    <t>10/20/2017</t>
  </si>
  <si>
    <t>10/20/2022</t>
  </si>
  <si>
    <t>ASQ-04516</t>
  </si>
  <si>
    <t>THE RAGTRADER LIQUOR &amp; FOOD</t>
  </si>
  <si>
    <t>10/24/2022</t>
  </si>
  <si>
    <t>UHT00216</t>
  </si>
  <si>
    <t>UHT00243</t>
  </si>
  <si>
    <t>J6-022793</t>
  </si>
  <si>
    <t>RL01202</t>
  </si>
  <si>
    <t>OLAR NOSO</t>
  </si>
  <si>
    <t>NORTHVALE</t>
  </si>
  <si>
    <t>10/29/2021</t>
  </si>
  <si>
    <t>10/25/2022</t>
  </si>
  <si>
    <t>216200142</t>
  </si>
  <si>
    <t>CARRIAGE HOUSE</t>
  </si>
  <si>
    <t>11/21/2022</t>
  </si>
  <si>
    <t>10/31/2022</t>
  </si>
  <si>
    <t>V03591</t>
  </si>
  <si>
    <t xml:space="preserve">TABE TOMO </t>
  </si>
  <si>
    <t>11/09/2022</t>
  </si>
  <si>
    <t>251446</t>
  </si>
  <si>
    <t>TAQUERIA GRAMERCY</t>
  </si>
  <si>
    <t>11/13/2017</t>
  </si>
  <si>
    <t>11/13/2022</t>
  </si>
  <si>
    <t>C11545</t>
  </si>
  <si>
    <t>B.I.N.Y. KARAOKE BAR &amp; LOUNGE</t>
  </si>
  <si>
    <t>11/15/2017</t>
  </si>
  <si>
    <t>11/15/2022</t>
  </si>
  <si>
    <t>V08582</t>
  </si>
  <si>
    <t>THE HIGH LINE HOTEL</t>
  </si>
  <si>
    <t>05/11/2022</t>
  </si>
  <si>
    <t>11/16/2022</t>
  </si>
  <si>
    <t>V12727B</t>
  </si>
  <si>
    <t>05/23/2023</t>
  </si>
  <si>
    <t>-116%</t>
  </si>
  <si>
    <t>TRATTORIA VIA VENETO</t>
  </si>
  <si>
    <t>NUTLEY</t>
  </si>
  <si>
    <t>12/18/2019</t>
  </si>
  <si>
    <t>C14198</t>
  </si>
  <si>
    <t>12/20/2019</t>
  </si>
  <si>
    <t>LA PARISIENNE</t>
  </si>
  <si>
    <t>12/05/2017</t>
  </si>
  <si>
    <t>12/05/2022</t>
  </si>
  <si>
    <t>V11753B</t>
  </si>
  <si>
    <t>CROWN ALLEY</t>
  </si>
  <si>
    <t>01/20/2023</t>
  </si>
  <si>
    <t>12/07/2022</t>
  </si>
  <si>
    <t>V06109</t>
  </si>
  <si>
    <t>TAVOLINA</t>
  </si>
  <si>
    <t>12/08/2017</t>
  </si>
  <si>
    <t>12/08/2022</t>
  </si>
  <si>
    <t>C11331</t>
  </si>
  <si>
    <t>12/15/2017</t>
  </si>
  <si>
    <t>02/01/2022</t>
  </si>
  <si>
    <t>12/09/2022</t>
  </si>
  <si>
    <t>239857</t>
  </si>
  <si>
    <t>MEME MEDITERRANEAN--WEST VILLAGE</t>
  </si>
  <si>
    <t>01/12/2023</t>
  </si>
  <si>
    <t>V07639</t>
  </si>
  <si>
    <t>BACARO</t>
  </si>
  <si>
    <t>10/04/2007</t>
  </si>
  <si>
    <t>01/17/2023</t>
  </si>
  <si>
    <t>V06111</t>
  </si>
  <si>
    <t>01/30/2018</t>
  </si>
  <si>
    <t>04/20/2007</t>
  </si>
  <si>
    <t>V05708</t>
  </si>
  <si>
    <t>LA BAIA</t>
  </si>
  <si>
    <t>09/08/2020</t>
  </si>
  <si>
    <t>V02641</t>
  </si>
  <si>
    <t>THE LITTLE RASCAL</t>
  </si>
  <si>
    <t>04/20/2016</t>
  </si>
  <si>
    <t>V10150B</t>
  </si>
  <si>
    <t>UHT00738</t>
  </si>
  <si>
    <t>AC A6</t>
  </si>
  <si>
    <t>A600072-3</t>
  </si>
  <si>
    <t>THAI SON VIETAMESE RESTAURANT</t>
  </si>
  <si>
    <t>02/20/2006</t>
  </si>
  <si>
    <t>01/18/2023</t>
  </si>
  <si>
    <t>26691</t>
  </si>
  <si>
    <t>01/26/2018</t>
  </si>
  <si>
    <t>NHA TRANG RESTAURANT</t>
  </si>
  <si>
    <t>06/16/2003</t>
  </si>
  <si>
    <t>HT-002224</t>
  </si>
  <si>
    <t>DAYI'NIN YERI</t>
  </si>
  <si>
    <t>CLIFFSIDE PARK</t>
  </si>
  <si>
    <t>01/19/2023</t>
  </si>
  <si>
    <t>V00411</t>
  </si>
  <si>
    <t>10/25/2018</t>
  </si>
  <si>
    <t>EET @ SPLASHLIGHT</t>
  </si>
  <si>
    <t>04/15/2008</t>
  </si>
  <si>
    <t>26623</t>
  </si>
  <si>
    <t>02/07/2018</t>
  </si>
  <si>
    <t>OH! CALAMARES</t>
  </si>
  <si>
    <t>KEARNY</t>
  </si>
  <si>
    <t>02/19/2020</t>
  </si>
  <si>
    <t>01/22/2023</t>
  </si>
  <si>
    <t>UHT00561</t>
  </si>
  <si>
    <t>02/29/2020</t>
  </si>
  <si>
    <t>CHOP-SHOP</t>
  </si>
  <si>
    <t>03/22/2012</t>
  </si>
  <si>
    <t>01/29/2023</t>
  </si>
  <si>
    <t>C16161</t>
  </si>
  <si>
    <t>02/28/2018</t>
  </si>
  <si>
    <t>THE CLAM</t>
  </si>
  <si>
    <t>08/12/2013</t>
  </si>
  <si>
    <t>02/05/2023</t>
  </si>
  <si>
    <t>V03823</t>
  </si>
  <si>
    <t>V04271</t>
  </si>
  <si>
    <t>TAJ</t>
  </si>
  <si>
    <t>02/06/2018</t>
  </si>
  <si>
    <t>02/06/2023</t>
  </si>
  <si>
    <t>HT-002172</t>
  </si>
  <si>
    <t>HUDSON CLEARWATER</t>
  </si>
  <si>
    <t>12/20/2010</t>
  </si>
  <si>
    <t>02/09/2023</t>
  </si>
  <si>
    <t>ADS L90</t>
  </si>
  <si>
    <t>L90-043303</t>
  </si>
  <si>
    <t>03/01/2018</t>
  </si>
  <si>
    <t>MASAGO</t>
  </si>
  <si>
    <t>02/09/2018</t>
  </si>
  <si>
    <t>02/14/2023</t>
  </si>
  <si>
    <t>C11982</t>
  </si>
  <si>
    <t>CANTON PALACE</t>
  </si>
  <si>
    <t>SOMERVILLE</t>
  </si>
  <si>
    <t>03/06/2018</t>
  </si>
  <si>
    <t>C09452</t>
  </si>
  <si>
    <t>BAR GOTO</t>
  </si>
  <si>
    <t>06/02/2015</t>
  </si>
  <si>
    <t>02/20/2023</t>
  </si>
  <si>
    <t>COCMA</t>
  </si>
  <si>
    <t>PIANO'S</t>
  </si>
  <si>
    <t>03/18/2004</t>
  </si>
  <si>
    <t>02/21/2023</t>
  </si>
  <si>
    <t>AH2-145890</t>
  </si>
  <si>
    <t>BO'S</t>
  </si>
  <si>
    <t>02/28/2023</t>
  </si>
  <si>
    <t>ASQ-05527</t>
  </si>
  <si>
    <t>03/27/2018</t>
  </si>
  <si>
    <t>55%</t>
  </si>
  <si>
    <t>LE PARIESIEN</t>
  </si>
  <si>
    <t>07/12/2010</t>
  </si>
  <si>
    <t>03/01/2023</t>
  </si>
  <si>
    <t>C12834</t>
  </si>
  <si>
    <t>DONNYBROOK</t>
  </si>
  <si>
    <t>11/26/2008</t>
  </si>
  <si>
    <t>ETAF06426</t>
  </si>
  <si>
    <t>03/29/2018</t>
  </si>
  <si>
    <t>AYAMA RESTAURANT</t>
  </si>
  <si>
    <t>03/02/2023</t>
  </si>
  <si>
    <t>26817</t>
  </si>
  <si>
    <t>RED APPLE</t>
  </si>
  <si>
    <t>03/06/2023</t>
  </si>
  <si>
    <t>C13238</t>
  </si>
  <si>
    <t>03/14/2018</t>
  </si>
  <si>
    <t>03/14/2023</t>
  </si>
  <si>
    <t>UHT00064</t>
  </si>
  <si>
    <t>17413</t>
  </si>
  <si>
    <t>BOON SONG THAI</t>
  </si>
  <si>
    <t>BLOOMFIELD</t>
  </si>
  <si>
    <t>04/09/2018</t>
  </si>
  <si>
    <t>03/15/2023</t>
  </si>
  <si>
    <t>26321</t>
  </si>
  <si>
    <t>03/17/2023</t>
  </si>
  <si>
    <t>SOCARRAT EAST</t>
  </si>
  <si>
    <t>03/19/2018</t>
  </si>
  <si>
    <t>159483</t>
  </si>
  <si>
    <t>-37%</t>
  </si>
  <si>
    <t>HANOI HOUSE</t>
  </si>
  <si>
    <t>12/19/2016</t>
  </si>
  <si>
    <t>03/16/2023</t>
  </si>
  <si>
    <t>AC01289</t>
  </si>
  <si>
    <t>MARQUEE</t>
  </si>
  <si>
    <t>12/31/2012</t>
  </si>
  <si>
    <t>03/22/2023</t>
  </si>
  <si>
    <t>V08748</t>
  </si>
  <si>
    <t>V08750</t>
  </si>
  <si>
    <t>V08751</t>
  </si>
  <si>
    <t>03/23/2022</t>
  </si>
  <si>
    <t>03/23/2023</t>
  </si>
  <si>
    <t>ASQ-04698</t>
  </si>
  <si>
    <t>SMILE TO GO FLATIRON</t>
  </si>
  <si>
    <t>03/29/2023</t>
  </si>
  <si>
    <t>C15524</t>
  </si>
  <si>
    <t>04/02/2018</t>
  </si>
  <si>
    <t>03/30/2023</t>
  </si>
  <si>
    <t>AB10-16211</t>
  </si>
  <si>
    <t>IHOP</t>
  </si>
  <si>
    <t>TEANECK</t>
  </si>
  <si>
    <t>10/22/2013</t>
  </si>
  <si>
    <t>03/31/2023</t>
  </si>
  <si>
    <t>28572</t>
  </si>
  <si>
    <t>02/10/2023</t>
  </si>
  <si>
    <t>LA REGGIA</t>
  </si>
  <si>
    <t>11/18/2013</t>
  </si>
  <si>
    <t>04/04/2023</t>
  </si>
  <si>
    <t>D01805</t>
  </si>
  <si>
    <t>04/06/2018</t>
  </si>
  <si>
    <t>DARBY ROAD</t>
  </si>
  <si>
    <t>06/13/2019</t>
  </si>
  <si>
    <t>04/16/2023</t>
  </si>
  <si>
    <t>18UC012086</t>
  </si>
  <si>
    <t xml:space="preserve">UNA PIZZA NAPOLENTANA </t>
  </si>
  <si>
    <t>04/27/2018</t>
  </si>
  <si>
    <t>04/27/2023</t>
  </si>
  <si>
    <t>C19014</t>
  </si>
  <si>
    <t>KATANA KITTEN</t>
  </si>
  <si>
    <t>04/30/2023</t>
  </si>
  <si>
    <t>AC01723</t>
  </si>
  <si>
    <t>04/30/2018</t>
  </si>
  <si>
    <t>ASQ-04794</t>
  </si>
  <si>
    <t>FIASCHETTERIA – WEST VILLAGE</t>
  </si>
  <si>
    <t>11/28/2018</t>
  </si>
  <si>
    <t>05/03/2023</t>
  </si>
  <si>
    <t>V12704B</t>
  </si>
  <si>
    <t>THE PEACOCK /THE SHAKESPEARE</t>
  </si>
  <si>
    <t>05/10/2018</t>
  </si>
  <si>
    <t>05/10/2023</t>
  </si>
  <si>
    <t>HATCO C27</t>
  </si>
  <si>
    <t>C27-501817</t>
  </si>
  <si>
    <t>-4%</t>
  </si>
  <si>
    <t>MACE</t>
  </si>
  <si>
    <t>05/18/2018</t>
  </si>
  <si>
    <t>05/18/2023</t>
  </si>
  <si>
    <t>V06199</t>
  </si>
  <si>
    <t>BATHTUB GIN</t>
  </si>
  <si>
    <t>05/22/2018</t>
  </si>
  <si>
    <t>05/22/2023</t>
  </si>
  <si>
    <t>ASQ-05839</t>
  </si>
  <si>
    <t>05/23/2018</t>
  </si>
  <si>
    <t>STUDIO XXI</t>
  </si>
  <si>
    <t>11/02/2010</t>
  </si>
  <si>
    <t>05/28/2023</t>
  </si>
  <si>
    <t>ETAF04856</t>
  </si>
  <si>
    <t>05/26/2023</t>
  </si>
  <si>
    <t>MAMASITA BAR &amp; GRILL</t>
  </si>
  <si>
    <t>07/03/2013</t>
  </si>
  <si>
    <t>06/06/2023</t>
  </si>
  <si>
    <t>27271</t>
  </si>
  <si>
    <t>01/14/2019</t>
  </si>
  <si>
    <t>TURNMILL</t>
  </si>
  <si>
    <t>06/05/2013</t>
  </si>
  <si>
    <t>06/08/2023</t>
  </si>
  <si>
    <t>C16389</t>
  </si>
  <si>
    <t>06/11/2018</t>
  </si>
  <si>
    <t>V08985</t>
  </si>
  <si>
    <t>BLIND BARBER</t>
  </si>
  <si>
    <t>V07011</t>
  </si>
  <si>
    <t>INTERLUDE</t>
  </si>
  <si>
    <t>06/13/2018</t>
  </si>
  <si>
    <t>06/12/2023</t>
  </si>
  <si>
    <t>V09052</t>
  </si>
  <si>
    <t>GIORDINO 54</t>
  </si>
  <si>
    <t>06/13/2023</t>
  </si>
  <si>
    <t>AC UCR</t>
  </si>
  <si>
    <t>V11749BR</t>
  </si>
  <si>
    <t>06/17/2018</t>
  </si>
  <si>
    <t>V07526</t>
  </si>
  <si>
    <t>SAN GIUSEPPE</t>
  </si>
  <si>
    <t>07/17/2020</t>
  </si>
  <si>
    <t>07/02/2023</t>
  </si>
  <si>
    <t>V10097</t>
  </si>
  <si>
    <t>BOTANICA BAR</t>
  </si>
  <si>
    <t>07/03/2018</t>
  </si>
  <si>
    <t>07/03/2023</t>
  </si>
  <si>
    <t>ASQ-05919</t>
  </si>
  <si>
    <t>07/09/2018</t>
  </si>
  <si>
    <t>STATION KITCHEN</t>
  </si>
  <si>
    <t>CONGERS</t>
  </si>
  <si>
    <t>09/04/2020</t>
  </si>
  <si>
    <t>07/06/2023</t>
  </si>
  <si>
    <t>C17878</t>
  </si>
  <si>
    <t>EMMY SQUARED PIZZA - 48TH STREET</t>
  </si>
  <si>
    <t>09/02/2022</t>
  </si>
  <si>
    <t>07/07/2023</t>
  </si>
  <si>
    <t>AB10-22200</t>
  </si>
  <si>
    <t>VIVA MARGARITA</t>
  </si>
  <si>
    <t>10/23/2016</t>
  </si>
  <si>
    <t>07/09/2023</t>
  </si>
  <si>
    <t>D04303</t>
  </si>
  <si>
    <t>04/24/2019</t>
  </si>
  <si>
    <t>07/01/2020</t>
  </si>
  <si>
    <t>J6-027361</t>
  </si>
  <si>
    <t>PHO 60</t>
  </si>
  <si>
    <t>07/25/2023</t>
  </si>
  <si>
    <t>07/14/2023</t>
  </si>
  <si>
    <t>27971</t>
  </si>
  <si>
    <t>COPPER STILL 2</t>
  </si>
  <si>
    <t>07/16/2018</t>
  </si>
  <si>
    <t>07/16/2023</t>
  </si>
  <si>
    <t>27064</t>
  </si>
  <si>
    <t>HER NAME WAS CARMEN</t>
  </si>
  <si>
    <t>03/07/2019</t>
  </si>
  <si>
    <t>07/20/2023</t>
  </si>
  <si>
    <t>27295</t>
  </si>
  <si>
    <t>V11600B</t>
  </si>
  <si>
    <t>08/05/2018</t>
  </si>
  <si>
    <t>AB10-17003</t>
  </si>
  <si>
    <t>07/23/2023</t>
  </si>
  <si>
    <t>V07194</t>
  </si>
  <si>
    <t>HUDSON  &amp; CO BAR &amp; GRILL</t>
  </si>
  <si>
    <t>07/27/2018</t>
  </si>
  <si>
    <t>07/26/2023</t>
  </si>
  <si>
    <t>V00396</t>
  </si>
  <si>
    <t>D04013</t>
  </si>
  <si>
    <t>CONFETTI RISTORANTE</t>
  </si>
  <si>
    <t>PIERMONT</t>
  </si>
  <si>
    <t>08/19/2022</t>
  </si>
  <si>
    <t>07/27/2023</t>
  </si>
  <si>
    <t>CO CONVEY</t>
  </si>
  <si>
    <t>LH12457</t>
  </si>
  <si>
    <t>RYUSEI SUSHI</t>
  </si>
  <si>
    <t>08/13/2018</t>
  </si>
  <si>
    <t>08/13/2023</t>
  </si>
  <si>
    <t>HT-002256</t>
  </si>
  <si>
    <t>MURRAY'S CHEESE SHOP</t>
  </si>
  <si>
    <t>08/22/2018</t>
  </si>
  <si>
    <t>08/22/2023</t>
  </si>
  <si>
    <t>TEMPSURE-3</t>
  </si>
  <si>
    <t>3-004319</t>
  </si>
  <si>
    <t>09/04/2018</t>
  </si>
  <si>
    <t>HUNKAR RESTAURANT</t>
  </si>
  <si>
    <t>CARLSTADT</t>
  </si>
  <si>
    <t>05/23/2007</t>
  </si>
  <si>
    <t>08/23/2023</t>
  </si>
  <si>
    <t>AF49143</t>
  </si>
  <si>
    <t>10/27/2022</t>
  </si>
  <si>
    <t>PLANK PIZZA COMPANY &amp; BEER PARLOR</t>
  </si>
  <si>
    <t>SADDLE BROOK</t>
  </si>
  <si>
    <t>08/07/2020</t>
  </si>
  <si>
    <t>08/29/2023</t>
  </si>
  <si>
    <t>V13781B</t>
  </si>
  <si>
    <t>08/10/2020</t>
  </si>
  <si>
    <t>08/30/2018</t>
  </si>
  <si>
    <t>08/30/2023</t>
  </si>
  <si>
    <t>V07525</t>
  </si>
  <si>
    <t>21279</t>
  </si>
  <si>
    <t>10/19/2018</t>
  </si>
  <si>
    <t>CHANG NOI THAI</t>
  </si>
  <si>
    <t>09/02/2018</t>
  </si>
  <si>
    <t>09/02/2023</t>
  </si>
  <si>
    <t>18UC004682</t>
  </si>
  <si>
    <t>KOME WAZA</t>
  </si>
  <si>
    <t>09/05/2018</t>
  </si>
  <si>
    <t>09/05/2023</t>
  </si>
  <si>
    <t>18UC004152</t>
  </si>
  <si>
    <t>03/15/2019</t>
  </si>
  <si>
    <t>09/19/2023</t>
  </si>
  <si>
    <t>V07182</t>
  </si>
  <si>
    <t>THE CABIN</t>
  </si>
  <si>
    <t>09/20/2018</t>
  </si>
  <si>
    <t>09/20/2023</t>
  </si>
  <si>
    <t>C17917</t>
  </si>
  <si>
    <t>09/21/2018</t>
  </si>
  <si>
    <t>SAVEUR CREOLE</t>
  </si>
  <si>
    <t>10/30/2020</t>
  </si>
  <si>
    <t>09/22/2023</t>
  </si>
  <si>
    <t>AC02544</t>
  </si>
  <si>
    <t>11/13/2020</t>
  </si>
  <si>
    <t>CHA PAS'S NOODLES &amp; GRILL</t>
  </si>
  <si>
    <t>09/29/2023</t>
  </si>
  <si>
    <t>26195</t>
  </si>
  <si>
    <t>10/31/2023</t>
  </si>
  <si>
    <t>PORTOFINO'S RESTAURANT</t>
  </si>
  <si>
    <t>11/25/2013</t>
  </si>
  <si>
    <t>10/03/2023</t>
  </si>
  <si>
    <t>C11728</t>
  </si>
  <si>
    <t>10/04/2018</t>
  </si>
  <si>
    <t>BLEECKER STREET BAR</t>
  </si>
  <si>
    <t>02/26/2008</t>
  </si>
  <si>
    <t>10/08/2023</t>
  </si>
  <si>
    <t>ETAF07973</t>
  </si>
  <si>
    <t>10/10/2018</t>
  </si>
  <si>
    <t>TURKUAZ</t>
  </si>
  <si>
    <t>10/19/2023</t>
  </si>
  <si>
    <t>C13442</t>
  </si>
  <si>
    <t>10/22/2018</t>
  </si>
  <si>
    <t>ANYTIME KITCHEN</t>
  </si>
  <si>
    <t>10/24/2023</t>
  </si>
  <si>
    <t>AC AC-HT</t>
  </si>
  <si>
    <t>AC-HT00007</t>
  </si>
  <si>
    <t>TANDORI MELA</t>
  </si>
  <si>
    <t>BASKING RIDGE</t>
  </si>
  <si>
    <t>10/25/2023</t>
  </si>
  <si>
    <t>C12936</t>
  </si>
  <si>
    <t>11/13/2018</t>
  </si>
  <si>
    <t>11TH STREET BAR</t>
  </si>
  <si>
    <t>11/08/2018</t>
  </si>
  <si>
    <t>11/08/2023</t>
  </si>
  <si>
    <t>V14456B</t>
  </si>
  <si>
    <t>NOODIES THAI KITCHEN</t>
  </si>
  <si>
    <t>11/13/2023</t>
  </si>
  <si>
    <t>AC00003</t>
  </si>
  <si>
    <t>12/19/2018</t>
  </si>
  <si>
    <t>11/15/2018</t>
  </si>
  <si>
    <t>11/15/2023</t>
  </si>
  <si>
    <t>ASQ-04957</t>
  </si>
  <si>
    <t>11/26/2018</t>
  </si>
  <si>
    <t>FREEMANS RESTAURANT</t>
  </si>
  <si>
    <t>02,12B</t>
  </si>
  <si>
    <t>11/16/2018</t>
  </si>
  <si>
    <t>11/16/2023</t>
  </si>
  <si>
    <t>V02938</t>
  </si>
  <si>
    <t>RONIN STONES</t>
  </si>
  <si>
    <t>11/19/2018</t>
  </si>
  <si>
    <t>11/19/2023</t>
  </si>
  <si>
    <t>UHT00308</t>
  </si>
  <si>
    <t>11/20/2018</t>
  </si>
  <si>
    <t>11/20/2023</t>
  </si>
  <si>
    <t>C17261</t>
  </si>
  <si>
    <t>CHEZ NAPOLEON</t>
  </si>
  <si>
    <t>05/07/2015</t>
  </si>
  <si>
    <t>ETAF09568</t>
  </si>
  <si>
    <t>12/03/2018</t>
  </si>
  <si>
    <t>MAMO RESTAURANT</t>
  </si>
  <si>
    <t>12/03/2023</t>
  </si>
  <si>
    <t>V02325</t>
  </si>
  <si>
    <t>12/06/2018</t>
  </si>
  <si>
    <t>V08956</t>
  </si>
  <si>
    <t xml:space="preserve">MEDI WINE BAR </t>
  </si>
  <si>
    <t>V07517</t>
  </si>
  <si>
    <t>-7%</t>
  </si>
  <si>
    <t>THE ELGIN</t>
  </si>
  <si>
    <t>01/11/2019</t>
  </si>
  <si>
    <t>12/04/2023</t>
  </si>
  <si>
    <t>A600106V-3</t>
  </si>
  <si>
    <t>01/24/2019</t>
  </si>
  <si>
    <t>DAIMATSU</t>
  </si>
  <si>
    <t>MOUNTAINSIDE</t>
  </si>
  <si>
    <t>12/11/2023</t>
  </si>
  <si>
    <t>ETAF11495</t>
  </si>
  <si>
    <t>MITCHEL LONDON CATERING</t>
  </si>
  <si>
    <t>01/13/2023</t>
  </si>
  <si>
    <t>12/15/2023</t>
  </si>
  <si>
    <t>AB10-22172</t>
  </si>
  <si>
    <t>ABA TURKISH RESTAURANT</t>
  </si>
  <si>
    <t>07/31/2009</t>
  </si>
  <si>
    <t>12/17/2023</t>
  </si>
  <si>
    <t>03305</t>
  </si>
  <si>
    <t>01/14/2020</t>
  </si>
  <si>
    <t>-32%</t>
  </si>
  <si>
    <t>12/21/2018</t>
  </si>
  <si>
    <t>12/21/2023</t>
  </si>
  <si>
    <t>J6-024203</t>
  </si>
  <si>
    <t>12/31/2018</t>
  </si>
  <si>
    <t>50%</t>
  </si>
  <si>
    <t>HUDSON CAFE</t>
  </si>
  <si>
    <t>11/02/2016</t>
  </si>
  <si>
    <t>12/31/2023</t>
  </si>
  <si>
    <t>ETAF11810</t>
  </si>
  <si>
    <t>01/03/2019</t>
  </si>
  <si>
    <t>01/03/2024</t>
  </si>
  <si>
    <t>V03703</t>
  </si>
  <si>
    <t>V01142</t>
  </si>
  <si>
    <t>SPANISH TAVERN</t>
  </si>
  <si>
    <t>J16-025714</t>
  </si>
  <si>
    <t>01/04/2024</t>
  </si>
  <si>
    <t>V07602</t>
  </si>
  <si>
    <t>BARCELONA</t>
  </si>
  <si>
    <t>01/08/2024</t>
  </si>
  <si>
    <t>ASQ-06453</t>
  </si>
  <si>
    <t>10/28/2021</t>
  </si>
  <si>
    <t>DHABA EXPRESS</t>
  </si>
  <si>
    <t>PARSIPPANY</t>
  </si>
  <si>
    <t>01/29/2019</t>
  </si>
  <si>
    <t>01/09/2024</t>
  </si>
  <si>
    <t>07591</t>
  </si>
  <si>
    <t>V15123B</t>
  </si>
  <si>
    <t>LAZY SUNDAES</t>
  </si>
  <si>
    <t>01/11/2024</t>
  </si>
  <si>
    <t>V08149</t>
  </si>
  <si>
    <t>MONTE'S</t>
  </si>
  <si>
    <t>01/18/2024</t>
  </si>
  <si>
    <t>205388911</t>
  </si>
  <si>
    <t>01/19/2024</t>
  </si>
  <si>
    <t>V02414</t>
  </si>
  <si>
    <t>BENITO ONE RESTAURANT</t>
  </si>
  <si>
    <t>03/01/2021</t>
  </si>
  <si>
    <t>02/04/2024</t>
  </si>
  <si>
    <t>41117</t>
  </si>
  <si>
    <t>SPICE CULTURE (RESTAURANT)</t>
  </si>
  <si>
    <t>SOUTH PLAINFIEL</t>
  </si>
  <si>
    <t>08/02/2013</t>
  </si>
  <si>
    <t>02/06/2024</t>
  </si>
  <si>
    <t>C12120</t>
  </si>
  <si>
    <t>02/08/2019</t>
  </si>
  <si>
    <t>SIDEWALK BISTRO</t>
  </si>
  <si>
    <t>04/22/2022</t>
  </si>
  <si>
    <t>02/09/2024</t>
  </si>
  <si>
    <t>C09751</t>
  </si>
  <si>
    <t>02/11/2024</t>
  </si>
  <si>
    <t>V07016</t>
  </si>
  <si>
    <t>V05640</t>
  </si>
  <si>
    <t>P.S. KITCHEN</t>
  </si>
  <si>
    <t>10/29/2018</t>
  </si>
  <si>
    <t>02/12/2024</t>
  </si>
  <si>
    <t>147722</t>
  </si>
  <si>
    <t>03/21/2019</t>
  </si>
  <si>
    <t>ANIXI</t>
  </si>
  <si>
    <t>03/08/2023</t>
  </si>
  <si>
    <t>02/21/2024</t>
  </si>
  <si>
    <t>AB10-22297</t>
  </si>
  <si>
    <t>TACOVISION</t>
  </si>
  <si>
    <t>04/10/2019</t>
  </si>
  <si>
    <t>ASQ-05270</t>
  </si>
  <si>
    <t>HT-003141</t>
  </si>
  <si>
    <t>06/21/2019</t>
  </si>
  <si>
    <t>02/25/2024</t>
  </si>
  <si>
    <t>C11697</t>
  </si>
  <si>
    <t>WHISKEY ROXX</t>
  </si>
  <si>
    <t>03/04/2024</t>
  </si>
  <si>
    <t>AB10-18172</t>
  </si>
  <si>
    <t>PICKETT'S VILLAGE BAR</t>
  </si>
  <si>
    <t>MAPLEWOOD</t>
  </si>
  <si>
    <t>03/29/2019</t>
  </si>
  <si>
    <t>03/06/2024</t>
  </si>
  <si>
    <t>C16355</t>
  </si>
  <si>
    <t>12/19/2019</t>
  </si>
  <si>
    <t>11/17/2021</t>
  </si>
  <si>
    <t>27400</t>
  </si>
  <si>
    <t>ETAF05282</t>
  </si>
  <si>
    <t>04/25/2019</t>
  </si>
  <si>
    <t>DEEWAN BANQUET</t>
  </si>
  <si>
    <t>05/13/2019</t>
  </si>
  <si>
    <t>03/08/2024</t>
  </si>
  <si>
    <t>J6-026145</t>
  </si>
  <si>
    <t>ADS 66 LL</t>
  </si>
  <si>
    <t>LL02740-6</t>
  </si>
  <si>
    <t>FAIRFAX</t>
  </si>
  <si>
    <t>03,13B</t>
  </si>
  <si>
    <t>03/03/2016</t>
  </si>
  <si>
    <t>03/11/2024</t>
  </si>
  <si>
    <t>C08564</t>
  </si>
  <si>
    <t>JEFFREY'S</t>
  </si>
  <si>
    <t>12/12/2017</t>
  </si>
  <si>
    <t>V13783B</t>
  </si>
  <si>
    <t>BARRIO CHINO</t>
  </si>
  <si>
    <t>10/25/2019</t>
  </si>
  <si>
    <t>V07822</t>
  </si>
  <si>
    <t>ARTICHOKE</t>
  </si>
  <si>
    <t>03/12/2024</t>
  </si>
  <si>
    <t>V15337BR</t>
  </si>
  <si>
    <t>HOUDINI PIZZA</t>
  </si>
  <si>
    <t>FANWOOD</t>
  </si>
  <si>
    <t>06/07/2019</t>
  </si>
  <si>
    <t>03/26/2024</t>
  </si>
  <si>
    <t>18UC087499</t>
  </si>
  <si>
    <t>06/14/2019</t>
  </si>
  <si>
    <t>KARAHI INDIAN CUISINE</t>
  </si>
  <si>
    <t>11/13/2019</t>
  </si>
  <si>
    <t>03/29/2024</t>
  </si>
  <si>
    <t>MC14975</t>
  </si>
  <si>
    <t>11/14/2019</t>
  </si>
  <si>
    <t>SHUKO</t>
  </si>
  <si>
    <t>08/22/2019</t>
  </si>
  <si>
    <t>04/11/2024</t>
  </si>
  <si>
    <t>A600177V-3</t>
  </si>
  <si>
    <t>BLANK SLATE COFFE &amp; KITCHEN - MIDTOWN</t>
  </si>
  <si>
    <t>06/05/2019</t>
  </si>
  <si>
    <t>04/15/2024</t>
  </si>
  <si>
    <t>C09184</t>
  </si>
  <si>
    <t>EL TORO MEXICAN GRILL</t>
  </si>
  <si>
    <t>09/18/2017</t>
  </si>
  <si>
    <t>04/24/2024</t>
  </si>
  <si>
    <t>AC01537</t>
  </si>
  <si>
    <t>05/17/2019</t>
  </si>
  <si>
    <t>THE WREN</t>
  </si>
  <si>
    <t>11/10/2011</t>
  </si>
  <si>
    <t>V07983</t>
  </si>
  <si>
    <t>05/08/2019</t>
  </si>
  <si>
    <t>V07982</t>
  </si>
  <si>
    <t>05/21/2019</t>
  </si>
  <si>
    <t>04/26/2024</t>
  </si>
  <si>
    <t>V02061</t>
  </si>
  <si>
    <t>V06100</t>
  </si>
  <si>
    <t>V08984</t>
  </si>
  <si>
    <t>V01135</t>
  </si>
  <si>
    <t>06/10/2019</t>
  </si>
  <si>
    <t>BUENA VISTA</t>
  </si>
  <si>
    <t>V15423B</t>
  </si>
  <si>
    <t>ERNESTO'S</t>
  </si>
  <si>
    <t>10/21/2019</t>
  </si>
  <si>
    <t>04/28/2024</t>
  </si>
  <si>
    <t>V09055</t>
  </si>
  <si>
    <t>10/16/2019</t>
  </si>
  <si>
    <t>A600158V-3</t>
  </si>
  <si>
    <t>WHITE HORSE TAVERN</t>
  </si>
  <si>
    <t>05/23/2019</t>
  </si>
  <si>
    <t>05/10/2024</t>
  </si>
  <si>
    <t>V02084</t>
  </si>
  <si>
    <t>05/13/2005</t>
  </si>
  <si>
    <t>145716</t>
  </si>
  <si>
    <t>BAEK JEONG</t>
  </si>
  <si>
    <t>01/22/2018</t>
  </si>
  <si>
    <t>05/21/2024</t>
  </si>
  <si>
    <t>ADS 44 LL</t>
  </si>
  <si>
    <t>LL01133</t>
  </si>
  <si>
    <t>06/06/2019</t>
  </si>
  <si>
    <t>DR. CLARK</t>
  </si>
  <si>
    <t>07/16/2021</t>
  </si>
  <si>
    <t>05/24/2024</t>
  </si>
  <si>
    <t>V07466</t>
  </si>
  <si>
    <t>KARVOUNA MEZZE</t>
  </si>
  <si>
    <t>11/28/2014</t>
  </si>
  <si>
    <t>05/29/2024</t>
  </si>
  <si>
    <t>16814</t>
  </si>
  <si>
    <t>LOS TACOS NO. 1--TRIBECA</t>
  </si>
  <si>
    <t>07/01/2019</t>
  </si>
  <si>
    <t>05/30/2024</t>
  </si>
  <si>
    <t>C18311</t>
  </si>
  <si>
    <t>AB10-18173</t>
  </si>
  <si>
    <t>FELICE CHAMBERS</t>
  </si>
  <si>
    <t>09/18/2019</t>
  </si>
  <si>
    <t>06/11/2024</t>
  </si>
  <si>
    <t>UHT00066</t>
  </si>
  <si>
    <t>PATIALA INDIAN GRILL 2</t>
  </si>
  <si>
    <t>08/07/2023</t>
  </si>
  <si>
    <t>06/15/2024</t>
  </si>
  <si>
    <t>236056</t>
  </si>
  <si>
    <t>MANI IN PASTA</t>
  </si>
  <si>
    <t>07/17/2019</t>
  </si>
  <si>
    <t>06/17/2024</t>
  </si>
  <si>
    <t>ETAF08076</t>
  </si>
  <si>
    <t>ORALE MEXICAN KITCHEN</t>
  </si>
  <si>
    <t>07/25/2019</t>
  </si>
  <si>
    <t>06/19/2024</t>
  </si>
  <si>
    <t>C19105</t>
  </si>
  <si>
    <t>08/13/2019</t>
  </si>
  <si>
    <t>07/09/2019</t>
  </si>
  <si>
    <t>06/27/2024</t>
  </si>
  <si>
    <t>J6-026611</t>
  </si>
  <si>
    <t>CIEN FUEGOS</t>
  </si>
  <si>
    <t>08/05/2019</t>
  </si>
  <si>
    <t>07/02/2024</t>
  </si>
  <si>
    <t>V03912</t>
  </si>
  <si>
    <t>08/02/2019</t>
  </si>
  <si>
    <t>V03866</t>
  </si>
  <si>
    <t>KAVO'S GRILL</t>
  </si>
  <si>
    <t>05/09/2018</t>
  </si>
  <si>
    <t>07/03/2024</t>
  </si>
  <si>
    <t>26077</t>
  </si>
  <si>
    <t>DOUBLE ZERO</t>
  </si>
  <si>
    <t>07/05/2019</t>
  </si>
  <si>
    <t>V15641B</t>
  </si>
  <si>
    <t>EAT WELL MODERN BUFFET</t>
  </si>
  <si>
    <t>NORTH PLAINFIEL</t>
  </si>
  <si>
    <t>09/26/2023</t>
  </si>
  <si>
    <t>07/05/2024</t>
  </si>
  <si>
    <t>00008819</t>
  </si>
  <si>
    <t>TUTTO A MODO MIO</t>
  </si>
  <si>
    <t>03/02/2010</t>
  </si>
  <si>
    <t>07/07/2024</t>
  </si>
  <si>
    <t>21684</t>
  </si>
  <si>
    <t>DUDLEY'S</t>
  </si>
  <si>
    <t>08/06/2019</t>
  </si>
  <si>
    <t>07/08/2024</t>
  </si>
  <si>
    <t>V15805B</t>
  </si>
  <si>
    <t>ROBONGI</t>
  </si>
  <si>
    <t>WEEHAWKEN</t>
  </si>
  <si>
    <t>11/04/2022</t>
  </si>
  <si>
    <t>07/09/2024</t>
  </si>
  <si>
    <t>AB10-21229</t>
  </si>
  <si>
    <t>-1%</t>
  </si>
  <si>
    <t>RAY'S RESTAURANT</t>
  </si>
  <si>
    <t>08/09/2019</t>
  </si>
  <si>
    <t>07/19/2024</t>
  </si>
  <si>
    <t>21692</t>
  </si>
  <si>
    <t>THE RIVER</t>
  </si>
  <si>
    <t>07/20/2024</t>
  </si>
  <si>
    <t>V11496B</t>
  </si>
  <si>
    <t>VAN DA</t>
  </si>
  <si>
    <t>09/19/2019</t>
  </si>
  <si>
    <t>07/24/2024</t>
  </si>
  <si>
    <t>AC02190</t>
  </si>
  <si>
    <t>AQUAVIT</t>
  </si>
  <si>
    <t>03B,12</t>
  </si>
  <si>
    <t>09/05/2019</t>
  </si>
  <si>
    <t>UHT00717</t>
  </si>
  <si>
    <t>J6-026937</t>
  </si>
  <si>
    <t>PANINO RUSTICO RICHMOND ROAD</t>
  </si>
  <si>
    <t xml:space="preserve">STATEN ISLAND </t>
  </si>
  <si>
    <t>08/04/2023</t>
  </si>
  <si>
    <t>11245</t>
  </si>
  <si>
    <t>RH14653</t>
  </si>
  <si>
    <t>URBAN TANDOOR</t>
  </si>
  <si>
    <t>HARRISON</t>
  </si>
  <si>
    <t>07/26/2024</t>
  </si>
  <si>
    <t>16055</t>
  </si>
  <si>
    <t>SUSHI OF GARI-TRIBECA</t>
  </si>
  <si>
    <t>08/23/2019</t>
  </si>
  <si>
    <t>08/01/2024</t>
  </si>
  <si>
    <t>C15232</t>
  </si>
  <si>
    <t>THE HAWKSMOOR</t>
  </si>
  <si>
    <t>08,18B</t>
  </si>
  <si>
    <t>09/11/2019</t>
  </si>
  <si>
    <t>08/02/2024</t>
  </si>
  <si>
    <t>V07546</t>
  </si>
  <si>
    <t>09/17/2019</t>
  </si>
  <si>
    <t>THE MERMAID INN - CHELSEA</t>
  </si>
  <si>
    <t>09/27/2019</t>
  </si>
  <si>
    <t>C17337</t>
  </si>
  <si>
    <t>10/03/2019</t>
  </si>
  <si>
    <t>ST JARDIM</t>
  </si>
  <si>
    <t>07/10/2023</t>
  </si>
  <si>
    <t>08/16/2024</t>
  </si>
  <si>
    <t>UHT00315</t>
  </si>
  <si>
    <t>BRICIOLA</t>
  </si>
  <si>
    <t>10/04/2019</t>
  </si>
  <si>
    <t>08/19/2024</t>
  </si>
  <si>
    <t>V12450</t>
  </si>
  <si>
    <t>SUSHI TERIA</t>
  </si>
  <si>
    <t>11/05/2019</t>
  </si>
  <si>
    <t>08/20/2024</t>
  </si>
  <si>
    <t>AC02244</t>
  </si>
  <si>
    <t>PASTA EATER</t>
  </si>
  <si>
    <t>04/07/2015</t>
  </si>
  <si>
    <t>08/21/2024</t>
  </si>
  <si>
    <t>04086</t>
  </si>
  <si>
    <t>09/04/2019</t>
  </si>
  <si>
    <t>18UC085209</t>
  </si>
  <si>
    <t>AMA RAW BAR</t>
  </si>
  <si>
    <t>08/29/2019</t>
  </si>
  <si>
    <t>08/22/2024</t>
  </si>
  <si>
    <t>C16374</t>
  </si>
  <si>
    <t>SARAVANAA BHAVAN</t>
  </si>
  <si>
    <t>EDISON</t>
  </si>
  <si>
    <t>09/19/2006</t>
  </si>
  <si>
    <t>08/23/2024</t>
  </si>
  <si>
    <t>AF47889</t>
  </si>
  <si>
    <t>12/31/2019</t>
  </si>
  <si>
    <t>CAFE GRUMPY- ESSEX CROSSINGS</t>
  </si>
  <si>
    <t>09/02/2024</t>
  </si>
  <si>
    <t>W8676</t>
  </si>
  <si>
    <t>SIGIRI FOR US</t>
  </si>
  <si>
    <t>05/08/2013</t>
  </si>
  <si>
    <t>09/04/2024</t>
  </si>
  <si>
    <t>C12448</t>
  </si>
  <si>
    <t>HO HO KUS SUSHI CAFE</t>
  </si>
  <si>
    <t>HO-HO-KUS</t>
  </si>
  <si>
    <t>10/02/2017</t>
  </si>
  <si>
    <t>09/08/2024</t>
  </si>
  <si>
    <t>C19024</t>
  </si>
  <si>
    <t>10/01/2022</t>
  </si>
  <si>
    <t>SOUVLAKI GR- EAST 53RD</t>
  </si>
  <si>
    <t>10/08/2019</t>
  </si>
  <si>
    <t>09/09/2024</t>
  </si>
  <si>
    <t>63737</t>
  </si>
  <si>
    <t>10/11/2019</t>
  </si>
  <si>
    <t>09/12/2019</t>
  </si>
  <si>
    <t>09/12/2024</t>
  </si>
  <si>
    <t>LH07364</t>
  </si>
  <si>
    <t>-96%</t>
  </si>
  <si>
    <t>NOTHING REALLY MATTERS</t>
  </si>
  <si>
    <t>12/06/2021</t>
  </si>
  <si>
    <t>09/16/2024</t>
  </si>
  <si>
    <t>V16467B</t>
  </si>
  <si>
    <t>ZAIKA BBQ &amp; GRILL</t>
  </si>
  <si>
    <t>09/19/2024</t>
  </si>
  <si>
    <t>CDR00014</t>
  </si>
  <si>
    <t>MARY'S</t>
  </si>
  <si>
    <t>09/21/2024</t>
  </si>
  <si>
    <t>64646</t>
  </si>
  <si>
    <t>BLOSSOM</t>
  </si>
  <si>
    <t>10/10/2019</t>
  </si>
  <si>
    <t>09/24/2024</t>
  </si>
  <si>
    <t>C14760</t>
  </si>
  <si>
    <t>11/12/2020</t>
  </si>
  <si>
    <t>PETEE'S PIE</t>
  </si>
  <si>
    <t>10/23/2019</t>
  </si>
  <si>
    <t>09/30/2024</t>
  </si>
  <si>
    <t>AC01663</t>
  </si>
  <si>
    <t>SANT AMBROEUS - BROOKFIELD</t>
  </si>
  <si>
    <t>10/24/2019</t>
  </si>
  <si>
    <t>10/01/2024</t>
  </si>
  <si>
    <t>UHT00741</t>
  </si>
  <si>
    <t>10/28/2019</t>
  </si>
  <si>
    <t>12/12/2019</t>
  </si>
  <si>
    <t>V07593</t>
  </si>
  <si>
    <t>J16-026938</t>
  </si>
  <si>
    <t>RL01371</t>
  </si>
  <si>
    <t>-129%</t>
  </si>
  <si>
    <t>ALL THE KINGS HORSES CAFE</t>
  </si>
  <si>
    <t>09/22/2022</t>
  </si>
  <si>
    <t>10/02/2024</t>
  </si>
  <si>
    <t>17982</t>
  </si>
  <si>
    <t>09/30/2022</t>
  </si>
  <si>
    <t>PINK CANTINA</t>
  </si>
  <si>
    <t>10/30/2019</t>
  </si>
  <si>
    <t>10/07/2024</t>
  </si>
  <si>
    <t>V00537</t>
  </si>
  <si>
    <t>LATOUR</t>
  </si>
  <si>
    <t>11/05/2020</t>
  </si>
  <si>
    <t>10/15/2024</t>
  </si>
  <si>
    <t>V02366</t>
  </si>
  <si>
    <t>02/05/2018</t>
  </si>
  <si>
    <t>10/16/2024</t>
  </si>
  <si>
    <t>AC AC-B</t>
  </si>
  <si>
    <t>AC01679B</t>
  </si>
  <si>
    <t>10/17/2019</t>
  </si>
  <si>
    <t>UPRIGHT BREW HOUSE</t>
  </si>
  <si>
    <t>10/21/2024</t>
  </si>
  <si>
    <t>HT-001144</t>
  </si>
  <si>
    <t>11/27/2020</t>
  </si>
  <si>
    <t>RUBY'S CAFE - SOHO</t>
  </si>
  <si>
    <t>03/06/2019</t>
  </si>
  <si>
    <t>10/23/2024</t>
  </si>
  <si>
    <t>20926</t>
  </si>
  <si>
    <t>JOE COFFEE - UNION SQUARE WEST</t>
  </si>
  <si>
    <t>12/11/2019</t>
  </si>
  <si>
    <t>10/28/2024</t>
  </si>
  <si>
    <t>V02936</t>
  </si>
  <si>
    <t>TEQUILA CHITO'S MEXICAN GRILL</t>
  </si>
  <si>
    <t>02/01/2007</t>
  </si>
  <si>
    <t>10/30/2024</t>
  </si>
  <si>
    <t>28329</t>
  </si>
  <si>
    <t>10/31/2019</t>
  </si>
  <si>
    <t>SWING 46</t>
  </si>
  <si>
    <t>08/05/2006</t>
  </si>
  <si>
    <t>16646</t>
  </si>
  <si>
    <t>JUBAN</t>
  </si>
  <si>
    <t>02/27/2015</t>
  </si>
  <si>
    <t>11/04/2024</t>
  </si>
  <si>
    <t>V10500B</t>
  </si>
  <si>
    <t>C11891</t>
  </si>
  <si>
    <t>02/14/2011</t>
  </si>
  <si>
    <t>ETAD1646</t>
  </si>
  <si>
    <t>12/30/2019</t>
  </si>
  <si>
    <t>ETAD2019</t>
  </si>
  <si>
    <t>MATSU SUSHI GRILL</t>
  </si>
  <si>
    <t>HILLSDALE</t>
  </si>
  <si>
    <t>10/06/2009</t>
  </si>
  <si>
    <t>11/05/2024</t>
  </si>
  <si>
    <t>29033</t>
  </si>
  <si>
    <t>WEATHER UP</t>
  </si>
  <si>
    <t>10/22/2010</t>
  </si>
  <si>
    <t>V04275</t>
  </si>
  <si>
    <t>SUSHI VILLAGE</t>
  </si>
  <si>
    <t>WESTWOOD</t>
  </si>
  <si>
    <t>11/29/2010</t>
  </si>
  <si>
    <t>21176</t>
  </si>
  <si>
    <t>ASQ-04440</t>
  </si>
  <si>
    <t>L’AMERICANA</t>
  </si>
  <si>
    <t>11/06/2024</t>
  </si>
  <si>
    <t>C16118</t>
  </si>
  <si>
    <t>V16409</t>
  </si>
  <si>
    <t>ADRIENNE'S PIZZA &amp; BAR</t>
  </si>
  <si>
    <t>11/19/2019</t>
  </si>
  <si>
    <t>21320</t>
  </si>
  <si>
    <t>SUSHI NAKAZAWA</t>
  </si>
  <si>
    <t>04/06/2021</t>
  </si>
  <si>
    <t>UHT00075</t>
  </si>
  <si>
    <t xml:space="preserve">CMA L1-X </t>
  </si>
  <si>
    <t>DOUZO</t>
  </si>
  <si>
    <t>12/03/2019</t>
  </si>
  <si>
    <t>11/08/2024</t>
  </si>
  <si>
    <t>26368</t>
  </si>
  <si>
    <t>PETE'S TAVERN</t>
  </si>
  <si>
    <t>12/13/2023</t>
  </si>
  <si>
    <t>11/09/2024</t>
  </si>
  <si>
    <t>HU J4</t>
  </si>
  <si>
    <t>J411-02929</t>
  </si>
  <si>
    <t>BISTRO LESAMIS</t>
  </si>
  <si>
    <t>11/20/2019</t>
  </si>
  <si>
    <t>11/13/2024</t>
  </si>
  <si>
    <t>C18356</t>
  </si>
  <si>
    <t>DA TOSCANO</t>
  </si>
  <si>
    <t>11/25/2019</t>
  </si>
  <si>
    <t>11/14/2024</t>
  </si>
  <si>
    <t>C17948</t>
  </si>
  <si>
    <t>BOBBY VAN'S</t>
  </si>
  <si>
    <t>05/20/2004</t>
  </si>
  <si>
    <t>11/18/2024</t>
  </si>
  <si>
    <t>HT-002418</t>
  </si>
  <si>
    <t>FLORIO’S PIZZERIA &amp; RESTAURANT</t>
  </si>
  <si>
    <t>04/12/2011</t>
  </si>
  <si>
    <t>11/20/2024</t>
  </si>
  <si>
    <t>28418</t>
  </si>
  <si>
    <t>ALBERTS CAFE AMICI</t>
  </si>
  <si>
    <t>17264</t>
  </si>
  <si>
    <t>BADA STORY (ENGLEWOOD CLIFFS)</t>
  </si>
  <si>
    <t>ENGLEWOOD CLIFF</t>
  </si>
  <si>
    <t>18329</t>
  </si>
  <si>
    <t>18769</t>
  </si>
  <si>
    <t>RUBY’S CAFE - EAST VILLAGE</t>
  </si>
  <si>
    <t>09/24/2019</t>
  </si>
  <si>
    <t>11/21/2024</t>
  </si>
  <si>
    <t>C14286</t>
  </si>
  <si>
    <t>VALHALLA</t>
  </si>
  <si>
    <t>12/09/2019</t>
  </si>
  <si>
    <t>18UC017823</t>
  </si>
  <si>
    <t>LE GRAINNE CAFE</t>
  </si>
  <si>
    <t>03/31/2022</t>
  </si>
  <si>
    <t>11/24/2024</t>
  </si>
  <si>
    <t>ETAF11105</t>
  </si>
  <si>
    <t>08/27/2001</t>
  </si>
  <si>
    <t>11/25/2024</t>
  </si>
  <si>
    <t>26355</t>
  </si>
  <si>
    <t xml:space="preserve">NEW YORK VINTNERS </t>
  </si>
  <si>
    <t>UHT00743</t>
  </si>
  <si>
    <t>A600193V-3</t>
  </si>
  <si>
    <t>12/13/2019</t>
  </si>
  <si>
    <t>ALIDORO</t>
  </si>
  <si>
    <t>02/17/2020</t>
  </si>
  <si>
    <t>ETAF07172</t>
  </si>
  <si>
    <t>11/30/2023</t>
  </si>
  <si>
    <t>11/30/2024</t>
  </si>
  <si>
    <t>00J12436</t>
  </si>
  <si>
    <t>THE LITTLE OWL</t>
  </si>
  <si>
    <t>01/07/2020</t>
  </si>
  <si>
    <t>12/01/2024</t>
  </si>
  <si>
    <t>V05457</t>
  </si>
  <si>
    <t>01/08/2020</t>
  </si>
  <si>
    <t>OTHER HALF BREWING</t>
  </si>
  <si>
    <t>12/17/2021</t>
  </si>
  <si>
    <t>12/02/2024</t>
  </si>
  <si>
    <t>V03850</t>
  </si>
  <si>
    <t>MARY O'S</t>
  </si>
  <si>
    <t>06/11/2009</t>
  </si>
  <si>
    <t>12/03/2024</t>
  </si>
  <si>
    <t>C17855</t>
  </si>
  <si>
    <t>02/05/2020</t>
  </si>
  <si>
    <t xml:space="preserve">THE TEN BELLS </t>
  </si>
  <si>
    <t>07/29/2022</t>
  </si>
  <si>
    <t>12/05/2024</t>
  </si>
  <si>
    <t>ETAF09876</t>
  </si>
  <si>
    <t>SOCARRAT</t>
  </si>
  <si>
    <t>12/11/2009</t>
  </si>
  <si>
    <t>12/09/2024</t>
  </si>
  <si>
    <t>V02370</t>
  </si>
  <si>
    <t>12/14/2023</t>
  </si>
  <si>
    <t>SOCARRAT NOLITA</t>
  </si>
  <si>
    <t>11/01/2010</t>
  </si>
  <si>
    <t>12/10/2024</t>
  </si>
  <si>
    <t>V07513</t>
  </si>
  <si>
    <t>05/11/2011</t>
  </si>
  <si>
    <t>V07267</t>
  </si>
  <si>
    <t>06/22/2021</t>
  </si>
  <si>
    <t>V07136</t>
  </si>
  <si>
    <t>SUNDAY'S WELL</t>
  </si>
  <si>
    <t>01/21/2020</t>
  </si>
  <si>
    <t>12/19/2024</t>
  </si>
  <si>
    <t>28304</t>
  </si>
  <si>
    <t>V05017</t>
  </si>
  <si>
    <t>VICE VERSA</t>
  </si>
  <si>
    <t>05/24/2010</t>
  </si>
  <si>
    <t>01/06/2025</t>
  </si>
  <si>
    <t>CMA C2</t>
  </si>
  <si>
    <t>131020</t>
  </si>
  <si>
    <t>02/25/2020</t>
  </si>
  <si>
    <t>LOS TACOS NO. 1--GRAND CENTRAL</t>
  </si>
  <si>
    <t>02/07/2020</t>
  </si>
  <si>
    <t>01/09/2025</t>
  </si>
  <si>
    <t>C17412</t>
  </si>
  <si>
    <t>AB10-16021</t>
  </si>
  <si>
    <t>HAVANA BAY (CUBAN RESTAURANT)</t>
  </si>
  <si>
    <t>01/10/2025</t>
  </si>
  <si>
    <t>C17416X</t>
  </si>
  <si>
    <t>11/23/2020</t>
  </si>
  <si>
    <t>02/06/2020</t>
  </si>
  <si>
    <t>V03831</t>
  </si>
  <si>
    <t>THE BOX</t>
  </si>
  <si>
    <t>08/23/2006</t>
  </si>
  <si>
    <t>01/17/2025</t>
  </si>
  <si>
    <t>C11494</t>
  </si>
  <si>
    <t>01/29/2020</t>
  </si>
  <si>
    <t>LITTLE CHARLI</t>
  </si>
  <si>
    <t>08/18/2014</t>
  </si>
  <si>
    <t>03300</t>
  </si>
  <si>
    <t>01/27/2023</t>
  </si>
  <si>
    <t>ASQ-04486</t>
  </si>
  <si>
    <t>WARREN PEACE</t>
  </si>
  <si>
    <t>02/10/2022</t>
  </si>
  <si>
    <t>01/19/2025</t>
  </si>
  <si>
    <t>18556</t>
  </si>
  <si>
    <t>02/11/2022</t>
  </si>
  <si>
    <t>V06113</t>
  </si>
  <si>
    <t>MR CHOW</t>
  </si>
  <si>
    <t>05/09/2006</t>
  </si>
  <si>
    <t>01/20/2025</t>
  </si>
  <si>
    <t>RL03789</t>
  </si>
  <si>
    <t>PETRARCA</t>
  </si>
  <si>
    <t>08/17/2005</t>
  </si>
  <si>
    <t>01/22/2025</t>
  </si>
  <si>
    <t>C16513</t>
  </si>
  <si>
    <t>01/27/2020</t>
  </si>
  <si>
    <t>FRANK'S ON FIRST</t>
  </si>
  <si>
    <t>26467</t>
  </si>
  <si>
    <t>ATTRAVERSA</t>
  </si>
  <si>
    <t>02/26/2020</t>
  </si>
  <si>
    <t>01/24/2025</t>
  </si>
  <si>
    <t>V09726</t>
  </si>
  <si>
    <t>V02649</t>
  </si>
  <si>
    <t>CODINO</t>
  </si>
  <si>
    <t>02/10/2020</t>
  </si>
  <si>
    <t>V16406</t>
  </si>
  <si>
    <t>FIAMMELLA</t>
  </si>
  <si>
    <t>02/13/2020</t>
  </si>
  <si>
    <t>01/27/2025</t>
  </si>
  <si>
    <t>C11289</t>
  </si>
  <si>
    <t>02/18/2020</t>
  </si>
  <si>
    <t>DESPANA FINE FOOD &amp; TAPAS CAFE</t>
  </si>
  <si>
    <t>07/26/2017</t>
  </si>
  <si>
    <t>01/31/2025</t>
  </si>
  <si>
    <t>V12353B</t>
  </si>
  <si>
    <t>AC D2-CL</t>
  </si>
  <si>
    <t>CDL00488</t>
  </si>
  <si>
    <t>Difference</t>
  </si>
  <si>
    <t>Grand Total</t>
  </si>
  <si>
    <t>Row Labels</t>
  </si>
  <si>
    <t>Count of ROLL DATE</t>
  </si>
  <si>
    <t>Sum of Difference</t>
  </si>
  <si>
    <t>%</t>
  </si>
  <si>
    <t>Target</t>
  </si>
  <si>
    <t>Resigns</t>
  </si>
  <si>
    <t xml:space="preserve">Period </t>
  </si>
  <si>
    <t>Price Increase</t>
  </si>
  <si>
    <t>New Accounts</t>
  </si>
  <si>
    <t>Hand Sales</t>
  </si>
  <si>
    <t>Q2</t>
  </si>
  <si>
    <t>Q3</t>
  </si>
  <si>
    <t>Q4</t>
  </si>
  <si>
    <t>X6</t>
  </si>
  <si>
    <t>X4</t>
  </si>
  <si>
    <t>X1</t>
  </si>
  <si>
    <t>Install Fees</t>
  </si>
  <si>
    <t>BRANCH TOTALS:</t>
  </si>
  <si>
    <t>BRANCH</t>
  </si>
  <si>
    <t>ROUTE</t>
  </si>
  <si>
    <t>BIG 5 SALES (BEFORE)</t>
  </si>
  <si>
    <t>COMPANION SALES (BEFORE)</t>
  </si>
  <si>
    <t># OF CUSTS (BEFORE)</t>
  </si>
  <si>
    <t># OF MACHINES (BEFORE)</t>
  </si>
  <si>
    <t># OF MACHINES BY STOP (BEFORE)</t>
  </si>
  <si>
    <t># OF STOPS (BEFORE)</t>
  </si>
  <si>
    <t>BIG 5 SALES (AFTER)</t>
  </si>
  <si>
    <t>COMPANION SALES (AFTER)</t>
  </si>
  <si>
    <t># OF CUSTS (AFTER)</t>
  </si>
  <si>
    <t># OF MACHINES (AFTER)</t>
  </si>
  <si>
    <t># OF MACHINES BY STOP (AFTER)</t>
  </si>
  <si>
    <t># OF STOPS (AFTER)</t>
  </si>
  <si>
    <t>Current</t>
  </si>
  <si>
    <t>Additonal</t>
  </si>
  <si>
    <t>Per Stop</t>
  </si>
  <si>
    <t>Yearly Sales</t>
  </si>
  <si>
    <t>Low Tier</t>
  </si>
  <si>
    <t>Categories</t>
  </si>
  <si>
    <t>Total</t>
  </si>
  <si>
    <t>See worksheet</t>
  </si>
  <si>
    <t>Multipliers</t>
  </si>
  <si>
    <t>Route</t>
  </si>
  <si>
    <t xml:space="preserve">BIG 5 SALES </t>
  </si>
  <si>
    <t xml:space="preserve">COMPANION SALES </t>
  </si>
  <si>
    <t># Stops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</si>
</sst>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[$-F800]dddd\,\ mmmm\ dd\,\ yyyy"/>
    <numFmt numFmtId="165" formatCode="_(&quot;$&quot;* #,##0_);_(&quot;$&quot;* \(#,##0\);_(&quot;$&quot;* &quot;-&quot;??_);_(@_)"/>
    <numFmt numFmtId="166" formatCode="&quot;$&quot;#,##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b/>
      <sz val="8"/>
      <color rgb="FFFF0000"/>
      <name val="Aptos Narrow"/>
      <family val="2"/>
      <scheme val="minor"/>
    </font>
    <font>
      <b/>
      <sz val="8"/>
      <color theme="0"/>
      <name val="Arial"/>
      <family val="2"/>
    </font>
    <font>
      <sz val="11"/>
      <name val="Aptos Narrow"/>
      <family val="2"/>
      <scheme val="minor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DDFF"/>
        <bgColor indexed="64"/>
      </patternFill>
    </fill>
    <fill>
      <patternFill patternType="solid">
        <fgColor rgb="FF507CD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" fontId="2" fillId="2" borderId="0" xfId="0" applyNumberFormat="1" applyFont="1" applyFill="1"/>
    <xf numFmtId="164" fontId="2" fillId="2" borderId="0" xfId="0" applyNumberFormat="1" applyFont="1" applyFill="1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1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1" xfId="1" applyNumberFormat="1" applyFont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0" fillId="0" borderId="7" xfId="1" applyNumberFormat="1" applyFont="1" applyBorder="1" applyAlignment="1">
      <alignment horizontal="center"/>
    </xf>
    <xf numFmtId="3" fontId="0" fillId="0" borderId="8" xfId="1" applyNumberFormat="1" applyFon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3" fontId="2" fillId="2" borderId="10" xfId="0" applyNumberFormat="1" applyFont="1" applyFill="1" applyBorder="1" applyAlignment="1">
      <alignment horizontal="center"/>
    </xf>
    <xf numFmtId="3" fontId="2" fillId="2" borderId="11" xfId="0" applyNumberFormat="1" applyFont="1" applyFill="1" applyBorder="1" applyAlignment="1">
      <alignment horizontal="center"/>
    </xf>
    <xf numFmtId="9" fontId="0" fillId="0" borderId="5" xfId="2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9" fontId="0" fillId="0" borderId="7" xfId="2" applyFon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2" fillId="2" borderId="14" xfId="0" applyNumberFormat="1" applyFont="1" applyFill="1" applyBorder="1" applyAlignment="1">
      <alignment horizontal="center"/>
    </xf>
    <xf numFmtId="3" fontId="2" fillId="2" borderId="5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3" fontId="2" fillId="2" borderId="6" xfId="1" applyNumberFormat="1" applyFont="1" applyFill="1" applyBorder="1" applyAlignment="1">
      <alignment horizontal="center"/>
    </xf>
    <xf numFmtId="165" fontId="0" fillId="0" borderId="0" xfId="1" applyNumberFormat="1" applyFont="1"/>
    <xf numFmtId="9" fontId="0" fillId="0" borderId="0" xfId="0" applyNumberFormat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3" fontId="2" fillId="2" borderId="6" xfId="0" applyNumberFormat="1" applyFont="1" applyFill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9" fontId="2" fillId="3" borderId="2" xfId="0" applyNumberFormat="1" applyFont="1" applyFill="1" applyBorder="1"/>
    <xf numFmtId="9" fontId="2" fillId="3" borderId="5" xfId="0" applyNumberFormat="1" applyFont="1" applyFill="1" applyBorder="1"/>
    <xf numFmtId="6" fontId="2" fillId="3" borderId="5" xfId="0" applyNumberFormat="1" applyFont="1" applyFill="1" applyBorder="1"/>
    <xf numFmtId="6" fontId="2" fillId="3" borderId="7" xfId="0" applyNumberFormat="1" applyFont="1" applyFill="1" applyBorder="1"/>
    <xf numFmtId="44" fontId="0" fillId="0" borderId="0" xfId="0" applyNumberFormat="1"/>
    <xf numFmtId="0" fontId="7" fillId="5" borderId="0" xfId="0" applyFont="1" applyFill="1" applyAlignment="1">
      <alignment horizontal="left" vertical="top" wrapText="1"/>
    </xf>
    <xf numFmtId="0" fontId="7" fillId="5" borderId="0" xfId="0" applyFont="1" applyFill="1" applyAlignment="1">
      <alignment horizontal="right" vertical="top" wrapText="1"/>
    </xf>
    <xf numFmtId="0" fontId="7" fillId="4" borderId="0" xfId="0" applyFont="1" applyFill="1" applyAlignment="1">
      <alignment horizontal="left" vertical="top" wrapText="1"/>
    </xf>
    <xf numFmtId="0" fontId="7" fillId="4" borderId="0" xfId="0" applyFont="1" applyFill="1" applyAlignment="1">
      <alignment horizontal="right" vertical="top" wrapText="1"/>
    </xf>
    <xf numFmtId="0" fontId="8" fillId="6" borderId="0" xfId="0" applyFont="1" applyFill="1" applyAlignment="1">
      <alignment vertical="center" wrapText="1"/>
    </xf>
    <xf numFmtId="0" fontId="8" fillId="6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right" vertical="top" wrapText="1"/>
    </xf>
    <xf numFmtId="0" fontId="8" fillId="6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right" vertical="center" wrapText="1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3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9" fontId="2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7" fillId="4" borderId="1" xfId="1" applyNumberFormat="1" applyFont="1" applyFill="1" applyBorder="1" applyAlignment="1">
      <alignment horizontal="right" vertical="top" wrapText="1"/>
    </xf>
    <xf numFmtId="9" fontId="9" fillId="0" borderId="1" xfId="2" applyFont="1" applyFill="1" applyBorder="1" applyAlignment="1">
      <alignment horizontal="center" vertical="top" wrapText="1"/>
    </xf>
    <xf numFmtId="9" fontId="0" fillId="0" borderId="1" xfId="0" applyNumberFormat="1" applyBorder="1" applyAlignment="1">
      <alignment horizontal="center"/>
    </xf>
    <xf numFmtId="165" fontId="0" fillId="0" borderId="1" xfId="1" applyNumberFormat="1" applyFont="1" applyBorder="1"/>
    <xf numFmtId="165" fontId="7" fillId="8" borderId="1" xfId="1" applyNumberFormat="1" applyFont="1" applyFill="1" applyBorder="1" applyAlignment="1">
      <alignment horizontal="right" vertical="top" wrapText="1"/>
    </xf>
    <xf numFmtId="0" fontId="2" fillId="7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44" fontId="0" fillId="0" borderId="6" xfId="0" applyNumberFormat="1" applyBorder="1"/>
    <xf numFmtId="0" fontId="0" fillId="8" borderId="5" xfId="0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165" fontId="12" fillId="8" borderId="8" xfId="1" applyNumberFormat="1" applyFont="1" applyFill="1" applyBorder="1" applyAlignment="1">
      <alignment horizontal="right" vertical="top" wrapText="1"/>
    </xf>
    <xf numFmtId="0" fontId="5" fillId="0" borderId="8" xfId="0" applyFon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165" fontId="0" fillId="0" borderId="8" xfId="0" applyNumberFormat="1" applyBorder="1"/>
    <xf numFmtId="165" fontId="0" fillId="0" borderId="8" xfId="1" applyNumberFormat="1" applyFont="1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209550</xdr:colOff>
      <xdr:row>17</xdr:row>
      <xdr:rowOff>161925</xdr:rowOff>
    </xdr:from>
    <xdr:to>
      <xdr:col>11</xdr:col>
      <xdr:colOff>229277</xdr:colOff>
      <xdr:row>23</xdr:row>
      <xdr:rowOff>195555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6CB046-FACA-0551-CE70-AF7D2AEB5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8775" y="3438525"/>
          <a:ext cx="3420152" cy="117663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diaz" refreshedDate="45630.594179398147" createdVersion="8" refreshedVersion="8" minRefreshableVersion="3" recordCount="524" xr:uid="{773F6D5B-3290-425A-AD09-D81685905573}">
  <cacheSource type="worksheet">
    <worksheetSource ref="A1:W525" sheet="Sheet1"/>
  </cacheSource>
  <cacheFields count="23">
    <cacheField name="BR" numFmtId="0">
      <sharedItems containsSemiMixedTypes="0" containsString="0" containsNumber="1" containsInteger="1" minValue="620" maxValue="620"/>
    </cacheField>
    <cacheField name="CUST #" numFmtId="0">
      <sharedItems containsSemiMixedTypes="0" containsString="0" containsNumber="1" containsInteger="1" minValue="62018" maxValue="236200115"/>
    </cacheField>
    <cacheField name="CUST NAME" numFmtId="1">
      <sharedItems count="401">
        <s v="GROTTO PIZZA &amp; REST."/>
        <s v="BOND STREET RESTAURANT"/>
        <s v="KANA"/>
        <s v="MANSION'S CATERING"/>
        <s v="YAKITORI TAISHO RESTAURANT"/>
        <s v="LA GIOCONDA"/>
        <s v="WINDFALL"/>
        <s v="JOE G'S RESTAURANT            "/>
        <s v="GREAT AMERICAN HEALTH"/>
        <s v="BOBBY VANS"/>
        <s v="THE SABIENG THAI"/>
        <s v="DON GIOVANNI"/>
        <s v="IT'S GREEK TO ME              "/>
        <s v="SALAAM BOMBAY"/>
        <s v="KATRA"/>
        <s v="UTSAV"/>
        <s v="CHINA CHALET I"/>
        <s v="SALOON"/>
        <s v="CAFE CLASSICO"/>
        <s v="LOVELY DAYS (CANTALOUPE)"/>
        <s v="KATHIE AND GLENN’S STEAKHOUSE"/>
        <s v="WASABI JAPANESE"/>
        <s v="BANC CAFE"/>
        <s v="ZONA TRIBECA"/>
        <s v="HOTEL GIRAFFE"/>
        <s v="TARALLUCI E VINO"/>
        <s v="LIBRARY HOTEL"/>
        <s v="TARA ROSE"/>
        <s v="HARRY'S ITALIAN"/>
        <s v="KILLARNEY ROSE "/>
        <s v="VIA BRASIL"/>
        <s v="JOE COFFEE"/>
        <s v="INATTESO PIZZA BAR"/>
        <s v="FELICE 15 GOLD STREET"/>
        <s v="INATTESO CAFE"/>
        <s v="KAZUZA"/>
        <s v="THE SMITH"/>
        <s v="SUSHI TSUSHIMA"/>
        <s v="CASA LEVER"/>
        <s v="BHATTI INDIAN GRILL"/>
        <s v="THINK COFFEE"/>
        <s v="SANT AMBROEUS"/>
        <s v="MOLE MEXICAN RESTAURANT"/>
        <s v="IT'S GREEK TO ME"/>
        <s v="SKY ROOM"/>
        <s v="MIDORI SUSHI II"/>
        <s v="CAFE TIVOLI"/>
        <s v="BOBBY VAN'S GRILL"/>
        <s v="UPPER STORY BY CHARLIE PALMER"/>
        <s v="REVISION LOUNGE"/>
        <s v="SETTE CUCINA ITALIANA"/>
        <s v="THE SMITH "/>
        <s v="TUA CUCINA MEXICANA"/>
        <s v="VILLAGE TAVERNA"/>
        <s v="THE CUTTING ROOM"/>
        <s v="LILLIES"/>
        <s v="TORTARIA"/>
        <s v="THE JOYCE"/>
        <s v="CRAVE FISH BAR"/>
        <s v="OVEST"/>
        <s v="MUGHLAI INDIAN CUISINE"/>
        <s v="KARIZMA LOUNGE"/>
        <s v="THE HIDEAWAY"/>
        <s v="THE COMMITTED PIG"/>
        <s v="VARKA RESTAURANT"/>
        <s v="TAVOLA"/>
        <s v="JUDGE ROY BEAN"/>
        <s v="THE RED LION"/>
        <s v="BREADS BAKERY UNION SQUARE"/>
        <s v="HAVANA'S CUBAN CAFE"/>
        <s v="MAIZAL RESTAURANT"/>
        <s v="VINTRY"/>
        <s v="PENNYLANE COFFEE"/>
        <s v="SEABRA'S ARMORY"/>
        <s v="EVERYMAN ESPRESSO."/>
        <s v="HILL AND BAY"/>
        <s v="PICANTE RESTAURANT"/>
        <s v="NEW SUSHI X 1"/>
        <s v="BOQUERIA - 19TH STREET"/>
        <s v="THE ROSE BAR"/>
        <s v="YOPPARAI"/>
        <s v="LUCKY CAT"/>
        <s v="CASA BIANCA"/>
        <s v="DEAR IRVING"/>
        <s v="THINK COFFEE."/>
        <s v="FONDA"/>
        <s v="ULYSSES                       "/>
        <s v="TARTINERY"/>
        <s v="WHITE OAK TAVERN"/>
        <s v="ANGEETHI INDIAN CUISINE"/>
        <s v="TRATTORIA CARPACCIO"/>
        <s v="TADKA"/>
        <s v="DON ANGIE"/>
        <s v="HOTEL ELYSEE"/>
        <s v="CHELSEA MUSIC HALL"/>
        <s v="LOS TACOS NO. 1--CHELSEA MARKET"/>
        <s v="CHOLA INDIAN CUISINE"/>
        <s v="DEAD RABBIT TAVERN"/>
        <s v="THE SPOTTED OWL"/>
        <s v="TAQUERIA ST. MARKS PLACE"/>
        <s v="BXL ZOETTE"/>
        <s v="SNACK TAVERNA"/>
        <s v="LES ENFANTS DE BOHEME"/>
        <s v="GRAPPA RISTORANTE"/>
        <s v="BINH DUONG"/>
        <s v="LIPS"/>
        <s v="TARALLUCCI E VINO "/>
        <s v="MAR MAR RESTAURANT"/>
        <s v="SOUVLAKI GR- WEST 56TH"/>
        <s v="MASON JAR"/>
        <s v="KANG HO DONG BAEKJEONG"/>
        <s v="PLANET CHICKEN"/>
        <s v="ORIENT EXPRESS/TURKS AND FROGS"/>
        <s v="LAZY POINT"/>
        <s v="THE STATION RESTAURANT"/>
        <s v="COURT STREET GROCERS"/>
        <s v="ORANGE LANTERN"/>
        <s v="BONAO RESTAURANT"/>
        <s v="THE STAND"/>
        <s v="CAFE WHA"/>
        <s v="OBICA"/>
        <s v="IL TAVOLA DI PALMISANO "/>
        <s v="BITE"/>
        <s v="CIRAGAN PALACE"/>
        <s v="ANFORA"/>
        <s v="THE SPANIARD"/>
        <s v="THE ROOST"/>
        <s v="KAI YANG"/>
        <s v="PINTO GARDEN"/>
        <s v="LOS MARISCOS"/>
        <s v="THE WHISKEY TRADER "/>
        <s v="TONY'S DINAPOLI RESTAURANT"/>
        <s v="TIPSY GIRL"/>
        <s v="MEZCAL KITCHEN"/>
        <s v="PRIMAVERA RESTAURANT"/>
        <s v="QUANTUM SOUND"/>
        <s v="BONNIE VEE"/>
        <s v="TOMATO GARDEN  RESTAURANT"/>
        <s v="ANGELO'S PIZZA"/>
        <s v="BADA SUSHI"/>
        <s v="RUBY'S CAFE - MURRAY HILL"/>
        <s v="OSTERIA LAGUNA"/>
        <s v="EL CANTINERO"/>
        <s v="THE ESSEX HOUSE"/>
        <s v="TRE ANGELINA"/>
        <s v="UOGASHI"/>
        <s v="CITIZENS OF CHELSEA "/>
        <s v="PICCOLA CUCINA ESTIATORIA"/>
        <s v="THE MEATBALL SHOP"/>
        <s v="HIRO SUSHI"/>
        <s v="CAFE MOGADOR"/>
        <s v="DA MARINO NYC"/>
        <s v="BCD TOFU HOUSE "/>
        <s v="THAI VILLA"/>
        <s v="APOTHEKE"/>
        <s v="YAMA RAMEN"/>
        <s v="BENEDICTINE ABBEY OF NEWARK"/>
        <s v="LA MIRABELLE"/>
        <s v="UP LOUNGE"/>
        <s v="MARKET TABLE"/>
        <s v="SUSHI AZABU"/>
        <s v="P.J. CARNEY"/>
        <s v="THE BACK ROOM"/>
        <s v="SAHARA RESTAURANT"/>
        <s v="STREET TACO"/>
        <s v="TEQUILA + TACO"/>
        <s v="BAYONNE PATIO BAR &amp; GRILLE "/>
        <s v="PAUL &amp; JIMMY'S "/>
        <s v="LITTLE OWL THE TOWNHOUSE"/>
        <s v="JOHNNY TEQUILA'S"/>
        <s v="LAZY SUNDAES "/>
        <s v="THE CROWN BANQUET KITCHEN"/>
        <s v="AROKA"/>
        <s v="SUSHI ON JONES - WEST 10TH"/>
        <s v="SIDNEYS FIVE"/>
        <s v="EDWARD'S "/>
        <s v="LOS TACOS NO. 1--TIMES SQUARE"/>
        <s v="RIGOR HILL MARKET"/>
        <s v="BANQUET KITCHEN "/>
        <s v="THE METUCHEN INN"/>
        <s v="SUSHI ZO"/>
        <s v="ARDESIA WINE BAR"/>
        <s v="FERNS"/>
        <s v="EL BANDIDO RESTAURANT"/>
        <s v="MAMA MIA 44 SW ITALIAN CUISINE"/>
        <s v="MENYA JIRO"/>
        <s v="LAUGHING MAN COFFEE"/>
        <s v="KAMAL PALACE"/>
        <s v="BAAR BAAR"/>
        <s v="LEA (ROUGE)"/>
        <s v="IL POSTO ACCANTO"/>
        <s v="POCO RESTAURANT"/>
        <s v="SOLA'S"/>
        <s v="COUPE"/>
        <s v="MRKTPL"/>
        <s v="CURRY IN A HURRY"/>
        <s v="ST. BARTHOLOMEH"/>
        <s v="THE RAGTRADER LIQUOR &amp; FOOD"/>
        <s v="OLAR NOSO"/>
        <s v="CARRIAGE HOUSE"/>
        <s v="TABE TOMO "/>
        <s v="TAQUERIA GRAMERCY"/>
        <s v="B.I.N.Y. KARAOKE BAR &amp; LOUNGE"/>
        <s v="THE HIGH LINE HOTEL"/>
        <s v="TRATTORIA VIA VENETO"/>
        <s v="LA PARISIENNE"/>
        <s v="CROWN ALLEY"/>
        <s v="TAVOLINA"/>
        <s v="MEME MEDITERRANEAN--WEST VILLAGE"/>
        <s v="BACARO"/>
        <s v="LA BAIA"/>
        <s v="THE LITTLE RASCAL"/>
        <s v="THAI SON VIETAMESE RESTAURANT"/>
        <s v="NHA TRANG RESTAURANT"/>
        <s v="DAYI'NIN YERI"/>
        <s v="EET @ SPLASHLIGHT"/>
        <s v="OH! CALAMARES"/>
        <s v="CHOP-SHOP"/>
        <s v="THE CLAM"/>
        <s v="TAJ"/>
        <s v="HUDSON CLEARWATER"/>
        <s v="MASAGO"/>
        <s v="CANTON PALACE"/>
        <s v="BAR GOTO"/>
        <s v="PIANO'S"/>
        <s v="BO'S"/>
        <s v="LE PARIESIEN"/>
        <s v="DONNYBROOK"/>
        <s v="AYAMA RESTAURANT"/>
        <s v="RED APPLE"/>
        <s v="BOON SONG THAI"/>
        <s v="SOCARRAT EAST"/>
        <s v="HANOI HOUSE"/>
        <s v="MARQUEE"/>
        <s v="SMILE TO GO FLATIRON"/>
        <s v="IHOP"/>
        <s v="LA REGGIA"/>
        <s v="DARBY ROAD"/>
        <s v="UNA PIZZA NAPOLENTANA "/>
        <s v="KATANA KITTEN"/>
        <s v="FIASCHETTERIA – WEST VILLAGE"/>
        <s v="THE PEACOCK /THE SHAKESPEARE"/>
        <s v="MACE"/>
        <s v="BATHTUB GIN"/>
        <s v="STUDIO XXI"/>
        <s v="MAMASITA BAR &amp; GRILL"/>
        <s v="TURNMILL"/>
        <s v="BLIND BARBER"/>
        <s v="INTERLUDE"/>
        <s v="GIORDINO 54"/>
        <s v="SAN GIUSEPPE"/>
        <s v="BOTANICA BAR"/>
        <s v="STATION KITCHEN"/>
        <s v="EMMY SQUARED PIZZA - 48TH STREET"/>
        <s v="VIVA MARGARITA"/>
        <s v="PHO 60"/>
        <s v="COPPER STILL 2"/>
        <s v="HER NAME WAS CARMEN"/>
        <s v="HUDSON  &amp; CO BAR &amp; GRILL"/>
        <s v="CONFETTI RISTORANTE"/>
        <s v="RYUSEI SUSHI"/>
        <s v="MURRAY'S CHEESE SHOP"/>
        <s v="HUNKAR RESTAURANT"/>
        <s v="PLANK PIZZA COMPANY &amp; BEER PARLOR"/>
        <s v="CHANG NOI THAI"/>
        <s v="KOME WAZA"/>
        <s v="THE CABIN"/>
        <s v="SAVEUR CREOLE"/>
        <s v="CHA PAS'S NOODLES &amp; GRILL"/>
        <s v="PORTOFINO'S RESTAURANT"/>
        <s v="BLEECKER STREET BAR"/>
        <s v="TURKUAZ"/>
        <s v="ANYTIME KITCHEN"/>
        <s v="TANDORI MELA"/>
        <s v="11TH STREET BAR"/>
        <s v="NOODIES THAI KITCHEN"/>
        <s v="FREEMANS RESTAURANT"/>
        <s v="RONIN STONES"/>
        <s v="CHEZ NAPOLEON"/>
        <s v="MAMO RESTAURANT"/>
        <s v="MEDI WINE BAR "/>
        <s v="THE ELGIN"/>
        <s v="DAIMATSU"/>
        <s v="MITCHEL LONDON CATERING"/>
        <s v="ABA TURKISH RESTAURANT"/>
        <s v="HUDSON CAFE"/>
        <s v="SPANISH TAVERN"/>
        <s v="BARCELONA"/>
        <s v="DHABA EXPRESS"/>
        <s v="LAZY SUNDAES"/>
        <s v="MONTE'S"/>
        <s v="BENITO ONE RESTAURANT"/>
        <s v="SPICE CULTURE (RESTAURANT)"/>
        <s v="SIDEWALK BISTRO"/>
        <s v="P.S. KITCHEN"/>
        <s v="ANIXI"/>
        <s v="TACOVISION"/>
        <s v="WHISKEY ROXX"/>
        <s v="PICKETT'S VILLAGE BAR"/>
        <s v="DEEWAN BANQUET"/>
        <s v="FAIRFAX"/>
        <s v="JEFFREY'S"/>
        <s v="BARRIO CHINO"/>
        <s v="ARTICHOKE"/>
        <s v="HOUDINI PIZZA"/>
        <s v="KARAHI INDIAN CUISINE"/>
        <s v="SHUKO"/>
        <s v="BLANK SLATE COFFE &amp; KITCHEN - MIDTOWN"/>
        <s v="EL TORO MEXICAN GRILL"/>
        <s v="THE WREN"/>
        <s v="BUENA VISTA"/>
        <s v="ERNESTO'S"/>
        <s v="WHITE HORSE TAVERN"/>
        <s v="BAEK JEONG"/>
        <s v="DR. CLARK"/>
        <s v="KARVOUNA MEZZE"/>
        <s v="LOS TACOS NO. 1--TRIBECA"/>
        <s v="FELICE CHAMBERS"/>
        <s v="PATIALA INDIAN GRILL 2"/>
        <s v="MANI IN PASTA"/>
        <s v="ORALE MEXICAN KITCHEN"/>
        <s v="CIEN FUEGOS"/>
        <s v="KAVO'S GRILL"/>
        <s v="DOUBLE ZERO"/>
        <s v="EAT WELL MODERN BUFFET"/>
        <s v="TUTTO A MODO MIO"/>
        <s v="DUDLEY'S"/>
        <s v="ROBONGI"/>
        <s v="RAY'S RESTAURANT"/>
        <s v="THE RIVER"/>
        <s v="VAN DA"/>
        <s v="AQUAVIT"/>
        <s v="PANINO RUSTICO RICHMOND ROAD"/>
        <s v="URBAN TANDOOR"/>
        <s v="SUSHI OF GARI-TRIBECA"/>
        <s v="THE HAWKSMOOR"/>
        <s v="THE MERMAID INN - CHELSEA"/>
        <s v="ST JARDIM"/>
        <s v="BRICIOLA"/>
        <s v="SUSHI TERIA"/>
        <s v="PASTA EATER"/>
        <s v="AMA RAW BAR"/>
        <s v="SARAVANAA BHAVAN"/>
        <s v="CAFE GRUMPY- ESSEX CROSSINGS"/>
        <s v="SIGIRI FOR US"/>
        <s v="HO HO KUS SUSHI CAFE"/>
        <s v="SOUVLAKI GR- EAST 53RD"/>
        <s v="NOTHING REALLY MATTERS"/>
        <s v="ZAIKA BBQ &amp; GRILL"/>
        <s v="MARY'S"/>
        <s v="BLOSSOM"/>
        <s v="PETEE'S PIE"/>
        <s v="SANT AMBROEUS - BROOKFIELD"/>
        <s v="ALL THE KINGS HORSES CAFE"/>
        <s v="PINK CANTINA"/>
        <s v="LATOUR"/>
        <s v="UPRIGHT BREW HOUSE"/>
        <s v="RUBY'S CAFE - SOHO"/>
        <s v="JOE COFFEE - UNION SQUARE WEST"/>
        <s v="TEQUILA CHITO'S MEXICAN GRILL"/>
        <s v="SWING 46"/>
        <s v="JUBAN"/>
        <s v="MATSU SUSHI GRILL"/>
        <s v="WEATHER UP"/>
        <s v="SUSHI VILLAGE"/>
        <s v="L’AMERICANA"/>
        <s v="ADRIENNE'S PIZZA &amp; BAR"/>
        <s v="SUSHI NAKAZAWA"/>
        <s v="DOUZO"/>
        <s v="PETE'S TAVERN"/>
        <s v="BISTRO LESAMIS"/>
        <s v="DA TOSCANO"/>
        <s v="BOBBY VAN'S"/>
        <s v="FLORIO’S PIZZERIA &amp; RESTAURANT"/>
        <s v="ALBERTS CAFE AMICI"/>
        <s v="BADA STORY (ENGLEWOOD CLIFFS)"/>
        <s v="RUBY’S CAFE - EAST VILLAGE"/>
        <s v="VALHALLA"/>
        <s v="LE GRAINNE CAFE"/>
        <s v="NEW YORK VINTNERS "/>
        <s v="ALIDORO"/>
        <s v="THE LITTLE OWL"/>
        <s v="OTHER HALF BREWING"/>
        <s v="MARY O'S"/>
        <s v="THE TEN BELLS "/>
        <s v="SOCARRAT"/>
        <s v="SOCARRAT NOLITA"/>
        <s v="SUNDAY'S WELL"/>
        <s v="VICE VERSA"/>
        <s v="LOS TACOS NO. 1--GRAND CENTRAL"/>
        <s v="HAVANA BAY (CUBAN RESTAURANT)"/>
        <s v="THE BOX"/>
        <s v="LITTLE CHARLI"/>
        <s v="WARREN PEACE"/>
        <s v="MR CHOW"/>
        <s v="PETRARCA"/>
        <s v="FRANK'S ON FIRST"/>
        <s v="ATTRAVERSA"/>
        <s v="CODINO"/>
        <s v="FIAMMELLA"/>
        <s v="DESPANA FINE FOOD &amp; TAPAS CAFE"/>
      </sharedItems>
    </cacheField>
    <cacheField name="CITY" numFmtId="1">
      <sharedItems/>
    </cacheField>
    <cacheField name="RTE" numFmtId="0">
      <sharedItems containsSemiMixedTypes="0" containsString="0" containsNumber="1" containsInteger="1" minValue="1" maxValue="12" count="12">
        <n v="5"/>
        <n v="6"/>
        <n v="12"/>
        <n v="3"/>
        <n v="2"/>
        <n v="4"/>
        <n v="9"/>
        <n v="1"/>
        <n v="8"/>
        <n v="7"/>
        <n v="11"/>
        <n v="10"/>
      </sharedItems>
    </cacheField>
    <cacheField name="DAY" numFmtId="1">
      <sharedItems/>
    </cacheField>
    <cacheField name="INST DATE" numFmtId="164">
      <sharedItems containsNonDate="0"/>
    </cacheField>
    <cacheField name="ROLL DATE" numFmtId="14">
      <sharedItems containsNonDate="0"/>
    </cacheField>
    <cacheField name="MODEL" numFmtId="1">
      <sharedItems/>
    </cacheField>
    <cacheField name="SERIAL" numFmtId="1">
      <sharedItems/>
    </cacheField>
    <cacheField name="SALES GROUP" numFmtId="1">
      <sharedItems/>
    </cacheField>
    <cacheField name="LAST UPDATE" numFmtId="1">
      <sharedItems/>
    </cacheField>
    <cacheField name="CUST B RATE" numFmtId="1">
      <sharedItems containsSemiMixedTypes="0" containsString="0" containsNumber="1" minValue="40" maxValue="965"/>
    </cacheField>
    <cacheField name="Difference" numFmtId="1">
      <sharedItems containsSemiMixedTypes="0" containsString="0" containsNumber="1" minValue="-246" maxValue="362"/>
    </cacheField>
    <cacheField name="CUST RKS INCLUDE" numFmtId="1">
      <sharedItems containsSemiMixedTypes="0" containsString="0" containsNumber="1" containsInteger="1" minValue="0" maxValue="10000"/>
    </cacheField>
    <cacheField name="CUST RK RATE" numFmtId="1">
      <sharedItems containsSemiMixedTypes="0" containsString="0" containsNumber="1" minValue="0" maxValue="0.125"/>
    </cacheField>
    <cacheField name="AVG BILL" numFmtId="1">
      <sharedItems containsSemiMixedTypes="0" containsString="0" containsNumber="1" minValue="40" maxValue="1008.13"/>
    </cacheField>
    <cacheField name="AVG RK USAGE" numFmtId="1">
      <sharedItems containsSemiMixedTypes="0" containsString="0" containsNumber="1" containsInteger="1" minValue="0" maxValue="21039"/>
    </cacheField>
    <cacheField name="STD B RATE" numFmtId="1">
      <sharedItems containsSemiMixedTypes="0" containsString="0" containsNumber="1" containsInteger="1" minValue="99" maxValue="1014"/>
    </cacheField>
    <cacheField name="STD RKS INCLUDE" numFmtId="1">
      <sharedItems containsSemiMixedTypes="0" containsString="0" containsNumber="1" containsInteger="1" minValue="0" maxValue="10000"/>
    </cacheField>
    <cacheField name="STD RK RATE" numFmtId="1">
      <sharedItems containsSemiMixedTypes="0" containsString="0" containsNumber="1" minValue="0" maxValue="0.14899999999999999"/>
    </cacheField>
    <cacheField name="STD BILL" numFmtId="1">
      <sharedItems containsSemiMixedTypes="0" containsString="0" containsNumber="1" minValue="99" maxValue="1687.0809999999999"/>
    </cacheField>
    <cacheField name="DISC" numFmtId="1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4">
  <r>
    <n v="620"/>
    <n v="6206075"/>
    <x v="0"/>
    <s v="NEW YORK CITY"/>
    <x v="0"/>
    <s v="11B"/>
    <s v="01/14/1992"/>
    <s v="05/19/1997"/>
    <s v="AC A5"/>
    <s v="C09542"/>
    <s v="AUTO CHLOR DW BUNDLE"/>
    <s v="09/15/2014"/>
    <n v="169"/>
    <n v="-77"/>
    <n v="1200"/>
    <n v="6.9000000000000006E-2"/>
    <n v="169"/>
    <n v="835"/>
    <n v="246"/>
    <n v="1000"/>
    <n v="8.8999999999999996E-2"/>
    <n v="246"/>
    <s v="31%"/>
  </r>
  <r>
    <n v="620"/>
    <n v="6201402"/>
    <x v="1"/>
    <s v="NEW YORK CITY "/>
    <x v="1"/>
    <s v="09B,19"/>
    <s v="07/14/1999"/>
    <s v="08/31/1999"/>
    <s v="ADS ET-AF"/>
    <s v="ETAF11796"/>
    <s v="DW RENTAL-NON AUTO-CHLOR MACHINE"/>
    <s v="01/23/2014"/>
    <n v="159"/>
    <n v="-87"/>
    <n v="1000"/>
    <n v="6.5000000000000002E-2"/>
    <n v="159"/>
    <n v="418"/>
    <n v="240"/>
    <n v="1000"/>
    <n v="8.8999999999999996E-2"/>
    <n v="240"/>
    <s v="34%"/>
  </r>
  <r>
    <n v="620"/>
    <n v="6201402"/>
    <x v="1"/>
    <s v="NEW YORK CITY "/>
    <x v="1"/>
    <s v="09B,19"/>
    <s v="09/07/1999"/>
    <s v="02/29/2000"/>
    <s v="ADS ET-AF"/>
    <s v="ETAF12002"/>
    <s v="DW RENTAL-NON AUTO-CHLOR MACHINE"/>
    <s v="01/23/2014"/>
    <n v="159"/>
    <n v="-87"/>
    <n v="1000"/>
    <n v="6.5000000000000002E-2"/>
    <n v="159"/>
    <n v="899"/>
    <n v="240"/>
    <n v="1000"/>
    <n v="8.8999999999999996E-2"/>
    <n v="240"/>
    <s v="34%"/>
  </r>
  <r>
    <n v="620"/>
    <n v="6207182"/>
    <x v="2"/>
    <s v="NEW YORK CITY "/>
    <x v="2"/>
    <s v="19B"/>
    <s v="11/08/1991"/>
    <s v="12/10/2000"/>
    <s v="AC A4"/>
    <s v="18559"/>
    <s v="AUTO CHLOR DW BUNDLE"/>
    <s v="01/26/2011"/>
    <n v="165"/>
    <n v="-81"/>
    <n v="1000"/>
    <n v="6.5000000000000002E-2"/>
    <n v="165"/>
    <n v="0"/>
    <n v="246"/>
    <n v="1000"/>
    <n v="8.8999999999999996E-2"/>
    <n v="246"/>
    <s v="33%"/>
  </r>
  <r>
    <n v="620"/>
    <n v="6208215"/>
    <x v="3"/>
    <s v="NEW YORK CITY "/>
    <x v="0"/>
    <s v="12B"/>
    <s v="08/12/2001"/>
    <s v="08/12/2001"/>
    <s v="ADS AFC"/>
    <s v="C012335"/>
    <s v="DW RENTAL-NON AUTO-CHLOR MACHINE"/>
    <s v="01/27/2011"/>
    <n v="159"/>
    <n v="-87"/>
    <n v="1200"/>
    <n v="6.5000000000000002E-2"/>
    <n v="159"/>
    <n v="487"/>
    <n v="245"/>
    <n v="1000"/>
    <n v="8.8999999999999996E-2"/>
    <n v="245"/>
    <s v="35%"/>
  </r>
  <r>
    <n v="620"/>
    <n v="62015409"/>
    <x v="4"/>
    <s v="NEW YORK CITY"/>
    <x v="2"/>
    <s v="19B"/>
    <s v="08/12/2001"/>
    <s v="08/12/2001"/>
    <s v="CMA A2"/>
    <s v="002444"/>
    <s v="NON AC DW RENTAL PLUS CHEM"/>
    <s v=""/>
    <n v="110"/>
    <n v="-136"/>
    <n v="0"/>
    <n v="0"/>
    <n v="110"/>
    <n v="0"/>
    <n v="184"/>
    <n v="0"/>
    <n v="0"/>
    <n v="184"/>
    <s v="40%"/>
  </r>
  <r>
    <n v="620"/>
    <n v="6207580"/>
    <x v="5"/>
    <s v="NEW YORK CITY "/>
    <x v="3"/>
    <s v="03B"/>
    <s v="12/06/1999"/>
    <s v="12/28/2002"/>
    <s v="ADS ET-AF"/>
    <s v="ETAF12322"/>
    <s v="DW RENTAL-NON AUTO-CHLOR MACHINE"/>
    <s v="07/23/2012"/>
    <n v="160"/>
    <n v="-86"/>
    <n v="1400"/>
    <n v="6.9000000000000006E-2"/>
    <n v="160"/>
    <n v="474"/>
    <n v="240"/>
    <n v="1000"/>
    <n v="8.8999999999999996E-2"/>
    <n v="240"/>
    <s v="33%"/>
  </r>
  <r>
    <n v="620"/>
    <n v="62015386"/>
    <x v="6"/>
    <s v="NEW YORK CITY "/>
    <x v="2"/>
    <s v="19B"/>
    <s v="05/20/1997"/>
    <s v="03/22/2003"/>
    <s v="AC A4"/>
    <s v="22552"/>
    <s v="AUTO CHLOR DW BUNDLE"/>
    <s v="09/06/2012"/>
    <n v="159"/>
    <n v="-87"/>
    <n v="1000"/>
    <n v="6.4000000000000001E-2"/>
    <n v="159"/>
    <n v="0"/>
    <n v="246"/>
    <n v="1000"/>
    <n v="8.8999999999999996E-2"/>
    <n v="246"/>
    <s v="35%"/>
  </r>
  <r>
    <n v="620"/>
    <n v="62021334"/>
    <x v="7"/>
    <s v="NEW YORK CITY "/>
    <x v="4"/>
    <s v="05B"/>
    <s v="02/28/2004"/>
    <s v="02/09/2004"/>
    <s v="CMA AH2"/>
    <s v="AH2-121413"/>
    <s v="DW RENTAL-NON AUTO-CHLOR MACHINE"/>
    <s v="09/15/2014"/>
    <n v="185"/>
    <n v="-61"/>
    <n v="0"/>
    <n v="0"/>
    <n v="185"/>
    <n v="1"/>
    <n v="245"/>
    <n v="1000"/>
    <n v="8.8999999999999996E-2"/>
    <n v="245"/>
    <s v="24%"/>
  </r>
  <r>
    <n v="620"/>
    <n v="6206055"/>
    <x v="8"/>
    <s v="NEW YORK CITY "/>
    <x v="2"/>
    <s v="19B"/>
    <s v="03/19/2004"/>
    <s v="03/19/2004"/>
    <s v="AC A4"/>
    <s v="27231"/>
    <s v="AUTO CHLOR DW BUNDLE"/>
    <s v="09/15/2014"/>
    <n v="360"/>
    <n v="114"/>
    <n v="0"/>
    <n v="0"/>
    <n v="360"/>
    <n v="0"/>
    <n v="246"/>
    <n v="1000"/>
    <n v="8.8999999999999996E-2"/>
    <n v="246"/>
    <s v="-46%"/>
  </r>
  <r>
    <n v="620"/>
    <n v="620520"/>
    <x v="9"/>
    <s v="NEW YORK CITY "/>
    <x v="3"/>
    <s v="02B,12"/>
    <s v="12/17/2004"/>
    <s v="12/17/2004"/>
    <s v="ADS HT25"/>
    <s v="HT-002456"/>
    <s v="DW RENTAL-NON AUTO-CHLOR MACHINE"/>
    <s v="09/15/2014"/>
    <n v="250"/>
    <n v="4"/>
    <n v="2500"/>
    <n v="0.06"/>
    <n v="339.1"/>
    <n v="3985"/>
    <n v="345"/>
    <n v="1000"/>
    <n v="7.9000000000000001E-2"/>
    <n v="580.81500000000005"/>
    <s v="42%"/>
  </r>
  <r>
    <n v="620"/>
    <n v="6201448"/>
    <x v="10"/>
    <s v="NEW YORK CITY "/>
    <x v="5"/>
    <s v="10B"/>
    <s v="12/20/2004"/>
    <s v="12/20/2004"/>
    <s v="ADS AF"/>
    <s v="48347X"/>
    <s v="DW RENTAL-NON AUTO-CHLOR MACHINE"/>
    <s v="01/27/2012"/>
    <n v="165"/>
    <n v="-81"/>
    <n v="1000"/>
    <n v="6.5000000000000002E-2"/>
    <n v="165"/>
    <n v="450"/>
    <n v="245"/>
    <n v="1000"/>
    <n v="8.8999999999999996E-2"/>
    <n v="245"/>
    <s v="33%"/>
  </r>
  <r>
    <n v="620"/>
    <n v="6204196"/>
    <x v="11"/>
    <s v="NEW YORK CITY "/>
    <x v="5"/>
    <s v="04B"/>
    <s v="03/07/2001"/>
    <s v="04/02/2006"/>
    <s v="AC A5"/>
    <s v="C15169"/>
    <s v="AUTO CHLOR DW BUNDLE"/>
    <s v="09/15/2014"/>
    <n v="165"/>
    <n v="-81"/>
    <n v="1000"/>
    <n v="6.9000000000000006E-2"/>
    <n v="240.624"/>
    <n v="2096"/>
    <n v="246"/>
    <n v="1000"/>
    <n v="8.8999999999999996E-2"/>
    <n v="343.54399999999998"/>
    <s v="30%"/>
  </r>
  <r>
    <n v="620"/>
    <n v="6207005"/>
    <x v="12"/>
    <s v="RIDGEWOOD"/>
    <x v="6"/>
    <s v="18B"/>
    <s v="11/01/2001"/>
    <s v="12/05/2006"/>
    <s v="AC A5"/>
    <s v="C15369"/>
    <s v="AUTO CHLOR DW BUNDLE"/>
    <s v="06/16/2015"/>
    <n v="155"/>
    <n v="-91"/>
    <n v="1500"/>
    <n v="5.8999999999999997E-2"/>
    <n v="155"/>
    <n v="1224"/>
    <n v="246"/>
    <n v="1000"/>
    <n v="8.8999999999999996E-2"/>
    <n v="265.93599999999998"/>
    <s v="42%"/>
  </r>
  <r>
    <n v="620"/>
    <n v="62011768"/>
    <x v="13"/>
    <s v="NEW YORK CITY "/>
    <x v="2"/>
    <s v="19B"/>
    <s v="08/23/2000"/>
    <s v="12/05/2007"/>
    <s v="AC A4"/>
    <s v="25864"/>
    <s v="AUTO CHLOR DW BUNDLE"/>
    <s v="09/25/2019"/>
    <n v="275"/>
    <n v="29"/>
    <n v="0"/>
    <n v="0"/>
    <n v="275"/>
    <n v="0"/>
    <n v="246"/>
    <n v="1000"/>
    <n v="8.8999999999999996E-2"/>
    <n v="246"/>
    <s v="-12%"/>
  </r>
  <r>
    <n v="620"/>
    <n v="62018"/>
    <x v="14"/>
    <s v="NEW YORK CITY "/>
    <x v="7"/>
    <s v="12B"/>
    <s v="01/24/2003"/>
    <s v="01/15/2008"/>
    <s v="AC UC34"/>
    <s v="V02745"/>
    <s v="AUTO CHLOR DW BUNDLE"/>
    <s v="01/26/2011"/>
    <n v="165"/>
    <n v="-81"/>
    <n v="1000"/>
    <n v="6.5000000000000002E-2"/>
    <n v="172.93"/>
    <n v="1122"/>
    <n v="246"/>
    <n v="1000"/>
    <n v="8.8999999999999996E-2"/>
    <n v="256.858"/>
    <s v="33%"/>
  </r>
  <r>
    <n v="620"/>
    <n v="62049"/>
    <x v="15"/>
    <s v="NEW YORK CITY "/>
    <x v="3"/>
    <s v="02B"/>
    <s v="03/14/2003"/>
    <s v="02/11/2008"/>
    <s v="ADS 44 RH"/>
    <s v="RH06010"/>
    <s v="DW RENTAL-NON AUTO-CHLOR MACHINE"/>
    <s v="03/26/2019"/>
    <n v="559"/>
    <n v="-246"/>
    <n v="0"/>
    <n v="0"/>
    <n v="559"/>
    <n v="6198"/>
    <n v="815"/>
    <n v="10000"/>
    <n v="7.9000000000000001E-2"/>
    <n v="815"/>
    <s v="31%"/>
  </r>
  <r>
    <n v="620"/>
    <n v="6203470"/>
    <x v="16"/>
    <s v="NEW YORK CITY "/>
    <x v="2"/>
    <s v="19B"/>
    <s v="05/16/2008"/>
    <s v="05/16/2008"/>
    <s v="CMA B2"/>
    <s v="146769"/>
    <s v="DW RENTAL-NON AUTO-CHLOR MACHINE"/>
    <s v="07/29/2010"/>
    <n v="270"/>
    <n v="24"/>
    <n v="0"/>
    <n v="0"/>
    <n v="270"/>
    <n v="0"/>
    <n v="299"/>
    <n v="1000"/>
    <n v="0.14899999999999999"/>
    <n v="299"/>
    <s v="10%"/>
  </r>
  <r>
    <n v="620"/>
    <n v="620544"/>
    <x v="17"/>
    <s v="NEW YORK CITY "/>
    <x v="2"/>
    <s v="19B"/>
    <s v="10/01/2003"/>
    <s v="09/23/2008"/>
    <s v="AC A5"/>
    <s v="C15934"/>
    <s v="AUTO CHLOR DW BUNDLE"/>
    <s v="06/16/2015"/>
    <n v="162"/>
    <n v="-84"/>
    <n v="1000"/>
    <n v="6.2E-2"/>
    <n v="162"/>
    <n v="0"/>
    <n v="246"/>
    <n v="1000"/>
    <n v="8.8999999999999996E-2"/>
    <n v="246"/>
    <s v="34%"/>
  </r>
  <r>
    <n v="620"/>
    <n v="620916"/>
    <x v="18"/>
    <s v="NEW YORK CITY "/>
    <x v="2"/>
    <s v="19B"/>
    <s v="03/19/2004"/>
    <s v="02/09/2009"/>
    <s v="AC A4"/>
    <s v="24434"/>
    <s v="AUTO CHLOR DW BUNDLE"/>
    <s v="09/15/2014"/>
    <n v="181"/>
    <n v="-65"/>
    <n v="0"/>
    <n v="0"/>
    <n v="181"/>
    <n v="0"/>
    <n v="246"/>
    <n v="1000"/>
    <n v="8.8999999999999996E-2"/>
    <n v="246"/>
    <s v="26%"/>
  </r>
  <r>
    <n v="620"/>
    <n v="6202347"/>
    <x v="19"/>
    <s v="NEW YORK CITY "/>
    <x v="5"/>
    <s v="06B"/>
    <s v="08/17/2009"/>
    <s v="08/17/2009"/>
    <s v="AC UC34"/>
    <s v="V07024"/>
    <s v="AUTO CHLOR DW BUNDLE"/>
    <s v="07/29/2010"/>
    <n v="179"/>
    <n v="-67"/>
    <n v="1000"/>
    <n v="6.5000000000000002E-2"/>
    <n v="208.25"/>
    <n v="1450"/>
    <n v="246"/>
    <n v="1000"/>
    <n v="8.8999999999999996E-2"/>
    <n v="286.05"/>
    <s v="27%"/>
  </r>
  <r>
    <n v="620"/>
    <n v="6201272"/>
    <x v="20"/>
    <s v="WALLINGTON"/>
    <x v="6"/>
    <s v="19B"/>
    <s v="09/15/2004"/>
    <s v="09/15/2009"/>
    <s v="AC A5"/>
    <s v="C16205"/>
    <s v="AUTO CHLOR DW BUNDLE"/>
    <s v="01/23/2014"/>
    <n v="155"/>
    <n v="-91"/>
    <n v="1000"/>
    <n v="7.4999999999999997E-2"/>
    <n v="155"/>
    <n v="600"/>
    <n v="246"/>
    <n v="1000"/>
    <n v="8.8999999999999996E-2"/>
    <n v="246"/>
    <s v="37%"/>
  </r>
  <r>
    <n v="620"/>
    <n v="6202347"/>
    <x v="19"/>
    <s v="NEW YORK CITY "/>
    <x v="5"/>
    <s v="06B"/>
    <s v="11/20/2009"/>
    <s v="11/20/2009"/>
    <s v="AC UC34"/>
    <s v="V05351"/>
    <s v="AUTO CHLOR DW BUNDLE"/>
    <s v="11/25/2009"/>
    <n v="179"/>
    <n v="-67"/>
    <n v="1000"/>
    <n v="6.5000000000000002E-2"/>
    <n v="203.05"/>
    <n v="1370"/>
    <n v="246"/>
    <n v="1000"/>
    <n v="8.8999999999999996E-2"/>
    <n v="278.93"/>
    <s v="27%"/>
  </r>
  <r>
    <n v="620"/>
    <n v="6201459"/>
    <x v="21"/>
    <s v="RIDGEWOOD"/>
    <x v="6"/>
    <s v="18B"/>
    <s v="12/18/2004"/>
    <s v="12/06/2009"/>
    <s v="AC UC34"/>
    <s v="V03983"/>
    <s v="AUTO CHLOR DW BUNDLE"/>
    <s v="01/26/2012"/>
    <n v="165"/>
    <n v="-81"/>
    <n v="1200"/>
    <n v="6.5000000000000002E-2"/>
    <n v="165"/>
    <n v="1197"/>
    <n v="246"/>
    <n v="1000"/>
    <n v="8.8999999999999996E-2"/>
    <n v="263.53300000000002"/>
    <s v="37%"/>
  </r>
  <r>
    <n v="620"/>
    <n v="6201076"/>
    <x v="22"/>
    <s v="NEW YORK CITY "/>
    <x v="0"/>
    <s v="03B"/>
    <s v="02/03/2010"/>
    <s v="02/03/2010"/>
    <s v="CMA DW"/>
    <s v="145354"/>
    <s v="DW RENTAL-NON AUTO-CHLOR MACHINE"/>
    <s v="09/15/2014"/>
    <n v="405"/>
    <n v="159"/>
    <n v="0"/>
    <n v="0"/>
    <n v="405"/>
    <n v="2887"/>
    <n v="245"/>
    <n v="1000"/>
    <n v="8.8999999999999996E-2"/>
    <n v="412.94299999999998"/>
    <s v="2%"/>
  </r>
  <r>
    <n v="620"/>
    <n v="6205900"/>
    <x v="23"/>
    <s v="NEW YORK CITY "/>
    <x v="8"/>
    <s v="08B"/>
    <s v="03/25/2010"/>
    <s v="03/25/2010"/>
    <s v="AC A4"/>
    <s v="27296"/>
    <s v="AUTO CHLOR DW BUNDLE"/>
    <s v="03/31/2010"/>
    <n v="179"/>
    <n v="-67"/>
    <n v="1200"/>
    <n v="6.5000000000000002E-2"/>
    <n v="313.35500000000002"/>
    <n v="3267"/>
    <n v="246"/>
    <n v="1000"/>
    <n v="8.8999999999999996E-2"/>
    <n v="447.76299999999998"/>
    <s v="30%"/>
  </r>
  <r>
    <n v="620"/>
    <n v="6201855"/>
    <x v="24"/>
    <s v="NEW YORK CITY "/>
    <x v="3"/>
    <s v="08B"/>
    <s v="03/31/2010"/>
    <s v="07/25/2010"/>
    <s v="CMA L1-X"/>
    <s v="133497"/>
    <s v="DW RENTAL-NON AUTO-CHLOR MACHINE"/>
    <s v="06/23/2015"/>
    <n v="165"/>
    <n v="-81"/>
    <n v="1000"/>
    <n v="6.9000000000000006E-2"/>
    <n v="165"/>
    <n v="728"/>
    <n v="245"/>
    <n v="1000"/>
    <n v="8.8999999999999996E-2"/>
    <n v="245"/>
    <s v="33%"/>
  </r>
  <r>
    <n v="620"/>
    <n v="6201883"/>
    <x v="25"/>
    <s v="NEW YORK CITY "/>
    <x v="0"/>
    <s v="15B"/>
    <s v="05/26/2011"/>
    <s v="05/26/2011"/>
    <s v="ADS ASQ"/>
    <s v="ASQ-04543"/>
    <s v="DW RENTAL-NON AUTO-CHLOR MACHINE"/>
    <s v="05/19/2015"/>
    <n v="175"/>
    <n v="-71"/>
    <n v="1800"/>
    <n v="5.8999999999999997E-2"/>
    <n v="194.17500000000001"/>
    <n v="2125"/>
    <n v="264"/>
    <n v="1000"/>
    <n v="8.8999999999999996E-2"/>
    <n v="364.125"/>
    <s v="47%"/>
  </r>
  <r>
    <n v="620"/>
    <n v="6202449"/>
    <x v="26"/>
    <s v="NEW YORK CITY"/>
    <x v="5"/>
    <s v="16B"/>
    <s v="07/11/2006"/>
    <s v="06/23/2011"/>
    <s v="CMA L1-X"/>
    <s v="152128"/>
    <s v="DW RENTAL-NON AUTO-CHLOR MACHINE"/>
    <s v="09/15/2014"/>
    <n v="170"/>
    <n v="-76"/>
    <n v="1000"/>
    <n v="6.9000000000000006E-2"/>
    <n v="170"/>
    <n v="281"/>
    <n v="245"/>
    <n v="1000"/>
    <n v="8.8999999999999996E-2"/>
    <n v="245"/>
    <s v="31%"/>
  </r>
  <r>
    <n v="620"/>
    <n v="6202681"/>
    <x v="27"/>
    <s v="NEW YORK CITY "/>
    <x v="0"/>
    <s v="05B"/>
    <s v="12/29/2006"/>
    <s v="10/24/2011"/>
    <s v="AC A4"/>
    <s v="18414"/>
    <s v="AUTO CHLOR DW BUNDLE"/>
    <s v="01/02/2007"/>
    <n v="265"/>
    <n v="19"/>
    <n v="0"/>
    <n v="0"/>
    <n v="265"/>
    <n v="2821"/>
    <n v="246"/>
    <n v="1000"/>
    <n v="8.8999999999999996E-2"/>
    <n v="408.06900000000002"/>
    <s v="35%"/>
  </r>
  <r>
    <n v="620"/>
    <n v="6202715"/>
    <x v="28"/>
    <s v="NEW YORK CITY "/>
    <x v="0"/>
    <s v="03B,13"/>
    <s v="05/19/2010"/>
    <s v="12/08/2011"/>
    <s v="AC A5"/>
    <s v="C15551"/>
    <s v="AUTO CHLOR DW BUNDLE"/>
    <s v="02/07/2011"/>
    <n v="165"/>
    <n v="-81"/>
    <n v="1200"/>
    <n v="5.1999999999999998E-2"/>
    <n v="331.036"/>
    <n v="4393"/>
    <n v="246"/>
    <n v="1000"/>
    <n v="8.8999999999999996E-2"/>
    <n v="547.97699999999998"/>
    <s v="40%"/>
  </r>
  <r>
    <n v="620"/>
    <n v="6202809"/>
    <x v="29"/>
    <s v="NEW YORK CITY"/>
    <x v="8"/>
    <s v="10B"/>
    <s v="09/07/2010"/>
    <s v="02/14/2012"/>
    <s v="AC UC34"/>
    <s v="V07365"/>
    <s v="AUTO CHLOR DW BUNDLE"/>
    <s v="10/01/2013"/>
    <n v="169"/>
    <n v="-77"/>
    <n v="1200"/>
    <n v="6.9000000000000006E-2"/>
    <n v="169"/>
    <n v="827"/>
    <n v="246"/>
    <n v="1000"/>
    <n v="8.8999999999999996E-2"/>
    <n v="246"/>
    <s v="31%"/>
  </r>
  <r>
    <n v="620"/>
    <n v="620717"/>
    <x v="30"/>
    <s v="NEW YORK CITY "/>
    <x v="5"/>
    <s v="16B"/>
    <s v="05/13/2013"/>
    <s v="05/13/2013"/>
    <s v="AC A4"/>
    <s v="00243"/>
    <s v="AUTO CHLOR DW BUNDLE"/>
    <s v="06/16/2015"/>
    <n v="157"/>
    <n v="-89"/>
    <n v="1000"/>
    <n v="0.06"/>
    <n v="262.60000000000002"/>
    <n v="2760"/>
    <n v="246"/>
    <n v="1000"/>
    <n v="8.8999999999999996E-2"/>
    <n v="402.64"/>
    <s v="35%"/>
  </r>
  <r>
    <n v="620"/>
    <n v="6203613"/>
    <x v="31"/>
    <s v="NEW YORK CITY "/>
    <x v="8"/>
    <s v="18B"/>
    <s v="05/29/2008"/>
    <s v="05/15/2013"/>
    <s v="AC UC34"/>
    <s v="V05719"/>
    <s v="AUTO CHLOR DW BUNDLE"/>
    <s v="02/07/2013"/>
    <n v="170"/>
    <n v="-76"/>
    <n v="1000"/>
    <n v="6.5000000000000002E-2"/>
    <n v="170"/>
    <n v="526"/>
    <n v="246"/>
    <n v="1000"/>
    <n v="8.8999999999999996E-2"/>
    <n v="246"/>
    <s v="31%"/>
  </r>
  <r>
    <n v="620"/>
    <n v="6203776"/>
    <x v="32"/>
    <s v="NEW YORK CITY"/>
    <x v="4"/>
    <s v="07B"/>
    <s v="08/19/2008"/>
    <s v="08/11/2013"/>
    <s v="AC A5"/>
    <s v="C15956"/>
    <s v="AUTO CHLOR DW BUNDLE"/>
    <s v="03/12/2014"/>
    <n v="165"/>
    <n v="-81"/>
    <n v="1200"/>
    <n v="5.1999999999999998E-2"/>
    <n v="357.76400000000001"/>
    <n v="4907"/>
    <n v="246"/>
    <n v="1000"/>
    <n v="8.8999999999999996E-2"/>
    <n v="593.72299999999996"/>
    <s v="40%"/>
  </r>
  <r>
    <n v="620"/>
    <n v="6206576"/>
    <x v="33"/>
    <s v="NEW YORK CITY "/>
    <x v="0"/>
    <s v="13B"/>
    <s v="09/04/2012"/>
    <s v="08/23/2013"/>
    <s v="ADS HT25"/>
    <s v="HT-002910"/>
    <s v="DW RENTAL-NON AUTO-CHLOR MACHINE"/>
    <s v="09/06/2012"/>
    <n v="269"/>
    <n v="23"/>
    <n v="2000"/>
    <n v="0.05"/>
    <n v="562.85"/>
    <n v="7877"/>
    <n v="345"/>
    <n v="1000"/>
    <n v="7.9000000000000001E-2"/>
    <n v="888.28300000000002"/>
    <s v="37%"/>
  </r>
  <r>
    <n v="620"/>
    <n v="6203994"/>
    <x v="34"/>
    <s v="NEW YORK CITY "/>
    <x v="4"/>
    <s v="06B"/>
    <s v="12/04/2008"/>
    <s v="11/03/2013"/>
    <s v="AC UC34"/>
    <s v="V06774"/>
    <s v="AUTO CHLOR DW BUNDLE"/>
    <s v="03/12/2014"/>
    <n v="165"/>
    <n v="-81"/>
    <n v="1200"/>
    <n v="5.1999999999999998E-2"/>
    <n v="165"/>
    <n v="1173"/>
    <n v="246"/>
    <n v="1000"/>
    <n v="8.8999999999999996E-2"/>
    <n v="261.39699999999999"/>
    <s v="37%"/>
  </r>
  <r>
    <n v="620"/>
    <n v="6204253"/>
    <x v="35"/>
    <s v="NEW YORK CITY "/>
    <x v="5"/>
    <s v="09B"/>
    <s v="03/26/2009"/>
    <s v="03/20/2014"/>
    <s v="AC A4"/>
    <s v="27510"/>
    <s v="AUTO CHLOR DW BUNDLE"/>
    <s v="01/27/2012"/>
    <n v="165"/>
    <n v="-81"/>
    <n v="1200"/>
    <n v="6.9000000000000006E-2"/>
    <n v="165"/>
    <n v="404"/>
    <n v="246"/>
    <n v="1000"/>
    <n v="8.8999999999999996E-2"/>
    <n v="246"/>
    <s v="33%"/>
  </r>
  <r>
    <n v="620"/>
    <n v="6204491"/>
    <x v="36"/>
    <s v="NEW YORK CITY"/>
    <x v="5"/>
    <s v="02B,07,12,17"/>
    <s v="08/09/2011"/>
    <s v="06/22/2014"/>
    <s v="AC A4-T"/>
    <s v="29299T"/>
    <s v="AUTO CHLOR DW BUNDLE"/>
    <s v="01/24/2020"/>
    <n v="183"/>
    <n v="-63"/>
    <n v="1200"/>
    <n v="6.0999999999999999E-2"/>
    <n v="198.31100000000001"/>
    <n v="1451"/>
    <n v="287"/>
    <n v="1000"/>
    <n v="8.8999999999999996E-2"/>
    <n v="327.13900000000001"/>
    <s v="39%"/>
  </r>
  <r>
    <n v="620"/>
    <n v="6204589"/>
    <x v="37"/>
    <s v="NEW YORK CITY "/>
    <x v="3"/>
    <s v="04B"/>
    <s v="11/30/2009"/>
    <s v="07/16/2014"/>
    <s v="AC A5"/>
    <s v="C04509X"/>
    <s v="AUTO CHLOR DW BUNDLE"/>
    <s v="12/18/2009"/>
    <n v="185"/>
    <n v="-61"/>
    <n v="1200"/>
    <n v="6.9000000000000006E-2"/>
    <n v="213.63499999999999"/>
    <n v="1615"/>
    <n v="246"/>
    <n v="1000"/>
    <n v="8.8999999999999996E-2"/>
    <n v="300.73500000000001"/>
    <s v="29%"/>
  </r>
  <r>
    <n v="620"/>
    <n v="6204591"/>
    <x v="38"/>
    <s v="NEW YORK CITY"/>
    <x v="4"/>
    <s v="17B"/>
    <s v="06/27/2012"/>
    <s v="08/07/2014"/>
    <s v="CMA 180 UC"/>
    <s v="18UC004690"/>
    <s v="DW RENTAL-NON AUTO-CHLOR MACHINE"/>
    <s v="07/03/2012"/>
    <n v="199"/>
    <n v="-47"/>
    <n v="0"/>
    <n v="0"/>
    <n v="199"/>
    <n v="1582"/>
    <n v="290"/>
    <n v="1000"/>
    <n v="7.9000000000000001E-2"/>
    <n v="335.97800000000001"/>
    <s v="41%"/>
  </r>
  <r>
    <n v="620"/>
    <n v="6204599"/>
    <x v="39"/>
    <s v="NEW YORK CITY "/>
    <x v="0"/>
    <s v="14B"/>
    <s v="08/28/2009"/>
    <s v="08/13/2014"/>
    <s v="AC A4"/>
    <s v="29025"/>
    <s v="AUTO CHLOR DW BUNDLE"/>
    <s v="08/31/2009"/>
    <n v="189"/>
    <n v="-57"/>
    <n v="1000"/>
    <n v="0.06"/>
    <n v="283.98"/>
    <n v="2583"/>
    <n v="246"/>
    <n v="1000"/>
    <n v="8.8999999999999996E-2"/>
    <n v="386.887"/>
    <s v="27%"/>
  </r>
  <r>
    <n v="620"/>
    <n v="6204692"/>
    <x v="40"/>
    <s v="NEW YORK CITY"/>
    <x v="0"/>
    <s v="04B"/>
    <s v="09/30/2009"/>
    <s v="09/20/2014"/>
    <s v="AC A5"/>
    <s v="C11820"/>
    <s v="AUTO CHLOR DW BUNDLE"/>
    <s v="01/31/2012"/>
    <n v="179"/>
    <n v="-67"/>
    <n v="1500"/>
    <n v="6.5000000000000002E-2"/>
    <n v="179"/>
    <n v="554"/>
    <n v="246"/>
    <n v="1000"/>
    <n v="8.8999999999999996E-2"/>
    <n v="246"/>
    <s v="27%"/>
  </r>
  <r>
    <n v="620"/>
    <n v="6207320"/>
    <x v="41"/>
    <s v="NEW YORK CITY "/>
    <x v="9"/>
    <s v="04B"/>
    <s v="11/11/2013"/>
    <s v="10/10/2014"/>
    <s v="ADS HT25"/>
    <s v="HT-002282"/>
    <s v="DW RENTAL-NON AUTO-CHLOR MACHINE"/>
    <s v="11/15/2013"/>
    <n v="269"/>
    <n v="23"/>
    <n v="2000"/>
    <n v="0.05"/>
    <n v="548.65"/>
    <n v="7593"/>
    <n v="345"/>
    <n v="1000"/>
    <n v="7.9000000000000001E-2"/>
    <n v="865.84699999999998"/>
    <s v="37%"/>
  </r>
  <r>
    <n v="620"/>
    <n v="6204890"/>
    <x v="42"/>
    <s v="NEW YORK CITY "/>
    <x v="4"/>
    <s v="07B"/>
    <s v="12/23/2009"/>
    <s v="12/23/2014"/>
    <s v="AC A4"/>
    <s v="09658"/>
    <s v="AUTO CHLOR DW BUNDLE"/>
    <s v="08/24/2010"/>
    <n v="255"/>
    <n v="9"/>
    <n v="2500"/>
    <n v="6.4000000000000001E-2"/>
    <n v="255"/>
    <n v="1812"/>
    <n v="246"/>
    <n v="1000"/>
    <n v="8.8999999999999996E-2"/>
    <n v="318.26799999999997"/>
    <s v="20%"/>
  </r>
  <r>
    <n v="620"/>
    <n v="6204927"/>
    <x v="43"/>
    <s v="CLIFTON"/>
    <x v="10"/>
    <s v="18B"/>
    <s v="02/19/2010"/>
    <s v="01/05/2015"/>
    <s v="AC A5"/>
    <s v="C15919"/>
    <s v="AUTO CHLOR DW BUNDLE"/>
    <s v="02/25/2010"/>
    <n v="185"/>
    <n v="-61"/>
    <n v="1200"/>
    <n v="6.9000000000000006E-2"/>
    <n v="185"/>
    <n v="1170"/>
    <n v="246"/>
    <n v="1000"/>
    <n v="8.8999999999999996E-2"/>
    <n v="261.13"/>
    <s v="29%"/>
  </r>
  <r>
    <n v="620"/>
    <n v="6205119"/>
    <x v="44"/>
    <s v="NEW YORK CITY "/>
    <x v="2"/>
    <s v="19B"/>
    <s v="04/20/2010"/>
    <s v="03/22/2015"/>
    <s v="AC A4"/>
    <s v="25820"/>
    <s v="AUTO CHLOR DW BUNDLE"/>
    <s v="04/26/2010"/>
    <n v="189"/>
    <n v="-57"/>
    <n v="1200"/>
    <n v="6.9000000000000006E-2"/>
    <n v="189"/>
    <n v="0"/>
    <n v="246"/>
    <n v="1000"/>
    <n v="8.8999999999999996E-2"/>
    <n v="246"/>
    <s v="23%"/>
  </r>
  <r>
    <n v="620"/>
    <n v="6205159"/>
    <x v="45"/>
    <s v="PISCATAWAY"/>
    <x v="11"/>
    <s v="14B"/>
    <s v="04/24/2013"/>
    <s v="05/05/2015"/>
    <s v="HATCO BST"/>
    <s v="328896"/>
    <s v="BOOSTERS-RENTAL"/>
    <s v="06/16/2015"/>
    <n v="55"/>
    <n v="-191"/>
    <n v="0"/>
    <n v="0"/>
    <n v="55"/>
    <n v="1"/>
    <n v="120"/>
    <n v="0"/>
    <n v="0"/>
    <n v="120"/>
    <s v="54%"/>
  </r>
  <r>
    <n v="620"/>
    <n v="6205163"/>
    <x v="46"/>
    <s v="RIDGEFIELD"/>
    <x v="10"/>
    <s v="13B"/>
    <s v="05/21/2010"/>
    <s v="05/11/2015"/>
    <s v="CMA 180S"/>
    <s v="18S045010"/>
    <s v="DW RENTAL-NON AUTO-CHLOR MACHINE"/>
    <s v="03/09/2016"/>
    <n v="269"/>
    <n v="23"/>
    <n v="2200"/>
    <n v="0.06"/>
    <n v="291.08"/>
    <n v="2568"/>
    <n v="344"/>
    <n v="1000"/>
    <n v="7.9000000000000001E-2"/>
    <n v="467.87200000000001"/>
    <s v="38%"/>
  </r>
  <r>
    <n v="620"/>
    <n v="6205320"/>
    <x v="47"/>
    <s v="NEW YORK CITY"/>
    <x v="4"/>
    <s v="03B"/>
    <s v="10/18/2010"/>
    <s v="07/09/2015"/>
    <s v="ADS HT25"/>
    <s v="HT-003379"/>
    <s v="DW RENTAL-NON AUTO-CHLOR MACHINE"/>
    <s v="10/29/2010"/>
    <n v="279"/>
    <n v="33"/>
    <n v="2000"/>
    <n v="0.06"/>
    <n v="459.36"/>
    <n v="5006"/>
    <n v="345"/>
    <n v="1000"/>
    <n v="7.9000000000000001E-2"/>
    <n v="661.47400000000005"/>
    <s v="31%"/>
  </r>
  <r>
    <n v="620"/>
    <n v="6205430"/>
    <x v="40"/>
    <s v="NEW YORK CITY "/>
    <x v="8"/>
    <s v="01B"/>
    <s v="10/05/2010"/>
    <s v="08/26/2015"/>
    <s v="AC A4"/>
    <s v="27393"/>
    <s v="AUTO CHLOR DW BUNDLE"/>
    <s v="01/27/2012"/>
    <n v="179"/>
    <n v="-67"/>
    <n v="1500"/>
    <n v="6.5000000000000002E-2"/>
    <n v="179"/>
    <n v="622"/>
    <n v="246"/>
    <n v="1000"/>
    <n v="8.8999999999999996E-2"/>
    <n v="246"/>
    <s v="27%"/>
  </r>
  <r>
    <n v="620"/>
    <n v="146201113"/>
    <x v="48"/>
    <s v="NEW YORK CITY"/>
    <x v="2"/>
    <s v="19B"/>
    <s v="11/12/2014"/>
    <s v="11/12/2015"/>
    <s v="CO"/>
    <s v="ETAF"/>
    <s v="CUSTOMER OWNED BUNDLE"/>
    <s v="11/18/2014"/>
    <n v="165"/>
    <n v="-81"/>
    <n v="2000"/>
    <n v="6.5000000000000002E-2"/>
    <n v="165"/>
    <n v="0"/>
    <n v="204"/>
    <n v="2000"/>
    <n v="9.9000000000000005E-2"/>
    <n v="204"/>
    <s v="19%"/>
  </r>
  <r>
    <n v="620"/>
    <n v="6205591"/>
    <x v="49"/>
    <s v="NEW YORK CITY "/>
    <x v="1"/>
    <s v="15B"/>
    <s v="12/09/2010"/>
    <s v="11/29/2015"/>
    <s v="ADS ASQ"/>
    <s v="ASQ-05477"/>
    <s v="DW RENTAL-NON AUTO-CHLOR MACHINE"/>
    <s v="07/29/2013"/>
    <n v="175"/>
    <n v="-71"/>
    <n v="1200"/>
    <n v="6.9000000000000006E-2"/>
    <n v="175"/>
    <n v="691"/>
    <n v="264"/>
    <n v="1000"/>
    <n v="8.8999999999999996E-2"/>
    <n v="264"/>
    <s v="34%"/>
  </r>
  <r>
    <n v="620"/>
    <n v="6206952"/>
    <x v="50"/>
    <s v="BERNARDSVILLE"/>
    <x v="11"/>
    <s v="17B"/>
    <s v="05/28/2013"/>
    <s v="02/28/2016"/>
    <s v="CMA 180 UC"/>
    <s v="18UC006612"/>
    <s v="DW RENTAL-NON AUTO-CHLOR MACHINE"/>
    <s v="06/06/2013"/>
    <n v="215"/>
    <n v="-31"/>
    <n v="1200"/>
    <n v="6.9000000000000006E-2"/>
    <n v="215"/>
    <n v="1041"/>
    <n v="290"/>
    <n v="1000"/>
    <n v="7.9000000000000001E-2"/>
    <n v="293.23899999999998"/>
    <s v="27%"/>
  </r>
  <r>
    <n v="620"/>
    <n v="6205790"/>
    <x v="51"/>
    <s v="NEW YORK CITY "/>
    <x v="9"/>
    <s v="01B,06,11,16"/>
    <s v="07/15/2011"/>
    <s v="04/18/2016"/>
    <s v="AC D2-CR"/>
    <s v="CDR00228"/>
    <s v="AUTO CHLOR DW BUNDLE"/>
    <s v="10/23/2021"/>
    <n v="575"/>
    <n v="329"/>
    <n v="5000"/>
    <n v="7.9000000000000001E-2"/>
    <n v="983.904"/>
    <n v="10176"/>
    <n v="309"/>
    <n v="1000"/>
    <n v="0.14899999999999999"/>
    <n v="1676.2239999999999"/>
    <s v="41%"/>
  </r>
  <r>
    <n v="620"/>
    <n v="6207256"/>
    <x v="52"/>
    <s v="BLAUVELT"/>
    <x v="6"/>
    <s v="05B"/>
    <s v="09/13/2013"/>
    <s v="08/20/2016"/>
    <s v="AC UC34"/>
    <s v="V09269"/>
    <s v="AUTO CHLOR DW BUNDLE"/>
    <s v="09/16/2013"/>
    <n v="185"/>
    <n v="-61"/>
    <n v="1200"/>
    <n v="6.9000000000000006E-2"/>
    <n v="185"/>
    <n v="921"/>
    <n v="246"/>
    <n v="1000"/>
    <n v="8.8999999999999996E-2"/>
    <n v="246"/>
    <s v="25%"/>
  </r>
  <r>
    <n v="620"/>
    <n v="6206087"/>
    <x v="53"/>
    <s v="NEW YORK CITY "/>
    <x v="0"/>
    <s v="15B"/>
    <s v="10/06/2011"/>
    <s v="09/23/2016"/>
    <s v="AC A5"/>
    <s v="C18322"/>
    <s v="AUTO CHLOR DW BUNDLE"/>
    <s v="10/12/2011"/>
    <n v="189"/>
    <n v="-57"/>
    <n v="1200"/>
    <n v="6.5000000000000002E-2"/>
    <n v="456.67"/>
    <n v="5318"/>
    <n v="246"/>
    <n v="1000"/>
    <n v="8.8999999999999996E-2"/>
    <n v="630.30200000000002"/>
    <s v="28%"/>
  </r>
  <r>
    <n v="620"/>
    <n v="6206089"/>
    <x v="40"/>
    <s v="NEW YORK CITY "/>
    <x v="3"/>
    <s v="12B"/>
    <s v="09/28/2011"/>
    <s v="09/26/2016"/>
    <s v="AC A5"/>
    <s v="C18281"/>
    <s v="AUTO CHLOR DW BUNDLE"/>
    <s v="01/31/2012"/>
    <n v="179"/>
    <n v="-67"/>
    <n v="1500"/>
    <n v="6.5000000000000002E-2"/>
    <n v="179"/>
    <n v="253"/>
    <n v="246"/>
    <n v="1000"/>
    <n v="8.8999999999999996E-2"/>
    <n v="246"/>
    <s v="27%"/>
  </r>
  <r>
    <n v="620"/>
    <n v="6206115"/>
    <x v="54"/>
    <s v="NEW YORK CITY "/>
    <x v="3"/>
    <s v="11B"/>
    <s v="11/23/2011"/>
    <s v="10/17/2016"/>
    <s v="AC D2-CR"/>
    <s v="CDR00241"/>
    <s v="AUTO CHLOR DW BUNDLE"/>
    <s v="11/24/2011"/>
    <n v="325"/>
    <n v="79"/>
    <n v="1000"/>
    <n v="0.125"/>
    <n v="325"/>
    <n v="879"/>
    <n v="309"/>
    <n v="1000"/>
    <n v="0.14899999999999999"/>
    <n v="309"/>
    <s v="-5%"/>
  </r>
  <r>
    <n v="620"/>
    <n v="6206143"/>
    <x v="55"/>
    <s v="NEW YORK CITY "/>
    <x v="2"/>
    <s v="19B"/>
    <s v="11/14/2011"/>
    <s v="10/24/2016"/>
    <s v="ADS HT25"/>
    <s v="HT-003132"/>
    <s v="DW RENTAL-NON AUTO-CHLOR MACHINE"/>
    <s v="10/05/2022"/>
    <n v="334"/>
    <n v="88"/>
    <n v="1000"/>
    <n v="7.9000000000000001E-2"/>
    <n v="334"/>
    <n v="0"/>
    <n v="345"/>
    <n v="1000"/>
    <n v="7.9000000000000001E-2"/>
    <n v="345"/>
    <s v="3%"/>
  </r>
  <r>
    <n v="620"/>
    <n v="6206159"/>
    <x v="56"/>
    <s v="NEW YORK CITY "/>
    <x v="0"/>
    <s v="15B"/>
    <s v="12/06/2011"/>
    <s v="11/11/2016"/>
    <s v="AC UC34"/>
    <s v="V01962"/>
    <s v="AUTO CHLOR DW BUNDLE"/>
    <s v="10/16/2012"/>
    <n v="200"/>
    <n v="-46"/>
    <n v="0"/>
    <n v="0"/>
    <n v="200"/>
    <n v="1620"/>
    <n v="246"/>
    <n v="1000"/>
    <n v="8.8999999999999996E-2"/>
    <n v="301.18"/>
    <s v="34%"/>
  </r>
  <r>
    <n v="620"/>
    <n v="6206188"/>
    <x v="57"/>
    <s v="NEW YORK CITY "/>
    <x v="5"/>
    <s v="01B"/>
    <s v="02/06/2013"/>
    <s v="11/30/2016"/>
    <s v="ADS ASQ"/>
    <s v="ASQ-04867"/>
    <s v="DW RENTAL-NON AUTO-CHLOR MACHINE"/>
    <s v="06/16/2015"/>
    <n v="175"/>
    <n v="-71"/>
    <n v="1000"/>
    <n v="5.1999999999999998E-2"/>
    <n v="201.988"/>
    <n v="1519"/>
    <n v="264"/>
    <n v="1000"/>
    <n v="8.8999999999999996E-2"/>
    <n v="310.19099999999997"/>
    <s v="35%"/>
  </r>
  <r>
    <n v="620"/>
    <n v="6206188"/>
    <x v="57"/>
    <s v="NEW YORK CITY "/>
    <x v="5"/>
    <s v="01B"/>
    <s v="12/16/2011"/>
    <s v="11/30/2016"/>
    <s v="ADS ASQ"/>
    <s v="ASQ-04118"/>
    <s v="DW RENTAL-NON AUTO-CHLOR MACHINE"/>
    <s v="06/16/2015"/>
    <n v="175"/>
    <n v="-71"/>
    <n v="1000"/>
    <n v="5.1999999999999998E-2"/>
    <n v="175"/>
    <n v="589"/>
    <n v="264"/>
    <n v="1000"/>
    <n v="8.8999999999999996E-2"/>
    <n v="264"/>
    <s v="34%"/>
  </r>
  <r>
    <n v="620"/>
    <n v="6206227"/>
    <x v="58"/>
    <s v="NEW YORK CITY "/>
    <x v="9"/>
    <s v="06B"/>
    <s v="03/21/2012"/>
    <s v="01/02/2017"/>
    <s v="AC A5"/>
    <s v="C11603"/>
    <s v="AUTO CHLOR DW BUNDLE"/>
    <s v="04/17/2013"/>
    <n v="499"/>
    <n v="253"/>
    <n v="7000"/>
    <n v="5.5E-2"/>
    <n v="499"/>
    <n v="4344"/>
    <n v="246"/>
    <n v="1000"/>
    <n v="8.8999999999999996E-2"/>
    <n v="543.61599999999999"/>
    <s v="8%"/>
  </r>
  <r>
    <n v="620"/>
    <n v="6206227"/>
    <x v="58"/>
    <s v="NEW YORK CITY "/>
    <x v="9"/>
    <s v="06B"/>
    <s v="02/19/2013"/>
    <s v="01/02/2017"/>
    <s v="ADS ASQ"/>
    <s v="ASQ-03127"/>
    <s v="DW RENTAL-NON AUTO-CHLOR MACHINE"/>
    <s v="06/16/2015"/>
    <n v="99"/>
    <n v="-147"/>
    <n v="0"/>
    <n v="6.5000000000000002E-2"/>
    <n v="126.69"/>
    <n v="426"/>
    <n v="264"/>
    <n v="1000"/>
    <n v="8.8999999999999996E-2"/>
    <n v="264"/>
    <s v="52%"/>
  </r>
  <r>
    <n v="620"/>
    <n v="6206244"/>
    <x v="59"/>
    <s v="NEW YORK CITY "/>
    <x v="4"/>
    <s v="02B"/>
    <s v="02/02/2012"/>
    <s v="01/18/2017"/>
    <s v="AC A5"/>
    <s v="C15804"/>
    <s v="AUTO CHLOR DW BUNDLE"/>
    <s v="06/24/2015"/>
    <n v="179"/>
    <n v="-67"/>
    <n v="1200"/>
    <n v="6.9000000000000006E-2"/>
    <n v="260.07499999999999"/>
    <n v="2375"/>
    <n v="246"/>
    <n v="1000"/>
    <n v="8.8999999999999996E-2"/>
    <n v="368.375"/>
    <s v="29%"/>
  </r>
  <r>
    <n v="620"/>
    <n v="6206244"/>
    <x v="59"/>
    <s v="NEW YORK CITY "/>
    <x v="4"/>
    <s v="02B"/>
    <s v="01/16/2013"/>
    <s v="01/18/2017"/>
    <s v="AC UC34"/>
    <s v="V03399"/>
    <s v="AUTO CHLOR DW BUNDLE"/>
    <s v="06/24/2015"/>
    <n v="179"/>
    <n v="-67"/>
    <n v="1200"/>
    <n v="6.9000000000000006E-2"/>
    <n v="179"/>
    <n v="484"/>
    <n v="246"/>
    <n v="1000"/>
    <n v="8.8999999999999996E-2"/>
    <n v="246"/>
    <s v="27%"/>
  </r>
  <r>
    <n v="620"/>
    <n v="166200111"/>
    <x v="60"/>
    <s v="NEW YORK CITY "/>
    <x v="0"/>
    <s v="05B"/>
    <s v="01/21/2016"/>
    <s v="02/21/2017"/>
    <s v="CO"/>
    <s v="AFC-43233"/>
    <s v="CUSTOMER OWNED BUNDLE"/>
    <s v=""/>
    <n v="179"/>
    <n v="-67"/>
    <n v="2000"/>
    <n v="8.5999999999999993E-2"/>
    <n v="179"/>
    <n v="855"/>
    <n v="204"/>
    <n v="2000"/>
    <n v="9.9000000000000005E-2"/>
    <n v="204"/>
    <s v="12%"/>
  </r>
  <r>
    <n v="620"/>
    <n v="6206369"/>
    <x v="61"/>
    <s v="NEW YORK CITY "/>
    <x v="9"/>
    <s v="09B"/>
    <s v="04/05/2012"/>
    <s v="04/02/2017"/>
    <s v="AC A4"/>
    <s v="19845"/>
    <s v="AUTO CHLOR DW BUNDLE"/>
    <s v="04/09/2012"/>
    <n v="179"/>
    <n v="-67"/>
    <n v="1200"/>
    <n v="6.9000000000000006E-2"/>
    <n v="179"/>
    <n v="865"/>
    <n v="246"/>
    <n v="1000"/>
    <n v="8.8999999999999996E-2"/>
    <n v="246"/>
    <s v="27%"/>
  </r>
  <r>
    <n v="620"/>
    <n v="6205770"/>
    <x v="62"/>
    <s v="NEW YORK CITY "/>
    <x v="8"/>
    <s v="08B"/>
    <s v="03/28/2011"/>
    <s v="04/07/2017"/>
    <s v="AC UC34"/>
    <s v="V02340"/>
    <s v="AUTO CHLOR DW BUNDLE"/>
    <s v="07/17/2014"/>
    <n v="185"/>
    <n v="-61"/>
    <n v="1500"/>
    <n v="6.9000000000000006E-2"/>
    <n v="185"/>
    <n v="699"/>
    <n v="246"/>
    <n v="1000"/>
    <n v="8.8999999999999996E-2"/>
    <n v="246"/>
    <s v="25%"/>
  </r>
  <r>
    <n v="620"/>
    <n v="146200112"/>
    <x v="63"/>
    <s v="MORRISTOWN"/>
    <x v="11"/>
    <s v="10B"/>
    <s v="11/03/2014"/>
    <s v="05/12/2017"/>
    <s v="AC A4"/>
    <s v="26300"/>
    <s v="AUTO CHLOR DW BUNDLE"/>
    <s v="11/05/2014"/>
    <n v="175"/>
    <n v="-71"/>
    <n v="1200"/>
    <n v="6.9000000000000006E-2"/>
    <n v="408.97899999999998"/>
    <n v="4591"/>
    <n v="246"/>
    <n v="1000"/>
    <n v="8.8999999999999996E-2"/>
    <n v="565.59900000000005"/>
    <s v="28%"/>
  </r>
  <r>
    <n v="620"/>
    <n v="6201817"/>
    <x v="64"/>
    <s v="RAMSEY"/>
    <x v="6"/>
    <s v="16B"/>
    <s v="07/12/2017"/>
    <s v="07/12/2017"/>
    <s v="ADS 44 LH"/>
    <s v="LH01795"/>
    <s v="DW RENTAL-NON AUTO-CHLOR MACHINE"/>
    <s v="07/14/2017"/>
    <n v="595"/>
    <n v="-210"/>
    <n v="0"/>
    <n v="0"/>
    <n v="595"/>
    <n v="21039"/>
    <n v="815"/>
    <n v="10000"/>
    <n v="7.9000000000000001E-2"/>
    <n v="1687.0809999999999"/>
    <s v="65%"/>
  </r>
  <r>
    <n v="620"/>
    <n v="6206524"/>
    <x v="65"/>
    <s v="NEW YORK CITY"/>
    <x v="5"/>
    <s v="01B"/>
    <s v="08/16/2012"/>
    <s v="07/23/2017"/>
    <s v="AC A5"/>
    <s v="C08622"/>
    <s v="AUTO CHLOR DW BUNDLE"/>
    <s v="08/24/2012"/>
    <n v="189"/>
    <n v="-57"/>
    <n v="1000"/>
    <n v="6.9000000000000006E-2"/>
    <n v="540.279"/>
    <n v="6091"/>
    <n v="246"/>
    <n v="1000"/>
    <n v="8.8999999999999996E-2"/>
    <n v="699.09900000000005"/>
    <s v="23%"/>
  </r>
  <r>
    <n v="620"/>
    <n v="146200575"/>
    <x v="66"/>
    <s v="NEW YORK CITY "/>
    <x v="4"/>
    <s v="17B"/>
    <s v="08/20/2014"/>
    <s v="07/31/2017"/>
    <s v="AC UC34"/>
    <s v="V09699"/>
    <s v="AUTO CHLOR DW BUNDLE"/>
    <s v=""/>
    <n v="199"/>
    <n v="-47"/>
    <n v="1000"/>
    <n v="7.9000000000000001E-2"/>
    <n v="224.28"/>
    <n v="1320"/>
    <n v="246"/>
    <n v="1000"/>
    <n v="8.8999999999999996E-2"/>
    <n v="274.48"/>
    <s v="18%"/>
  </r>
  <r>
    <n v="620"/>
    <n v="146200635"/>
    <x v="67"/>
    <s v="NEW YORK CITY "/>
    <x v="9"/>
    <s v="05B"/>
    <s v="09/10/2014"/>
    <s v="08/14/2017"/>
    <s v="CMA 180S"/>
    <s v="18S048563"/>
    <s v="DW RENTAL-NON AUTO-CHLOR MACHINE"/>
    <s v="09/16/2014"/>
    <n v="279"/>
    <n v="33"/>
    <n v="2000"/>
    <n v="6.9000000000000006E-2"/>
    <n v="279"/>
    <n v="1801"/>
    <n v="344"/>
    <n v="1000"/>
    <n v="7.9000000000000001E-2"/>
    <n v="407.279"/>
    <s v="31%"/>
  </r>
  <r>
    <n v="620"/>
    <n v="6206718"/>
    <x v="68"/>
    <s v="NEW YORK CITY "/>
    <x v="1"/>
    <s v="03B,13"/>
    <s v="01/07/2013"/>
    <s v="10/24/2017"/>
    <s v="AC A4-T"/>
    <s v="29431T"/>
    <s v="AUTO CHLOR DW BUNDLE"/>
    <s v="01/12/2013"/>
    <n v="220"/>
    <n v="-26"/>
    <n v="1200"/>
    <n v="6.5000000000000002E-2"/>
    <n v="354.29"/>
    <n v="3266"/>
    <n v="287"/>
    <n v="1000"/>
    <n v="8.8999999999999996E-2"/>
    <n v="488.67399999999998"/>
    <s v="27%"/>
  </r>
  <r>
    <n v="620"/>
    <n v="146201048"/>
    <x v="69"/>
    <s v="EDGEWATER"/>
    <x v="10"/>
    <s v="07B"/>
    <s v="11/06/2014"/>
    <s v="10/27/2017"/>
    <s v="AC UC34"/>
    <s v="V02915"/>
    <s v="AUTO CHLOR DW BUNDLE"/>
    <s v="11/05/2022"/>
    <n v="240"/>
    <n v="-6"/>
    <n v="1000"/>
    <n v="8.8999999999999996E-2"/>
    <n v="240"/>
    <n v="250"/>
    <n v="246"/>
    <n v="1000"/>
    <n v="8.8999999999999996E-2"/>
    <n v="246"/>
    <s v="2%"/>
  </r>
  <r>
    <n v="620"/>
    <n v="6206845"/>
    <x v="70"/>
    <s v="STATEN ISLAND"/>
    <x v="1"/>
    <s v="14B"/>
    <s v="01/31/2013"/>
    <s v="01/06/2018"/>
    <s v="AC A4"/>
    <s v="29444"/>
    <s v="AUTO CHLOR DW BUNDLE"/>
    <s v="02/07/2013"/>
    <n v="263"/>
    <n v="17"/>
    <n v="1200"/>
    <n v="7.9000000000000001E-2"/>
    <n v="376.76"/>
    <n v="2640"/>
    <n v="246"/>
    <n v="1000"/>
    <n v="8.8999999999999996E-2"/>
    <n v="391.96"/>
    <s v="4%"/>
  </r>
  <r>
    <n v="620"/>
    <n v="6204409"/>
    <x v="71"/>
    <s v="NEW YORK CITY "/>
    <x v="0"/>
    <s v="12B"/>
    <s v="12/02/2013"/>
    <s v="02/02/2018"/>
    <s v="ADS ASQ"/>
    <s v="ASQ-04766"/>
    <s v="DW RENTAL-NON AUTO-CHLOR MACHINE"/>
    <s v="02/24/2017"/>
    <n v="169"/>
    <n v="-77"/>
    <n v="1200"/>
    <n v="7.9000000000000001E-2"/>
    <n v="169"/>
    <n v="471"/>
    <n v="264"/>
    <n v="1000"/>
    <n v="8.8999999999999996E-2"/>
    <n v="264"/>
    <s v="36%"/>
  </r>
  <r>
    <n v="620"/>
    <n v="6207033"/>
    <x v="72"/>
    <s v="NEW YORK CITY "/>
    <x v="3"/>
    <s v="18B"/>
    <s v="05/10/2013"/>
    <s v="04/23/2018"/>
    <s v="AC AC"/>
    <s v="AC00231"/>
    <s v="AUTO CHLOR DW BUNDLE"/>
    <s v="05/15/2013"/>
    <n v="189"/>
    <n v="-57"/>
    <n v="1000"/>
    <n v="6.9000000000000006E-2"/>
    <n v="190.518"/>
    <n v="1022"/>
    <n v="264"/>
    <n v="1000"/>
    <n v="8.8999999999999996E-2"/>
    <n v="265.95800000000003"/>
    <s v="28%"/>
  </r>
  <r>
    <n v="620"/>
    <n v="6206980"/>
    <x v="73"/>
    <s v="PERTH AMBOY"/>
    <x v="11"/>
    <s v="12B"/>
    <s v="05/01/2013"/>
    <s v="05/01/2018"/>
    <s v="HATCO BST"/>
    <s v="330564"/>
    <s v="BOOSTERS-RENTAL"/>
    <s v="02/21/2017"/>
    <n v="40"/>
    <n v="-206"/>
    <n v="0"/>
    <n v="0"/>
    <n v="40"/>
    <n v="1"/>
    <n v="120"/>
    <n v="0"/>
    <n v="0"/>
    <n v="120"/>
    <s v="67%"/>
  </r>
  <r>
    <n v="620"/>
    <n v="6207222"/>
    <x v="74"/>
    <s v="NEW YORK CITY "/>
    <x v="0"/>
    <s v="04B"/>
    <s v="08/01/2013"/>
    <s v="06/04/2018"/>
    <s v="AC UC34"/>
    <s v="V04611"/>
    <s v="AUTO CHLOR DW BUNDLE"/>
    <s v="08/05/2013"/>
    <n v="189"/>
    <n v="-57"/>
    <n v="1000"/>
    <n v="6.9000000000000006E-2"/>
    <n v="189"/>
    <n v="317"/>
    <n v="246"/>
    <n v="1000"/>
    <n v="8.8999999999999996E-2"/>
    <n v="246"/>
    <s v="23%"/>
  </r>
  <r>
    <n v="620"/>
    <n v="6207232"/>
    <x v="75"/>
    <s v="NEW YORK CITY "/>
    <x v="0"/>
    <s v="16B"/>
    <s v="08/28/2013"/>
    <s v="07/23/2018"/>
    <s v="AC A5"/>
    <s v="C11783"/>
    <s v="AUTO CHLOR DW BUNDLE"/>
    <s v="09/04/2013"/>
    <n v="214"/>
    <n v="-32"/>
    <n v="1200"/>
    <n v="0.06"/>
    <n v="271.77999999999997"/>
    <n v="2163"/>
    <n v="246"/>
    <n v="1000"/>
    <n v="8.8999999999999996E-2"/>
    <n v="349.50700000000001"/>
    <s v="22%"/>
  </r>
  <r>
    <n v="620"/>
    <n v="6207224"/>
    <x v="76"/>
    <s v="SPRINGFIELD"/>
    <x v="11"/>
    <s v="05B"/>
    <s v="06/23/2016"/>
    <s v="08/15/2018"/>
    <s v="AC A5"/>
    <s v="C13105"/>
    <s v="AUTO CHLOR DW BUNDLE"/>
    <s v="07/01/2016"/>
    <n v="185"/>
    <n v="-61"/>
    <n v="1200"/>
    <n v="7.9000000000000001E-2"/>
    <n v="185"/>
    <n v="697"/>
    <n v="246"/>
    <n v="1000"/>
    <n v="8.8999999999999996E-2"/>
    <n v="246"/>
    <s v="25%"/>
  </r>
  <r>
    <n v="620"/>
    <n v="6202715"/>
    <x v="28"/>
    <s v="NEW YORK CITY "/>
    <x v="0"/>
    <s v="03B,13"/>
    <s v="10/08/2018"/>
    <s v="10/08/2018"/>
    <s v="ADS ASQ"/>
    <s v="ASQ-04862"/>
    <s v="DW RENTAL-NON AUTO-CHLOR MACHINE"/>
    <s v=""/>
    <n v="264"/>
    <n v="18"/>
    <n v="1000"/>
    <n v="7.9000000000000001E-2"/>
    <n v="264"/>
    <n v="530"/>
    <n v="264"/>
    <n v="1000"/>
    <n v="8.8999999999999996E-2"/>
    <n v="264"/>
    <s v="0%"/>
  </r>
  <r>
    <n v="620"/>
    <n v="156201554"/>
    <x v="77"/>
    <s v="RIDGEWOOD"/>
    <x v="6"/>
    <s v="06B"/>
    <s v="08/07/2015"/>
    <s v="10/26/2018"/>
    <s v="AC A5"/>
    <s v="C10601"/>
    <s v="AUTO CHLOR DW BUNDLE"/>
    <s v="08/13/2015"/>
    <n v="315"/>
    <n v="69"/>
    <n v="3000"/>
    <n v="7.9000000000000001E-2"/>
    <n v="315"/>
    <n v="1659"/>
    <n v="246"/>
    <n v="1000"/>
    <n v="8.8999999999999996E-2"/>
    <n v="304.65100000000001"/>
    <s v="-3%"/>
  </r>
  <r>
    <n v="620"/>
    <n v="6202471"/>
    <x v="78"/>
    <s v="NEW YORK CITY "/>
    <x v="5"/>
    <s v="18B"/>
    <s v="01/13/2014"/>
    <s v="11/29/2018"/>
    <s v="ADS HT25"/>
    <s v="HT-003086"/>
    <s v="DW RENTAL-NON AUTO-CHLOR MACHINE"/>
    <s v="01/15/2014"/>
    <n v="279"/>
    <n v="33"/>
    <n v="2000"/>
    <n v="5.3999999999999999E-2"/>
    <n v="424.69200000000001"/>
    <n v="4698"/>
    <n v="345"/>
    <n v="1000"/>
    <n v="7.9000000000000001E-2"/>
    <n v="637.14200000000005"/>
    <s v="33%"/>
  </r>
  <r>
    <n v="620"/>
    <n v="6207352"/>
    <x v="79"/>
    <s v="NEW YORK CITY "/>
    <x v="2"/>
    <s v="19B"/>
    <s v="01/13/2018"/>
    <s v="01/13/2019"/>
    <s v="AC UC34-B"/>
    <s v="V09965B"/>
    <s v="AUTO CHLOR DW BUNDLE"/>
    <s v="01/19/2018"/>
    <n v="195"/>
    <n v="-51"/>
    <n v="1000"/>
    <n v="6.5000000000000002E-2"/>
    <n v="195"/>
    <n v="0"/>
    <n v="281"/>
    <n v="1000"/>
    <n v="8.8999999999999996E-2"/>
    <n v="281"/>
    <s v="31%"/>
  </r>
  <r>
    <n v="620"/>
    <n v="6207485"/>
    <x v="80"/>
    <s v="NEW YORK CITY "/>
    <x v="8"/>
    <s v="14B"/>
    <s v="03/14/2014"/>
    <s v="02/14/2019"/>
    <s v="AC UC34"/>
    <s v="V09625"/>
    <s v="AUTO CHLOR DW BUNDLE"/>
    <s v="03/19/2014"/>
    <n v="189"/>
    <n v="-57"/>
    <n v="1000"/>
    <n v="6.9000000000000006E-2"/>
    <n v="189"/>
    <n v="660"/>
    <n v="246"/>
    <n v="1000"/>
    <n v="8.8999999999999996E-2"/>
    <n v="246"/>
    <s v="23%"/>
  </r>
  <r>
    <n v="620"/>
    <n v="6207491"/>
    <x v="81"/>
    <s v="NEW YORK CITY "/>
    <x v="3"/>
    <s v="06B"/>
    <s v="02/28/2014"/>
    <s v="02/19/2019"/>
    <s v="AC A4"/>
    <s v="18409"/>
    <s v="AUTO CHLOR DW BUNDLE"/>
    <s v="03/04/2014"/>
    <n v="250"/>
    <n v="4"/>
    <n v="2500"/>
    <n v="6.5000000000000002E-2"/>
    <n v="307.52499999999998"/>
    <n v="3385"/>
    <n v="246"/>
    <n v="1000"/>
    <n v="8.8999999999999996E-2"/>
    <n v="458.26499999999999"/>
    <s v="33%"/>
  </r>
  <r>
    <n v="620"/>
    <n v="6204331"/>
    <x v="82"/>
    <s v="OAK RIDGE"/>
    <x v="6"/>
    <s v="03B"/>
    <s v="02/20/2018"/>
    <s v="02/20/2019"/>
    <s v="HU J6"/>
    <s v="J6-023554"/>
    <s v="BOOSTERS-RENTAL"/>
    <s v="02/20/2018"/>
    <n v="89"/>
    <n v="-157"/>
    <n v="0"/>
    <n v="0"/>
    <n v="89"/>
    <n v="1"/>
    <n v="110"/>
    <n v="0"/>
    <n v="0"/>
    <n v="110"/>
    <s v="19%"/>
  </r>
  <r>
    <n v="620"/>
    <n v="6207515"/>
    <x v="83"/>
    <s v="NEW YORK CITY "/>
    <x v="0"/>
    <s v="18B"/>
    <s v="03/31/2014"/>
    <s v="03/11/2019"/>
    <s v="AC AC"/>
    <s v="AC00457"/>
    <s v="AUTO CHLOR DW BUNDLE"/>
    <s v="04/04/2014"/>
    <n v="189"/>
    <n v="-57"/>
    <n v="1200"/>
    <n v="6.9000000000000006E-2"/>
    <n v="291.74099999999999"/>
    <n v="2689"/>
    <n v="264"/>
    <n v="1000"/>
    <n v="8.8999999999999996E-2"/>
    <n v="414.32100000000003"/>
    <s v="30%"/>
  </r>
  <r>
    <n v="620"/>
    <n v="6207567"/>
    <x v="84"/>
    <s v="NEW YORK CITY "/>
    <x v="8"/>
    <s v="16B"/>
    <s v="05/13/2014"/>
    <s v="04/02/2019"/>
    <s v="AC UC34-B"/>
    <s v="V09729B"/>
    <s v="AUTO CHLOR DW BUNDLE"/>
    <s v="05/14/2014"/>
    <n v="219"/>
    <n v="-27"/>
    <n v="1500"/>
    <n v="0.06"/>
    <n v="219"/>
    <n v="1044"/>
    <n v="281"/>
    <n v="1000"/>
    <n v="8.8999999999999996E-2"/>
    <n v="284.916"/>
    <s v="23%"/>
  </r>
  <r>
    <n v="620"/>
    <n v="146200027"/>
    <x v="85"/>
    <s v="NEW YORK CITY "/>
    <x v="5"/>
    <s v="18B"/>
    <s v="04/30/2014"/>
    <s v="04/30/2019"/>
    <s v="AC A4"/>
    <s v="16697"/>
    <s v="AUTO CHLOR DW BUNDLE"/>
    <s v="05/09/2014"/>
    <n v="189"/>
    <n v="-57"/>
    <n v="1000"/>
    <n v="6.5000000000000002E-2"/>
    <n v="495.47500000000002"/>
    <n v="5715"/>
    <n v="246"/>
    <n v="1000"/>
    <n v="8.8999999999999996E-2"/>
    <n v="665.63499999999999"/>
    <s v="26%"/>
  </r>
  <r>
    <n v="620"/>
    <n v="62014021"/>
    <x v="86"/>
    <s v="NEW YORK CITY "/>
    <x v="0"/>
    <s v="11B"/>
    <s v="06/03/2014"/>
    <s v="04/30/2019"/>
    <s v="AC UC34-B"/>
    <s v="V09849B"/>
    <s v="AUTO CHLOR DW BUNDLE"/>
    <s v=""/>
    <n v="229"/>
    <n v="-17"/>
    <n v="1000"/>
    <n v="7.9000000000000001E-2"/>
    <n v="334.22800000000001"/>
    <n v="2332"/>
    <n v="281"/>
    <n v="1000"/>
    <n v="8.8999999999999996E-2"/>
    <n v="399.548"/>
    <s v="16%"/>
  </r>
  <r>
    <n v="620"/>
    <n v="146200057"/>
    <x v="87"/>
    <s v="NEW YORK CITY "/>
    <x v="0"/>
    <s v="09B"/>
    <s v="05/09/2014"/>
    <s v="05/05/2019"/>
    <s v="AC A4"/>
    <s v="28026"/>
    <s v="AUTO CHLOR DW BUNDLE"/>
    <s v="05/13/2014"/>
    <n v="180"/>
    <n v="-66"/>
    <n v="1500"/>
    <n v="0.06"/>
    <n v="226.8"/>
    <n v="2280"/>
    <n v="246"/>
    <n v="1000"/>
    <n v="8.8999999999999996E-2"/>
    <n v="359.92"/>
    <s v="37%"/>
  </r>
  <r>
    <n v="620"/>
    <n v="146200089"/>
    <x v="88"/>
    <s v="NEW YORK CITY "/>
    <x v="5"/>
    <s v="09B,19"/>
    <s v="05/28/2014"/>
    <s v="05/14/2019"/>
    <s v="AC A5"/>
    <s v="C16843"/>
    <s v="AUTO CHLOR DW BUNDLE"/>
    <s v="09/10/2014"/>
    <n v="369"/>
    <n v="123"/>
    <n v="4000"/>
    <n v="6.9000000000000006E-2"/>
    <n v="458.63099999999997"/>
    <n v="5299"/>
    <n v="246"/>
    <n v="1000"/>
    <n v="8.8999999999999996E-2"/>
    <n v="628.61099999999999"/>
    <s v="27%"/>
  </r>
  <r>
    <n v="620"/>
    <n v="146200521"/>
    <x v="89"/>
    <s v="ISELIN"/>
    <x v="2"/>
    <s v="19B"/>
    <s v="08/01/2014"/>
    <s v="07/28/2019"/>
    <s v="AC UC34"/>
    <s v="V09106"/>
    <s v="AUTO CHLOR DW BUNDLE"/>
    <s v="08/01/2014"/>
    <n v="185"/>
    <n v="-61"/>
    <n v="1100"/>
    <n v="6.9000000000000006E-2"/>
    <n v="185"/>
    <n v="0"/>
    <n v="246"/>
    <n v="1000"/>
    <n v="8.8999999999999996E-2"/>
    <n v="246"/>
    <s v="25%"/>
  </r>
  <r>
    <n v="620"/>
    <n v="6207352"/>
    <x v="79"/>
    <s v="NEW YORK CITY "/>
    <x v="2"/>
    <s v="19B"/>
    <s v="08/16/2018"/>
    <s v="08/16/2019"/>
    <s v="AC UC34-B"/>
    <s v="V13537B"/>
    <s v="AUTO CHLOR DW BUNDLE"/>
    <s v="08/17/2018"/>
    <n v="195"/>
    <n v="-51"/>
    <n v="1200"/>
    <n v="7.9000000000000001E-2"/>
    <n v="195"/>
    <n v="0"/>
    <n v="281"/>
    <n v="1000"/>
    <n v="8.8999999999999996E-2"/>
    <n v="281"/>
    <s v="31%"/>
  </r>
  <r>
    <n v="620"/>
    <n v="146200652"/>
    <x v="90"/>
    <s v="ENGLEWOOD"/>
    <x v="6"/>
    <s v="15B"/>
    <s v="08/26/2014"/>
    <s v="08/26/2019"/>
    <s v="AC UC34"/>
    <s v="V06226"/>
    <s v="AUTO CHLOR DW BUNDLE"/>
    <s v="09/04/2014"/>
    <n v="185"/>
    <n v="-61"/>
    <n v="1200"/>
    <n v="7.9000000000000001E-2"/>
    <n v="185"/>
    <n v="0"/>
    <n v="246"/>
    <n v="1000"/>
    <n v="8.8999999999999996E-2"/>
    <n v="246"/>
    <s v="25%"/>
  </r>
  <r>
    <n v="620"/>
    <n v="6201764"/>
    <x v="91"/>
    <s v="SECAUCUS"/>
    <x v="10"/>
    <s v="10B"/>
    <s v="10/12/2014"/>
    <s v="08/27/2019"/>
    <s v="CMA L1-X"/>
    <s v="139268"/>
    <s v="DW RENTAL-NON AUTO-CHLOR MACHINE"/>
    <s v="10/22/2014"/>
    <n v="175"/>
    <n v="-71"/>
    <n v="1100"/>
    <n v="6.9000000000000006E-2"/>
    <n v="175"/>
    <n v="612"/>
    <n v="245"/>
    <n v="1000"/>
    <n v="8.8999999999999996E-2"/>
    <n v="245"/>
    <s v="29%"/>
  </r>
  <r>
    <n v="620"/>
    <n v="176200140"/>
    <x v="92"/>
    <s v="NEW YORK CITY "/>
    <x v="3"/>
    <s v="12B"/>
    <s v="09/15/2017"/>
    <s v="09/15/2019"/>
    <s v="AC A5"/>
    <s v="C18853"/>
    <s v="AUTO CHLOR DW BUNDLE"/>
    <s v="09/22/2017"/>
    <n v="299"/>
    <n v="53"/>
    <n v="3000"/>
    <n v="6.9000000000000006E-2"/>
    <n v="533.66899999999998"/>
    <n v="6401"/>
    <n v="246"/>
    <n v="1000"/>
    <n v="8.8999999999999996E-2"/>
    <n v="726.68899999999996"/>
    <s v="27%"/>
  </r>
  <r>
    <n v="620"/>
    <n v="6203658"/>
    <x v="93"/>
    <s v="NEW YORK CITY "/>
    <x v="4"/>
    <s v="17B"/>
    <s v="10/07/2014"/>
    <s v="09/16/2019"/>
    <s v="AC UC34"/>
    <s v="V08633"/>
    <s v="AUTO CHLOR DW BUNDLE"/>
    <s v="10/10/2014"/>
    <n v="182"/>
    <n v="-64"/>
    <n v="1000"/>
    <n v="6.4000000000000001E-2"/>
    <n v="182"/>
    <n v="479"/>
    <n v="246"/>
    <n v="1000"/>
    <n v="8.8999999999999996E-2"/>
    <n v="246"/>
    <s v="26%"/>
  </r>
  <r>
    <n v="620"/>
    <n v="176200140"/>
    <x v="92"/>
    <s v="NEW YORK CITY "/>
    <x v="3"/>
    <s v="12B"/>
    <s v="09/25/2017"/>
    <s v="09/25/2019"/>
    <s v="AC UC34"/>
    <s v="V03448"/>
    <s v="AUTO CHLOR DW BUNDLE"/>
    <s v="09/29/2017"/>
    <n v="195"/>
    <n v="-51"/>
    <n v="1000"/>
    <n v="6.9000000000000006E-2"/>
    <n v="279.04199999999997"/>
    <n v="2218"/>
    <n v="246"/>
    <n v="1000"/>
    <n v="8.8999999999999996E-2"/>
    <n v="354.40199999999999"/>
    <s v="21%"/>
  </r>
  <r>
    <n v="620"/>
    <n v="186200167"/>
    <x v="94"/>
    <s v="NEW YORK CITY"/>
    <x v="3"/>
    <s v="15B"/>
    <s v="09/25/2018"/>
    <s v="09/25/2019"/>
    <s v="CO"/>
    <s v="CMA-UC008"/>
    <s v="CUSTOMER OWNED BUNDLE"/>
    <s v=""/>
    <n v="184"/>
    <n v="-62"/>
    <n v="2000"/>
    <n v="8.5999999999999993E-2"/>
    <n v="184"/>
    <n v="207"/>
    <n v="204"/>
    <n v="2000"/>
    <n v="9.9000000000000005E-2"/>
    <n v="204"/>
    <s v="10%"/>
  </r>
  <r>
    <n v="620"/>
    <n v="146201011"/>
    <x v="95"/>
    <s v="NEW YORK CITY "/>
    <x v="3"/>
    <s v="15B"/>
    <s v="11/14/2014"/>
    <s v="10/20/2019"/>
    <s v="AC A5"/>
    <s v="C08914"/>
    <s v="AUTO CHLOR DW BUNDLE"/>
    <s v="11/17/2014"/>
    <n v="248"/>
    <n v="2"/>
    <n v="1200"/>
    <n v="7.9000000000000001E-2"/>
    <n v="384.19600000000003"/>
    <n v="2924"/>
    <n v="246"/>
    <n v="1000"/>
    <n v="8.8999999999999996E-2"/>
    <n v="417.23599999999999"/>
    <s v="8%"/>
  </r>
  <r>
    <n v="620"/>
    <n v="146201113"/>
    <x v="48"/>
    <s v="NEW YORK CITY"/>
    <x v="2"/>
    <s v="19B"/>
    <s v="11/17/2014"/>
    <s v="11/12/2019"/>
    <s v="AC A5"/>
    <s v="C18665"/>
    <s v="AUTO CHLOR DW BUNDLE"/>
    <s v="11/18/2014"/>
    <n v="215"/>
    <n v="-31"/>
    <n v="1200"/>
    <n v="6.5000000000000002E-2"/>
    <n v="215"/>
    <n v="0"/>
    <n v="246"/>
    <n v="1000"/>
    <n v="8.8999999999999996E-2"/>
    <n v="246"/>
    <s v="13%"/>
  </r>
  <r>
    <n v="620"/>
    <n v="6203479"/>
    <x v="96"/>
    <s v="NEW YORK CITY "/>
    <x v="3"/>
    <s v="06B"/>
    <s v="03/08/2012"/>
    <s v="12/01/2019"/>
    <s v="AC A4"/>
    <s v="21598"/>
    <s v="AUTO CHLOR DW BUNDLE"/>
    <s v="12/11/2014"/>
    <n v="350"/>
    <n v="104"/>
    <n v="0"/>
    <n v="0"/>
    <n v="350"/>
    <n v="3358"/>
    <n v="246"/>
    <n v="1000"/>
    <n v="8.8999999999999996E-2"/>
    <n v="455.86200000000002"/>
    <s v="23%"/>
  </r>
  <r>
    <n v="620"/>
    <n v="6206808"/>
    <x v="97"/>
    <s v="NEW YORK CITY "/>
    <x v="8"/>
    <s v="10B"/>
    <s v="03/06/2015"/>
    <s v="12/24/2019"/>
    <s v="AC UC34"/>
    <s v="V03192"/>
    <s v="AUTO CHLOR DW BUNDLE"/>
    <s v="03/17/2015"/>
    <n v="169"/>
    <n v="-77"/>
    <n v="1200"/>
    <n v="5.8999999999999997E-2"/>
    <n v="169"/>
    <n v="915"/>
    <n v="246"/>
    <n v="1000"/>
    <n v="8.8999999999999996E-2"/>
    <n v="246"/>
    <s v="31%"/>
  </r>
  <r>
    <n v="620"/>
    <n v="156200067"/>
    <x v="98"/>
    <s v="NEW YORK CITY "/>
    <x v="8"/>
    <s v="09B"/>
    <s v="01/13/2015"/>
    <s v="01/13/2020"/>
    <s v="AC UC34"/>
    <s v="V03590"/>
    <s v="AUTO CHLOR DW BUNDLE"/>
    <s v="01/16/2015"/>
    <n v="189"/>
    <n v="-57"/>
    <n v="1000"/>
    <n v="7.9000000000000001E-2"/>
    <n v="189"/>
    <n v="253"/>
    <n v="246"/>
    <n v="1000"/>
    <n v="8.8999999999999996E-2"/>
    <n v="246"/>
    <s v="23%"/>
  </r>
  <r>
    <n v="620"/>
    <n v="156200096"/>
    <x v="99"/>
    <s v="NEW YORK CITY"/>
    <x v="8"/>
    <s v="09B"/>
    <s v="01/15/2015"/>
    <s v="01/15/2020"/>
    <s v="AC A5"/>
    <s v="C11604"/>
    <s v="AUTO CHLOR DW BUNDLE"/>
    <s v="01/22/2015"/>
    <n v="199"/>
    <n v="-47"/>
    <n v="1000"/>
    <n v="7.9000000000000001E-2"/>
    <n v="554.89499999999998"/>
    <n v="5505"/>
    <n v="246"/>
    <n v="1000"/>
    <n v="8.8999999999999996E-2"/>
    <n v="646.94500000000005"/>
    <s v="14%"/>
  </r>
  <r>
    <n v="620"/>
    <n v="6206630"/>
    <x v="100"/>
    <s v="NEW YORK CITY "/>
    <x v="3"/>
    <s v="07B"/>
    <s v="02/09/2015"/>
    <s v="01/19/2020"/>
    <s v="AC A5"/>
    <s v="C07684"/>
    <s v="AUTO CHLOR DW BUNDLE"/>
    <s v="02/10/2015"/>
    <n v="264"/>
    <n v="18"/>
    <n v="1000"/>
    <n v="6.5000000000000002E-2"/>
    <n v="365.92"/>
    <n v="2568"/>
    <n v="246"/>
    <n v="1000"/>
    <n v="8.8999999999999996E-2"/>
    <n v="385.55200000000002"/>
    <s v="5%"/>
  </r>
  <r>
    <n v="620"/>
    <n v="6204591"/>
    <x v="38"/>
    <s v="NEW YORK CITY"/>
    <x v="4"/>
    <s v="17B"/>
    <s v="10/29/2019"/>
    <s v="01/24/2020"/>
    <s v="TEMPSURE-1"/>
    <s v="1-003136"/>
    <s v="BOOSTERS-RENTAL"/>
    <s v=""/>
    <n v="110"/>
    <n v="-136"/>
    <n v="0"/>
    <n v="0"/>
    <n v="110"/>
    <n v="1"/>
    <n v="120"/>
    <n v="0"/>
    <n v="0"/>
    <n v="120"/>
    <s v="8%"/>
  </r>
  <r>
    <n v="620"/>
    <n v="6204591"/>
    <x v="38"/>
    <s v="NEW YORK CITY"/>
    <x v="4"/>
    <s v="17B"/>
    <s v="03/24/2019"/>
    <s v="01/24/2020"/>
    <s v="ADS 44 RL"/>
    <s v="RL00259"/>
    <s v="DW RENTAL-NON AUTO-CHLOR MACHINE"/>
    <s v="04/03/2019"/>
    <n v="665"/>
    <n v="-140"/>
    <n v="10000"/>
    <n v="6.9000000000000006E-2"/>
    <n v="665"/>
    <n v="1"/>
    <n v="815"/>
    <n v="10000"/>
    <n v="7.9000000000000001E-2"/>
    <n v="815"/>
    <s v="18%"/>
  </r>
  <r>
    <n v="620"/>
    <n v="6204658"/>
    <x v="41"/>
    <s v="NEW YORK CITY "/>
    <x v="9"/>
    <s v="14B"/>
    <s v="09/22/2009"/>
    <s v="02/24/2020"/>
    <s v="AC A5"/>
    <s v="C17944"/>
    <s v="AUTO CHLOR DW BUNDLE"/>
    <s v="09/29/2009"/>
    <n v="175"/>
    <n v="-71"/>
    <n v="1200"/>
    <n v="0.06"/>
    <n v="562.05999999999995"/>
    <n v="7651"/>
    <n v="246"/>
    <n v="1000"/>
    <n v="8.8999999999999996E-2"/>
    <n v="837.93899999999996"/>
    <s v="33%"/>
  </r>
  <r>
    <n v="620"/>
    <n v="62043"/>
    <x v="101"/>
    <s v="NEW YORK CITY "/>
    <x v="7"/>
    <s v="06B"/>
    <s v="05/23/2003"/>
    <s v="02/24/2020"/>
    <s v="AC A5"/>
    <s v="C12161"/>
    <s v="AUTO CHLOR DW BUNDLE"/>
    <s v="12/04/2015"/>
    <n v="330"/>
    <n v="84"/>
    <n v="4000"/>
    <n v="6.9000000000000006E-2"/>
    <n v="330"/>
    <n v="1995"/>
    <n v="246"/>
    <n v="1000"/>
    <n v="8.8999999999999996E-2"/>
    <n v="334.55500000000001"/>
    <s v="1%"/>
  </r>
  <r>
    <n v="620"/>
    <n v="6204658"/>
    <x v="41"/>
    <s v="NEW YORK CITY "/>
    <x v="9"/>
    <s v="14B"/>
    <s v="02/26/2015"/>
    <s v="02/24/2020"/>
    <s v="AC-B-AB-10"/>
    <s v="AB10-15010"/>
    <s v="BOOSTERS-RENTAL"/>
    <s v=""/>
    <n v="75"/>
    <n v="-171"/>
    <n v="0"/>
    <n v="0"/>
    <n v="75"/>
    <n v="1"/>
    <n v="99"/>
    <n v="0"/>
    <n v="0"/>
    <n v="99"/>
    <s v="24%"/>
  </r>
  <r>
    <n v="620"/>
    <n v="156200817"/>
    <x v="102"/>
    <s v="NEW YORK CITY "/>
    <x v="0"/>
    <s v="17B"/>
    <s v="04/08/2015"/>
    <s v="03/27/2020"/>
    <s v="AC UC34"/>
    <s v="V03281"/>
    <s v="AUTO CHLOR DW BUNDLE"/>
    <s v="04/09/2015"/>
    <n v="189"/>
    <n v="-57"/>
    <n v="1000"/>
    <n v="7.9000000000000001E-2"/>
    <n v="189"/>
    <n v="995"/>
    <n v="246"/>
    <n v="1000"/>
    <n v="8.8999999999999996E-2"/>
    <n v="246"/>
    <s v="23%"/>
  </r>
  <r>
    <n v="620"/>
    <n v="6204094"/>
    <x v="103"/>
    <s v="WARWICK"/>
    <x v="6"/>
    <s v="16B"/>
    <s v="05/08/2015"/>
    <s v="04/06/2020"/>
    <s v="HUBBELL"/>
    <s v="J66R-17791"/>
    <s v="BOOSTERS-RENTAL"/>
    <s v="01/26/2023"/>
    <n v="95"/>
    <n v="-151"/>
    <n v="0"/>
    <n v="0"/>
    <n v="95"/>
    <n v="1"/>
    <n v="110"/>
    <n v="0"/>
    <n v="0"/>
    <n v="110"/>
    <s v="14%"/>
  </r>
  <r>
    <n v="620"/>
    <n v="156200818"/>
    <x v="104"/>
    <s v="HILLSIDE"/>
    <x v="11"/>
    <s v="09B"/>
    <s v="05/06/2015"/>
    <s v="04/17/2020"/>
    <s v="AC-B-AB-10"/>
    <s v="AB10-15053"/>
    <s v="BOOSTERS-RENTAL"/>
    <s v=""/>
    <n v="75"/>
    <n v="-171"/>
    <n v="0"/>
    <n v="0"/>
    <n v="75"/>
    <n v="1"/>
    <n v="99"/>
    <n v="0"/>
    <n v="0"/>
    <n v="99"/>
    <s v="24%"/>
  </r>
  <r>
    <n v="620"/>
    <n v="6205185"/>
    <x v="105"/>
    <s v="NEW YORK CITY "/>
    <x v="9"/>
    <s v="06B"/>
    <s v="05/19/2015"/>
    <s v="04/27/2020"/>
    <s v="AC D2-CR"/>
    <s v="CDR00338"/>
    <s v="AUTO CHLOR DW BUNDLE"/>
    <s v="05/28/2015"/>
    <n v="295"/>
    <n v="49"/>
    <n v="1200"/>
    <n v="0.125"/>
    <n v="503.875"/>
    <n v="2871"/>
    <n v="309"/>
    <n v="1000"/>
    <n v="0.14899999999999999"/>
    <n v="587.779"/>
    <s v="14%"/>
  </r>
  <r>
    <n v="620"/>
    <n v="166200488"/>
    <x v="106"/>
    <s v="NEW YORK CITY "/>
    <x v="0"/>
    <s v="02B"/>
    <s v="04/18/2016"/>
    <s v="07/02/2020"/>
    <s v="AC A4"/>
    <s v="24935"/>
    <s v="AUTO CHLOR DW BUNDLE"/>
    <s v="12/15/2016"/>
    <n v="189"/>
    <n v="-57"/>
    <n v="1200"/>
    <n v="6.7000000000000004E-2"/>
    <n v="261.56099999999998"/>
    <n v="2283"/>
    <n v="246"/>
    <n v="1000"/>
    <n v="8.8999999999999996E-2"/>
    <n v="360.18700000000001"/>
    <s v="27%"/>
  </r>
  <r>
    <n v="620"/>
    <n v="176200129"/>
    <x v="107"/>
    <s v="STATEN ISLAND"/>
    <x v="2"/>
    <s v="19B"/>
    <s v="09/01/2017"/>
    <s v="08/30/2020"/>
    <s v="AC AC"/>
    <s v="AC01536"/>
    <s v="AUTO CHLOR DW BUNDLE"/>
    <s v=""/>
    <n v="229"/>
    <n v="-17"/>
    <n v="1000"/>
    <n v="7.9000000000000001E-2"/>
    <n v="229"/>
    <n v="0"/>
    <n v="264"/>
    <n v="1000"/>
    <n v="8.8999999999999996E-2"/>
    <n v="264"/>
    <s v="13%"/>
  </r>
  <r>
    <n v="620"/>
    <n v="196200188"/>
    <x v="108"/>
    <s v="NEW YORK CITY "/>
    <x v="9"/>
    <s v="13B"/>
    <s v="10/07/2019"/>
    <s v="09/19/2020"/>
    <s v="CO"/>
    <s v="57060"/>
    <s v="CUSTOMER OWNED BUNDLE"/>
    <s v=""/>
    <n v="189"/>
    <n v="-57"/>
    <n v="2000"/>
    <n v="8.5999999999999993E-2"/>
    <n v="575.31200000000001"/>
    <n v="6492"/>
    <n v="204"/>
    <n v="2000"/>
    <n v="9.9000000000000005E-2"/>
    <n v="648.70799999999997"/>
    <s v="11%"/>
  </r>
  <r>
    <n v="620"/>
    <n v="156201412"/>
    <x v="36"/>
    <s v="NEW YORK CITY"/>
    <x v="3"/>
    <s v="01B,06,11,16"/>
    <s v="11/06/2015"/>
    <s v="10/01/2020"/>
    <s v="ADS HT34-B"/>
    <s v="HT4-06439B"/>
    <s v="DW RENTAL-NON AUTO-CHLOR MACHINE"/>
    <s v="01/24/2020"/>
    <n v="435"/>
    <n v="189"/>
    <n v="1200"/>
    <n v="5.6000000000000001E-2"/>
    <n v="726.81600000000003"/>
    <n v="6411"/>
    <n v="484"/>
    <n v="1000"/>
    <n v="7.9000000000000001E-2"/>
    <n v="911.46900000000005"/>
    <s v="20%"/>
  </r>
  <r>
    <n v="620"/>
    <n v="156201412"/>
    <x v="36"/>
    <s v="NEW YORK CITY"/>
    <x v="3"/>
    <s v="01B,06,11,16"/>
    <s v="10/23/2015"/>
    <s v="10/01/2020"/>
    <s v="ADS 44 RH"/>
    <s v="RH01658"/>
    <s v="DW RENTAL-NON AUTO-CHLOR MACHINE"/>
    <s v="01/24/2020"/>
    <n v="864"/>
    <n v="59"/>
    <n v="0"/>
    <n v="0"/>
    <n v="864"/>
    <n v="1"/>
    <n v="815"/>
    <n v="10000"/>
    <n v="7.9000000000000001E-2"/>
    <n v="815"/>
    <s v="-6%"/>
  </r>
  <r>
    <n v="620"/>
    <n v="6205206"/>
    <x v="109"/>
    <s v="NEW YORK CITY "/>
    <x v="1"/>
    <s v="13B"/>
    <s v="06/04/2010"/>
    <s v="11/15/2020"/>
    <s v="AC A4"/>
    <s v="24939"/>
    <s v="AUTO CHLOR DW BUNDLE"/>
    <s v="07/02/2015"/>
    <n v="175"/>
    <n v="-71"/>
    <n v="1500"/>
    <n v="6.5000000000000002E-2"/>
    <n v="237.92"/>
    <n v="2468"/>
    <n v="246"/>
    <n v="1000"/>
    <n v="8.8999999999999996E-2"/>
    <n v="376.65199999999999"/>
    <s v="37%"/>
  </r>
  <r>
    <n v="620"/>
    <n v="6205206"/>
    <x v="109"/>
    <s v="NEW YORK CITY "/>
    <x v="1"/>
    <s v="13B"/>
    <s v="06/30/2015"/>
    <s v="11/15/2020"/>
    <s v="AC UC34-B"/>
    <s v="V10796B"/>
    <s v="AUTO CHLOR DW BUNDLE"/>
    <s v="07/02/2015"/>
    <n v="225"/>
    <n v="-21"/>
    <n v="1500"/>
    <n v="6.5000000000000002E-2"/>
    <n v="225"/>
    <n v="696"/>
    <n v="281"/>
    <n v="1000"/>
    <n v="8.8999999999999996E-2"/>
    <n v="281"/>
    <s v="20%"/>
  </r>
  <r>
    <n v="620"/>
    <n v="156200140"/>
    <x v="110"/>
    <s v="PALISADES PARK"/>
    <x v="10"/>
    <s v="12B"/>
    <s v="11/24/2015"/>
    <s v="11/24/2020"/>
    <s v="AC D2"/>
    <s v="D02264"/>
    <s v="AUTO CHLOR DW BUNDLE"/>
    <s v="11/25/2015"/>
    <n v="399"/>
    <n v="153"/>
    <n v="4000"/>
    <n v="0.115"/>
    <n v="399"/>
    <n v="2037"/>
    <n v="299"/>
    <n v="1000"/>
    <n v="0.14899999999999999"/>
    <n v="453.51299999999998"/>
    <s v="12%"/>
  </r>
  <r>
    <n v="620"/>
    <n v="6204700"/>
    <x v="111"/>
    <s v="DUNELLEN"/>
    <x v="11"/>
    <s v="11B"/>
    <s v="10/13/2009"/>
    <s v="02/10/2021"/>
    <s v="AC A5-INT"/>
    <s v="MC14423"/>
    <s v="AUTO CHLOR DW BUNDLE"/>
    <s v="02/29/2016"/>
    <n v="240"/>
    <n v="-6"/>
    <n v="0"/>
    <n v="0"/>
    <n v="240"/>
    <n v="2437"/>
    <n v="246"/>
    <n v="1000"/>
    <n v="8.8999999999999996E-2"/>
    <n v="373.89299999999997"/>
    <s v="36%"/>
  </r>
  <r>
    <n v="620"/>
    <n v="166200271"/>
    <x v="112"/>
    <s v="NEW YORK CITY "/>
    <x v="9"/>
    <s v="14B"/>
    <s v="05/02/2019"/>
    <s v="02/11/2021"/>
    <s v="CMA 180 UC"/>
    <s v="18UC006202"/>
    <s v="DW RENTAL-NON AUTO-CHLOR MACHINE"/>
    <s v="06/18/2019"/>
    <n v="250"/>
    <n v="4"/>
    <n v="1000"/>
    <n v="7.9000000000000001E-2"/>
    <n v="250"/>
    <n v="694"/>
    <n v="290"/>
    <n v="1000"/>
    <n v="7.9000000000000001E-2"/>
    <n v="290"/>
    <s v="14%"/>
  </r>
  <r>
    <n v="620"/>
    <n v="6206115"/>
    <x v="54"/>
    <s v="NEW YORK CITY "/>
    <x v="3"/>
    <s v="11B"/>
    <s v="10/13/2015"/>
    <s v="02/28/2021"/>
    <s v="AC UC34-B"/>
    <s v="V11174B"/>
    <s v="AUTO CHLOR DW BUNDLE"/>
    <s v="10/16/2015"/>
    <n v="235"/>
    <n v="-11"/>
    <n v="1000"/>
    <n v="0.06"/>
    <n v="235"/>
    <n v="598"/>
    <n v="281"/>
    <n v="1000"/>
    <n v="8.8999999999999996E-2"/>
    <n v="281"/>
    <s v="16%"/>
  </r>
  <r>
    <n v="620"/>
    <n v="156202155"/>
    <x v="113"/>
    <s v="NEW YORK CITY "/>
    <x v="7"/>
    <s v="09B"/>
    <s v="11/04/2015"/>
    <s v="03/13/2021"/>
    <s v="AC UC34"/>
    <s v="V05498"/>
    <s v="AUTO CHLOR DW BUNDLE"/>
    <s v="11/19/2015"/>
    <n v="185"/>
    <n v="-61"/>
    <n v="1000"/>
    <n v="7.9000000000000001E-2"/>
    <n v="185"/>
    <n v="280"/>
    <n v="246"/>
    <n v="1000"/>
    <n v="8.8999999999999996E-2"/>
    <n v="246"/>
    <s v="25%"/>
  </r>
  <r>
    <n v="620"/>
    <n v="166200747"/>
    <x v="114"/>
    <s v="MOUNTAIN LAKES"/>
    <x v="10"/>
    <s v="02B"/>
    <s v="03/14/2020"/>
    <s v="03/14/2021"/>
    <s v="AC-B-AB-10"/>
    <s v="AB10-20037"/>
    <s v="BOOSTERS-RENTAL"/>
    <s v=""/>
    <n v="86"/>
    <n v="-160"/>
    <n v="0"/>
    <n v="0"/>
    <n v="86"/>
    <n v="1"/>
    <n v="99"/>
    <n v="0"/>
    <n v="0"/>
    <n v="99"/>
    <s v="13%"/>
  </r>
  <r>
    <n v="620"/>
    <n v="156202081"/>
    <x v="115"/>
    <s v="NEW YORK CITY "/>
    <x v="9"/>
    <s v="10B"/>
    <s v="10/26/2015"/>
    <s v="03/16/2021"/>
    <s v="AC UC34"/>
    <s v="V03641"/>
    <s v="AUTO CHLOR DW BUNDLE"/>
    <s v=""/>
    <n v="205"/>
    <n v="-41"/>
    <n v="1000"/>
    <n v="7.9000000000000001E-2"/>
    <n v="205"/>
    <n v="519"/>
    <n v="246"/>
    <n v="1000"/>
    <n v="8.8999999999999996E-2"/>
    <n v="246"/>
    <s v="17%"/>
  </r>
  <r>
    <n v="620"/>
    <n v="6205699"/>
    <x v="116"/>
    <s v="PARAMUS"/>
    <x v="6"/>
    <s v="06B"/>
    <s v="11/30/2015"/>
    <s v="03/26/2021"/>
    <s v="AC UC34"/>
    <s v="V07418"/>
    <s v="AUTO CHLOR DW BUNDLE"/>
    <s v=""/>
    <n v="205"/>
    <n v="-41"/>
    <n v="1000"/>
    <n v="7.9000000000000001E-2"/>
    <n v="225.303"/>
    <n v="1257"/>
    <n v="246"/>
    <n v="1000"/>
    <n v="8.8999999999999996E-2"/>
    <n v="268.87299999999999"/>
    <s v="16%"/>
  </r>
  <r>
    <n v="620"/>
    <n v="186200047"/>
    <x v="117"/>
    <s v="PERTH AMBOY"/>
    <x v="11"/>
    <s v="12B"/>
    <s v="04/12/2018"/>
    <s v="04/11/2021"/>
    <s v="AC UC34"/>
    <s v="V09822"/>
    <s v="AUTO CHLOR DW BUNDLE"/>
    <s v="04/12/2018"/>
    <n v="200"/>
    <n v="-46"/>
    <n v="1000"/>
    <n v="7.9000000000000001E-2"/>
    <n v="200"/>
    <n v="808"/>
    <n v="246"/>
    <n v="1000"/>
    <n v="8.8999999999999996E-2"/>
    <n v="246"/>
    <s v="19%"/>
  </r>
  <r>
    <n v="620"/>
    <n v="196200081"/>
    <x v="118"/>
    <s v="NEW YORK CITY "/>
    <x v="0"/>
    <s v="15B"/>
    <s v="05/29/2019"/>
    <s v="04/24/2021"/>
    <s v="AC UC34"/>
    <s v="V07845"/>
    <s v="AUTO CHLOR DW BUNDLE"/>
    <s v="05/31/2019"/>
    <n v="220"/>
    <n v="-26"/>
    <n v="1000"/>
    <n v="7.9000000000000001E-2"/>
    <n v="236.19499999999999"/>
    <n v="1205"/>
    <n v="246"/>
    <n v="1000"/>
    <n v="8.8999999999999996E-2"/>
    <n v="264.245"/>
    <s v="11%"/>
  </r>
  <r>
    <n v="620"/>
    <n v="196200081"/>
    <x v="118"/>
    <s v="NEW YORK CITY "/>
    <x v="0"/>
    <s v="15B"/>
    <s v="05/29/2019"/>
    <s v="04/24/2021"/>
    <s v="AC A6-V"/>
    <s v="A600157V-3"/>
    <s v="AUTO CHLOR DW BUNDLE"/>
    <s v="05/31/2019"/>
    <n v="419"/>
    <n v="173"/>
    <n v="1000"/>
    <n v="7.9000000000000001E-2"/>
    <n v="799.78"/>
    <n v="5820"/>
    <n v="424"/>
    <n v="1000"/>
    <n v="7.9000000000000001E-2"/>
    <n v="804.78"/>
    <s v="1%"/>
  </r>
  <r>
    <n v="620"/>
    <n v="6202322"/>
    <x v="119"/>
    <s v="NEW YORK CITY "/>
    <x v="9"/>
    <s v="03B"/>
    <s v="01/11/2016"/>
    <s v="05/15/2021"/>
    <s v="ADS AFC"/>
    <s v="C028441"/>
    <s v="DW RENTAL-NON AUTO-CHLOR MACHINE"/>
    <s v="01/15/2016"/>
    <n v="161.94999999999999"/>
    <n v="-84.050000000000011"/>
    <n v="1000"/>
    <n v="6.5000000000000002E-2"/>
    <n v="219.995"/>
    <n v="1893"/>
    <n v="245"/>
    <n v="1000"/>
    <n v="8.8999999999999996E-2"/>
    <n v="324.47699999999998"/>
    <s v="32%"/>
  </r>
  <r>
    <n v="620"/>
    <n v="6206208"/>
    <x v="120"/>
    <s v="NEW YORK CITY"/>
    <x v="3"/>
    <s v="03B"/>
    <s v="01/20/2012"/>
    <s v="05/18/2021"/>
    <s v="CMA L1-X"/>
    <s v="158092"/>
    <s v="DW RENTAL-NON AUTO-CHLOR MACHINE"/>
    <s v="10/05/2022"/>
    <n v="242"/>
    <n v="-4"/>
    <n v="1000"/>
    <n v="8.8999999999999996E-2"/>
    <n v="242"/>
    <n v="505"/>
    <n v="245"/>
    <n v="1000"/>
    <n v="8.8999999999999996E-2"/>
    <n v="245"/>
    <s v="1%"/>
  </r>
  <r>
    <n v="620"/>
    <n v="6206208"/>
    <x v="120"/>
    <s v="NEW YORK CITY"/>
    <x v="3"/>
    <s v="03B"/>
    <s v="05/17/2016"/>
    <s v="05/18/2021"/>
    <s v="CMA 180 UC"/>
    <s v="18UC086589"/>
    <s v="DW RENTAL-NON AUTO-CHLOR MACHINE"/>
    <s v="10/05/2022"/>
    <n v="285"/>
    <n v="39"/>
    <n v="1000"/>
    <n v="7.9000000000000001E-2"/>
    <n v="285"/>
    <n v="336"/>
    <n v="290"/>
    <n v="1000"/>
    <n v="7.9000000000000001E-2"/>
    <n v="290"/>
    <s v="2%"/>
  </r>
  <r>
    <n v="620"/>
    <n v="206200051"/>
    <x v="121"/>
    <s v="HOBOKEN"/>
    <x v="11"/>
    <s v="14B"/>
    <s v="06/10/2020"/>
    <s v="05/26/2021"/>
    <s v="CO"/>
    <s v="59347"/>
    <s v="CUSTOMER OWNED BUNDLE"/>
    <s v=""/>
    <n v="189"/>
    <n v="-57"/>
    <n v="2000"/>
    <n v="8.5999999999999993E-2"/>
    <n v="273.53800000000001"/>
    <n v="2983"/>
    <n v="204"/>
    <n v="2000"/>
    <n v="9.9000000000000005E-2"/>
    <n v="301.31700000000001"/>
    <s v="9%"/>
  </r>
  <r>
    <n v="620"/>
    <n v="166200001"/>
    <x v="122"/>
    <s v="NEW YORK CITY "/>
    <x v="3"/>
    <s v="07B"/>
    <s v="01/21/2016"/>
    <s v="05/29/2021"/>
    <s v="AC A4"/>
    <s v="25819"/>
    <s v="AUTO CHLOR DW BUNDLE"/>
    <s v="12/16/2016"/>
    <n v="250"/>
    <n v="4"/>
    <n v="2100"/>
    <n v="6.9000000000000006E-2"/>
    <n v="250"/>
    <n v="1392"/>
    <n v="246"/>
    <n v="1000"/>
    <n v="8.8999999999999996E-2"/>
    <n v="280.88799999999998"/>
    <s v="11%"/>
  </r>
  <r>
    <n v="620"/>
    <n v="166200001"/>
    <x v="122"/>
    <s v="NEW YORK CITY "/>
    <x v="3"/>
    <s v="07B"/>
    <s v="01/21/2016"/>
    <s v="05/29/2021"/>
    <s v="AC-B-AB-10"/>
    <s v="AB10-15122"/>
    <s v="BOOSTERS-RENTAL"/>
    <s v=""/>
    <n v="75"/>
    <n v="-171"/>
    <n v="0"/>
    <n v="0"/>
    <n v="75"/>
    <n v="1"/>
    <n v="99"/>
    <n v="0"/>
    <n v="0"/>
    <n v="99"/>
    <s v="24%"/>
  </r>
  <r>
    <n v="620"/>
    <n v="166200090"/>
    <x v="123"/>
    <s v="STATEN ISLAND"/>
    <x v="2"/>
    <s v="19B"/>
    <s v="02/02/2016"/>
    <s v="06/09/2021"/>
    <s v="AC A5"/>
    <s v="C08159"/>
    <s v="AUTO CHLOR DW BUNDLE"/>
    <s v="02/09/2016"/>
    <n v="199"/>
    <n v="-47"/>
    <n v="1000"/>
    <n v="7.4999999999999997E-2"/>
    <n v="199"/>
    <n v="0"/>
    <n v="246"/>
    <n v="1000"/>
    <n v="8.8999999999999996E-2"/>
    <n v="246"/>
    <s v="19%"/>
  </r>
  <r>
    <n v="620"/>
    <n v="6205109"/>
    <x v="124"/>
    <s v="NEW YORK CITY "/>
    <x v="8"/>
    <s v="18B"/>
    <s v="07/27/2016"/>
    <s v="06/16/2021"/>
    <s v="ADS ET-AF"/>
    <s v="ETAF09259"/>
    <s v="DW RENTAL-NON AUTO-CHLOR MACHINE"/>
    <s v="07/29/2016"/>
    <n v="195"/>
    <n v="-51"/>
    <n v="0"/>
    <n v="0"/>
    <n v="195"/>
    <n v="638"/>
    <n v="240"/>
    <n v="1000"/>
    <n v="8.8999999999999996E-2"/>
    <n v="240"/>
    <s v="19%"/>
  </r>
  <r>
    <n v="620"/>
    <n v="166200271"/>
    <x v="112"/>
    <s v="NEW YORK CITY "/>
    <x v="9"/>
    <s v="14B"/>
    <s v="02/22/2016"/>
    <s v="07/11/2021"/>
    <s v="AC UC34-B"/>
    <s v="V11556B"/>
    <s v="AUTO CHLOR DW BUNDLE"/>
    <s v=""/>
    <n v="235"/>
    <n v="-11"/>
    <n v="1000"/>
    <n v="7.9000000000000001E-2"/>
    <n v="241.00399999999999"/>
    <n v="1076"/>
    <n v="281"/>
    <n v="1000"/>
    <n v="8.8999999999999996E-2"/>
    <n v="287.76400000000001"/>
    <s v="16%"/>
  </r>
  <r>
    <n v="620"/>
    <n v="166200690"/>
    <x v="40"/>
    <s v="NEW YORK CITY"/>
    <x v="0"/>
    <s v="03B"/>
    <s v="08/02/2016"/>
    <s v="07/13/2021"/>
    <s v="AC AC"/>
    <s v="AC01164"/>
    <s v="AUTO CHLOR DW BUNDLE"/>
    <s v="08/04/2016"/>
    <n v="189"/>
    <n v="-57"/>
    <n v="1200"/>
    <n v="7.9000000000000001E-2"/>
    <n v="200.376"/>
    <n v="1344"/>
    <n v="264"/>
    <n v="1000"/>
    <n v="8.8999999999999996E-2"/>
    <n v="294.61599999999999"/>
    <s v="32%"/>
  </r>
  <r>
    <n v="620"/>
    <n v="166200685"/>
    <x v="125"/>
    <s v="NEW YORK CITY "/>
    <x v="7"/>
    <s v="09B"/>
    <s v="09/12/2016"/>
    <s v="07/14/2021"/>
    <s v="CMA 180VL"/>
    <s v="18VL234585"/>
    <s v="DW RENTAL-NON AUTO-CHLOR MACHINE"/>
    <s v="09/23/2016"/>
    <n v="309"/>
    <n v="63"/>
    <n v="1000"/>
    <n v="8.8999999999999996E-2"/>
    <n v="501.41800000000001"/>
    <n v="3162"/>
    <n v="444"/>
    <n v="1000"/>
    <n v="7.9000000000000001E-2"/>
    <n v="614.798"/>
    <s v="18%"/>
  </r>
  <r>
    <n v="620"/>
    <n v="6204648"/>
    <x v="63"/>
    <s v="SUMMIT"/>
    <x v="11"/>
    <s v="05B"/>
    <s v="03/07/2016"/>
    <s v="07/17/2021"/>
    <s v="AC A4"/>
    <s v="23508"/>
    <s v="AUTO CHLOR DW BUNDLE"/>
    <s v="03/10/2016"/>
    <n v="205"/>
    <n v="-41"/>
    <n v="1500"/>
    <n v="6.9000000000000006E-2"/>
    <n v="348.38200000000001"/>
    <n v="3578"/>
    <n v="246"/>
    <n v="1000"/>
    <n v="8.8999999999999996E-2"/>
    <n v="475.44200000000001"/>
    <s v="27%"/>
  </r>
  <r>
    <n v="620"/>
    <n v="166200445"/>
    <x v="126"/>
    <s v="HOBOKEN"/>
    <x v="10"/>
    <s v="08B"/>
    <s v="02/26/2016"/>
    <s v="07/22/2021"/>
    <s v="ADS ET-AF"/>
    <s v="ETAF10382"/>
    <s v="DW RENTAL-NON AUTO-CHLOR MACHINE"/>
    <s v=""/>
    <n v="205"/>
    <n v="-41"/>
    <n v="1000"/>
    <n v="7.9000000000000001E-2"/>
    <n v="205"/>
    <n v="324"/>
    <n v="240"/>
    <n v="1000"/>
    <n v="8.8999999999999996E-2"/>
    <n v="240"/>
    <s v="15%"/>
  </r>
  <r>
    <n v="620"/>
    <n v="186200088"/>
    <x v="127"/>
    <s v="MONTCLAIR"/>
    <x v="10"/>
    <s v="15B"/>
    <s v="07/31/2018"/>
    <s v="07/31/2021"/>
    <s v="AC A5"/>
    <s v="C09926"/>
    <s v="AUTO CHLOR DW BUNDLE"/>
    <s v="08/01/2018"/>
    <n v="260"/>
    <n v="14"/>
    <n v="2500"/>
    <n v="7.9000000000000001E-2"/>
    <n v="260"/>
    <n v="1194"/>
    <n v="246"/>
    <n v="1000"/>
    <n v="8.8999999999999996E-2"/>
    <n v="263.26600000000002"/>
    <s v="1%"/>
  </r>
  <r>
    <n v="620"/>
    <n v="166200699"/>
    <x v="128"/>
    <s v="NEW YORK CITY "/>
    <x v="9"/>
    <s v="10B"/>
    <s v="08/25/2016"/>
    <s v="08/01/2021"/>
    <s v="AC UC34-B"/>
    <s v="V12056B"/>
    <s v="AUTO CHLOR DW BUNDLE"/>
    <s v=""/>
    <n v="235"/>
    <n v="-11"/>
    <n v="1000"/>
    <n v="7.9000000000000001E-2"/>
    <n v="235"/>
    <n v="996"/>
    <n v="281"/>
    <n v="1000"/>
    <n v="8.8999999999999996E-2"/>
    <n v="281"/>
    <s v="16%"/>
  </r>
  <r>
    <n v="620"/>
    <n v="166200706"/>
    <x v="129"/>
    <s v="NEW YORK CITY"/>
    <x v="3"/>
    <s v="15B"/>
    <s v="09/02/2016"/>
    <s v="08/01/2021"/>
    <s v="AC A5-INT"/>
    <s v="MC14977"/>
    <s v="AUTO CHLOR DW BUNDLE"/>
    <s v="09/30/2016"/>
    <n v="268"/>
    <n v="22"/>
    <n v="1200"/>
    <n v="7.9000000000000001E-2"/>
    <n v="437.77100000000002"/>
    <n v="3349"/>
    <n v="246"/>
    <n v="1000"/>
    <n v="8.8999999999999996E-2"/>
    <n v="455.06099999999998"/>
    <s v="4%"/>
  </r>
  <r>
    <n v="620"/>
    <n v="166200706"/>
    <x v="129"/>
    <s v="NEW YORK CITY"/>
    <x v="3"/>
    <s v="15B"/>
    <s v="09/02/2016"/>
    <s v="08/01/2021"/>
    <s v="AC-B-AB-10"/>
    <s v="AB10-16141"/>
    <s v="BOOSTERS-RENTAL"/>
    <s v=""/>
    <n v="78"/>
    <n v="-168"/>
    <n v="0"/>
    <n v="0"/>
    <n v="78"/>
    <n v="1"/>
    <n v="99"/>
    <n v="0"/>
    <n v="0"/>
    <n v="99"/>
    <s v="21%"/>
  </r>
  <r>
    <n v="620"/>
    <n v="6202863"/>
    <x v="130"/>
    <s v="NEW YORK CITY "/>
    <x v="7"/>
    <s v="10B"/>
    <s v="10/04/2016"/>
    <s v="08/05/2021"/>
    <s v="ADS ET-AF"/>
    <s v="ETAF12331"/>
    <s v="DW RENTAL-NON AUTO-CHLOR MACHINE"/>
    <s v="10/14/2016"/>
    <n v="175"/>
    <n v="-71"/>
    <n v="1200"/>
    <n v="6.9000000000000006E-2"/>
    <n v="211.98400000000001"/>
    <n v="1736"/>
    <n v="240"/>
    <n v="1000"/>
    <n v="8.8999999999999996E-2"/>
    <n v="305.50400000000002"/>
    <s v="31%"/>
  </r>
  <r>
    <n v="620"/>
    <n v="6203114"/>
    <x v="131"/>
    <s v="NEW YORK CITY"/>
    <x v="3"/>
    <s v="02B,07,12,17"/>
    <s v="06/29/2020"/>
    <s v="08/06/2021"/>
    <s v="ADS 66 RH"/>
    <s v="RH01570-6"/>
    <s v="DW RENTAL-NON AUTO-CHLOR MACHINE"/>
    <s v="01/05/2010"/>
    <n v="965"/>
    <n v="-34"/>
    <n v="10000"/>
    <n v="6.9000000000000006E-2"/>
    <n v="965"/>
    <n v="167"/>
    <n v="1014"/>
    <n v="10000"/>
    <n v="7.9000000000000001E-2"/>
    <n v="1014"/>
    <s v="5%"/>
  </r>
  <r>
    <n v="620"/>
    <n v="166200664"/>
    <x v="132"/>
    <s v="NEW YORK CITY "/>
    <x v="2"/>
    <s v="19B"/>
    <s v="06/22/2016"/>
    <s v="08/23/2021"/>
    <s v="AC UC34"/>
    <s v="V03489"/>
    <s v="AUTO CHLOR DW BUNDLE"/>
    <s v="07/01/2016"/>
    <n v="190"/>
    <n v="-56"/>
    <n v="1000"/>
    <n v="7.9000000000000001E-2"/>
    <n v="190"/>
    <n v="0"/>
    <n v="246"/>
    <n v="1000"/>
    <n v="8.8999999999999996E-2"/>
    <n v="246"/>
    <s v="23%"/>
  </r>
  <r>
    <n v="620"/>
    <n v="166200664"/>
    <x v="132"/>
    <s v="NEW YORK CITY "/>
    <x v="2"/>
    <s v="19B"/>
    <s v="06/22/2016"/>
    <s v="08/23/2021"/>
    <s v="AC UC34"/>
    <s v="V00119"/>
    <s v="AUTO CHLOR DW BUNDLE"/>
    <s v="07/01/2016"/>
    <n v="190"/>
    <n v="-56"/>
    <n v="1000"/>
    <n v="7.9000000000000001E-2"/>
    <n v="190"/>
    <n v="0"/>
    <n v="246"/>
    <n v="1000"/>
    <n v="8.8999999999999996E-2"/>
    <n v="246"/>
    <s v="23%"/>
  </r>
  <r>
    <n v="620"/>
    <n v="166200629"/>
    <x v="133"/>
    <s v="BAYONNE"/>
    <x v="11"/>
    <s v="07B"/>
    <s v="04/19/2016"/>
    <s v="08/30/2021"/>
    <s v="AC A5"/>
    <s v="C11970"/>
    <s v="AUTO CHLOR DW BUNDLE"/>
    <s v="05/12/2016"/>
    <n v="199"/>
    <n v="-47"/>
    <n v="1000"/>
    <n v="7.4999999999999997E-2"/>
    <n v="303.92500000000001"/>
    <n v="2399"/>
    <n v="246"/>
    <n v="1000"/>
    <n v="8.8999999999999996E-2"/>
    <n v="370.51100000000002"/>
    <s v="18%"/>
  </r>
  <r>
    <n v="620"/>
    <n v="166200632"/>
    <x v="134"/>
    <s v="LINDEN"/>
    <x v="11"/>
    <s v="03B"/>
    <s v="04/15/2016"/>
    <s v="09/07/2021"/>
    <s v="ADS ET-AF"/>
    <s v="ETAF07403"/>
    <s v="DW RENTAL-NON AUTO-CHLOR MACHINE"/>
    <s v="04/29/2016"/>
    <n v="180"/>
    <n v="-66"/>
    <n v="1000"/>
    <n v="7.9000000000000001E-2"/>
    <n v="180"/>
    <n v="233"/>
    <n v="240"/>
    <n v="1000"/>
    <n v="8.8999999999999996E-2"/>
    <n v="240"/>
    <s v="25%"/>
  </r>
  <r>
    <n v="620"/>
    <n v="196200012"/>
    <x v="135"/>
    <s v="JERSEY CITY"/>
    <x v="2"/>
    <s v="19B"/>
    <s v="01/28/2019"/>
    <s v="09/08/2021"/>
    <s v="AC UC34"/>
    <s v="V08634"/>
    <s v="AUTO CHLOR DW BUNDLE"/>
    <s v="02/11/2019"/>
    <n v="200"/>
    <n v="-46"/>
    <n v="1000"/>
    <n v="7.9000000000000001E-2"/>
    <n v="200"/>
    <n v="0"/>
    <n v="246"/>
    <n v="1000"/>
    <n v="8.8999999999999996E-2"/>
    <n v="246"/>
    <s v="19%"/>
  </r>
  <r>
    <n v="620"/>
    <n v="196200012"/>
    <x v="135"/>
    <s v="JERSEY CITY"/>
    <x v="2"/>
    <s v="19B"/>
    <s v="01/28/2019"/>
    <s v="09/20/2021"/>
    <s v="ADS HT25"/>
    <s v="HT-002001"/>
    <s v="DW RENTAL-NON AUTO-CHLOR MACHINE"/>
    <s v="02/11/2019"/>
    <n v="300"/>
    <n v="54"/>
    <n v="1000"/>
    <n v="7.9000000000000001E-2"/>
    <n v="300"/>
    <n v="0"/>
    <n v="345"/>
    <n v="1000"/>
    <n v="7.9000000000000001E-2"/>
    <n v="345"/>
    <s v="13%"/>
  </r>
  <r>
    <n v="620"/>
    <n v="166200726"/>
    <x v="136"/>
    <s v="NEW YORK CITY "/>
    <x v="7"/>
    <s v="18B"/>
    <s v="10/14/2016"/>
    <s v="09/21/2021"/>
    <s v="AC UC34"/>
    <s v="V07959"/>
    <s v="AUTO CHLOR DW BUNDLE"/>
    <s v=""/>
    <n v="210"/>
    <n v="-36"/>
    <n v="1000"/>
    <n v="7.9000000000000001E-2"/>
    <n v="210"/>
    <n v="54"/>
    <n v="246"/>
    <n v="1000"/>
    <n v="8.8999999999999996E-2"/>
    <n v="246"/>
    <s v="15%"/>
  </r>
  <r>
    <n v="620"/>
    <n v="166200734"/>
    <x v="137"/>
    <s v="VERNON"/>
    <x v="6"/>
    <s v="16B"/>
    <s v="10/06/2016"/>
    <s v="09/25/2021"/>
    <s v="AC UC34"/>
    <s v="V02988"/>
    <s v="AUTO CHLOR DW BUNDLE"/>
    <s v="10/21/2016"/>
    <n v="185"/>
    <n v="-61"/>
    <n v="1000"/>
    <n v="7.9000000000000001E-2"/>
    <n v="185"/>
    <n v="935"/>
    <n v="246"/>
    <n v="1000"/>
    <n v="8.8999999999999996E-2"/>
    <n v="246"/>
    <s v="25%"/>
  </r>
  <r>
    <n v="620"/>
    <n v="6201556"/>
    <x v="138"/>
    <s v="NEW YORK CITY "/>
    <x v="5"/>
    <s v="17B"/>
    <s v="11/02/2007"/>
    <s v="10/03/2021"/>
    <s v="ADS HT25"/>
    <s v="HT-002622"/>
    <s v="DW RENTAL-NON AUTO-CHLOR MACHINE"/>
    <s v="10/27/2016"/>
    <n v="259"/>
    <n v="13"/>
    <n v="2500"/>
    <n v="0.05"/>
    <n v="507.85"/>
    <n v="7477"/>
    <n v="345"/>
    <n v="1000"/>
    <n v="7.9000000000000001E-2"/>
    <n v="856.68299999999999"/>
    <s v="41%"/>
  </r>
  <r>
    <n v="620"/>
    <n v="166200680"/>
    <x v="139"/>
    <s v="SUFFERN"/>
    <x v="6"/>
    <s v="01B"/>
    <s v="10/18/2016"/>
    <s v="10/06/2021"/>
    <s v="AC-B-AB-10"/>
    <s v="AB10-16160"/>
    <s v="BOOSTERS-RENTAL"/>
    <s v=""/>
    <n v="78"/>
    <n v="-168"/>
    <n v="0"/>
    <n v="0"/>
    <n v="78"/>
    <n v="1"/>
    <n v="99"/>
    <n v="0"/>
    <n v="0"/>
    <n v="99"/>
    <s v="21%"/>
  </r>
  <r>
    <n v="620"/>
    <n v="166200648"/>
    <x v="140"/>
    <s v="NEW YORK CITY "/>
    <x v="0"/>
    <s v="04B,14"/>
    <s v="05/16/2016"/>
    <s v="10/10/2021"/>
    <s v="AC A5"/>
    <s v="C14852"/>
    <s v="AUTO CHLOR DW BUNDLE"/>
    <s v="04/01/2021"/>
    <n v="430"/>
    <n v="184"/>
    <n v="5000"/>
    <n v="7.9000000000000001E-2"/>
    <n v="554.03"/>
    <n v="6570"/>
    <n v="246"/>
    <n v="1000"/>
    <n v="8.8999999999999996E-2"/>
    <n v="741.73"/>
    <s v="25%"/>
  </r>
  <r>
    <n v="620"/>
    <n v="6204409"/>
    <x v="71"/>
    <s v="NEW YORK CITY "/>
    <x v="0"/>
    <s v="12B"/>
    <s v="11/03/2016"/>
    <s v="11/03/2021"/>
    <s v="AC UC34"/>
    <s v="V07029"/>
    <s v="AUTO CHLOR DW BUNDLE"/>
    <s v="11/04/2016"/>
    <n v="165"/>
    <n v="-81"/>
    <n v="1200"/>
    <n v="7.9000000000000001E-2"/>
    <n v="165"/>
    <n v="757"/>
    <n v="246"/>
    <n v="1000"/>
    <n v="8.8999999999999996E-2"/>
    <n v="246"/>
    <s v="33%"/>
  </r>
  <r>
    <n v="620"/>
    <n v="62010295"/>
    <x v="141"/>
    <s v="NEW YORK CITY "/>
    <x v="3"/>
    <s v="01B"/>
    <s v="11/04/2016"/>
    <s v="11/04/2021"/>
    <s v="AC A4"/>
    <s v="29915"/>
    <s v="AUTO CHLOR DW BUNDLE"/>
    <s v="11/10/2016"/>
    <n v="375"/>
    <n v="129"/>
    <n v="0"/>
    <n v="0"/>
    <n v="375"/>
    <n v="4476"/>
    <n v="246"/>
    <n v="1000"/>
    <n v="8.8999999999999996E-2"/>
    <n v="555.36400000000003"/>
    <s v="32%"/>
  </r>
  <r>
    <n v="620"/>
    <n v="6204481"/>
    <x v="142"/>
    <s v="NEW YORK CITY "/>
    <x v="0"/>
    <s v="15B"/>
    <s v="12/12/2001"/>
    <s v="11/08/2021"/>
    <s v="AC A4"/>
    <s v="26464"/>
    <s v="AUTO CHLOR DW BUNDLE"/>
    <s v="11/17/2016"/>
    <n v="180"/>
    <n v="-66"/>
    <n v="1200"/>
    <n v="6.5000000000000002E-2"/>
    <n v="224.39500000000001"/>
    <n v="1883"/>
    <n v="246"/>
    <n v="1000"/>
    <n v="8.8999999999999996E-2"/>
    <n v="324.58699999999999"/>
    <s v="31%"/>
  </r>
  <r>
    <n v="620"/>
    <n v="6205614"/>
    <x v="143"/>
    <s v="WEST ORANGE"/>
    <x v="2"/>
    <s v="19B"/>
    <s v="12/10/2010"/>
    <s v="11/08/2021"/>
    <s v="AC D2"/>
    <s v="D04636"/>
    <s v="AUTO CHLOR DW BUNDLE"/>
    <s v="11/15/2016"/>
    <n v="210"/>
    <n v="-36"/>
    <n v="500"/>
    <n v="0.1"/>
    <n v="210"/>
    <n v="0"/>
    <n v="299"/>
    <n v="1000"/>
    <n v="0.14899999999999999"/>
    <n v="299"/>
    <s v="30%"/>
  </r>
  <r>
    <n v="620"/>
    <n v="6203503"/>
    <x v="144"/>
    <s v="MONROE"/>
    <x v="2"/>
    <s v="19B"/>
    <s v="04/04/2008"/>
    <s v="11/09/2021"/>
    <s v="AC A5"/>
    <s v="C11624"/>
    <s v="AUTO CHLOR DW BUNDLE"/>
    <s v="08/23/2022"/>
    <n v="240"/>
    <n v="-6"/>
    <n v="1000"/>
    <n v="8.8999999999999996E-2"/>
    <n v="240"/>
    <n v="0"/>
    <n v="246"/>
    <n v="1000"/>
    <n v="8.8999999999999996E-2"/>
    <n v="246"/>
    <s v="2%"/>
  </r>
  <r>
    <n v="620"/>
    <n v="166200760"/>
    <x v="145"/>
    <s v="NEW YORK CITY "/>
    <x v="2"/>
    <s v="19B"/>
    <s v="11/11/2016"/>
    <s v="11/11/2021"/>
    <s v="AC A5"/>
    <s v="C18956"/>
    <s v="AUTO CHLOR DW BUNDLE"/>
    <s v=""/>
    <n v="210"/>
    <n v="-36"/>
    <n v="1000"/>
    <n v="7.9000000000000001E-2"/>
    <n v="210"/>
    <n v="0"/>
    <n v="246"/>
    <n v="1000"/>
    <n v="8.8999999999999996E-2"/>
    <n v="246"/>
    <s v="15%"/>
  </r>
  <r>
    <n v="620"/>
    <n v="196200012"/>
    <x v="135"/>
    <s v="JERSEY CITY"/>
    <x v="2"/>
    <s v="19B"/>
    <s v="01/28/2019"/>
    <s v="11/19/2021"/>
    <s v="AC UC34"/>
    <s v="V08222"/>
    <s v="AUTO CHLOR DW BUNDLE"/>
    <s v="09/09/2019"/>
    <n v="200"/>
    <n v="-46"/>
    <n v="1000"/>
    <n v="7.9000000000000001E-2"/>
    <n v="200"/>
    <n v="0"/>
    <n v="246"/>
    <n v="1000"/>
    <n v="8.8999999999999996E-2"/>
    <n v="246"/>
    <s v="19%"/>
  </r>
  <r>
    <n v="620"/>
    <n v="166200745"/>
    <x v="146"/>
    <s v="NEW YORK CITY"/>
    <x v="5"/>
    <s v="14B"/>
    <s v="10/26/2016"/>
    <s v="11/26/2021"/>
    <s v="AC UC34-B"/>
    <s v="V12431B"/>
    <s v="AUTO CHLOR DW BUNDLE"/>
    <s v=""/>
    <n v="245"/>
    <n v="-1"/>
    <n v="1000"/>
    <n v="7.9000000000000001E-2"/>
    <n v="358.91800000000001"/>
    <n v="2442"/>
    <n v="281"/>
    <n v="1000"/>
    <n v="8.8999999999999996E-2"/>
    <n v="409.33800000000002"/>
    <s v="12%"/>
  </r>
  <r>
    <n v="620"/>
    <n v="166200776"/>
    <x v="147"/>
    <s v="NEW YORK CITY"/>
    <x v="7"/>
    <s v="03B"/>
    <s v="12/14/2016"/>
    <s v="12/14/2021"/>
    <s v="ADS HT25"/>
    <s v="HT-001007"/>
    <s v="DW RENTAL-NON AUTO-CHLOR MACHINE"/>
    <s v="12/16/2016"/>
    <n v="295"/>
    <n v="49"/>
    <n v="1000"/>
    <n v="7.9000000000000001E-2"/>
    <n v="819.48099999999999"/>
    <n v="7639"/>
    <n v="345"/>
    <n v="1000"/>
    <n v="7.9000000000000001E-2"/>
    <n v="869.48099999999999"/>
    <s v="6%"/>
  </r>
  <r>
    <n v="620"/>
    <n v="166200736"/>
    <x v="148"/>
    <s v="NEW YORK CITY "/>
    <x v="5"/>
    <s v="07B"/>
    <s v="12/21/2016"/>
    <s v="12/21/2021"/>
    <s v="AC UC34"/>
    <s v="V12689"/>
    <s v="AUTO CHLOR DW BUNDLE"/>
    <s v="04/21/2017"/>
    <n v="189"/>
    <n v="-57"/>
    <n v="1200"/>
    <n v="6.9000000000000006E-2"/>
    <n v="189"/>
    <n v="1049"/>
    <n v="246"/>
    <n v="1000"/>
    <n v="8.8999999999999996E-2"/>
    <n v="250.36099999999999"/>
    <s v="25%"/>
  </r>
  <r>
    <n v="620"/>
    <n v="166200736"/>
    <x v="148"/>
    <s v="NEW YORK CITY "/>
    <x v="5"/>
    <s v="07B"/>
    <s v="12/21/2016"/>
    <s v="12/21/2021"/>
    <s v="AC UC34"/>
    <s v="V12687"/>
    <s v="AUTO CHLOR DW BUNDLE"/>
    <s v="12/23/2016"/>
    <n v="209"/>
    <n v="-37"/>
    <n v="0"/>
    <n v="0"/>
    <n v="209"/>
    <n v="16"/>
    <n v="246"/>
    <n v="1000"/>
    <n v="8.8999999999999996E-2"/>
    <n v="246"/>
    <s v="15%"/>
  </r>
  <r>
    <n v="620"/>
    <n v="166200736"/>
    <x v="148"/>
    <s v="NEW YORK CITY "/>
    <x v="5"/>
    <s v="07B"/>
    <s v="12/21/2016"/>
    <s v="12/21/2021"/>
    <s v="ADS HT25"/>
    <s v="HT-001014"/>
    <s v="DW RENTAL-NON AUTO-CHLOR MACHINE"/>
    <s v="12/23/2016"/>
    <n v="519"/>
    <n v="273"/>
    <n v="0"/>
    <n v="0"/>
    <n v="519"/>
    <n v="6599"/>
    <n v="345"/>
    <n v="1000"/>
    <n v="7.9000000000000001E-2"/>
    <n v="787.32100000000003"/>
    <s v="34%"/>
  </r>
  <r>
    <n v="620"/>
    <n v="6205673"/>
    <x v="149"/>
    <s v="NEW YORK CITY "/>
    <x v="2"/>
    <s v="19B"/>
    <s v="01/17/2011"/>
    <s v="12/28/2021"/>
    <s v="AC A5"/>
    <s v="C15372"/>
    <s v="AUTO CHLOR DW BUNDLE"/>
    <s v="01/24/2011"/>
    <n v="189"/>
    <n v="-57"/>
    <n v="1200"/>
    <n v="7.0000000000000007E-2"/>
    <n v="189"/>
    <n v="0"/>
    <n v="246"/>
    <n v="1000"/>
    <n v="8.8999999999999996E-2"/>
    <n v="246"/>
    <s v="23%"/>
  </r>
  <r>
    <n v="620"/>
    <n v="6202235"/>
    <x v="150"/>
    <s v="NEW YORK CITY "/>
    <x v="1"/>
    <s v="11B"/>
    <s v="02/14/2013"/>
    <s v="01/03/2022"/>
    <s v="AC A4"/>
    <s v="22437"/>
    <s v="AUTO CHLOR DW BUNDLE"/>
    <s v="01/06/2017"/>
    <n v="580"/>
    <n v="334"/>
    <n v="0"/>
    <n v="0"/>
    <n v="580"/>
    <n v="9517"/>
    <n v="246"/>
    <n v="1000"/>
    <n v="8.8999999999999996E-2"/>
    <n v="1004.013"/>
    <s v="42%"/>
  </r>
  <r>
    <n v="620"/>
    <n v="176200001"/>
    <x v="151"/>
    <s v="NEW YORK CITY "/>
    <x v="5"/>
    <s v="17B"/>
    <s v="01/05/2017"/>
    <s v="01/05/2022"/>
    <s v="AC A5"/>
    <s v="C15398"/>
    <s v="AUTO CHLOR DW BUNDLE"/>
    <s v="01/06/2017"/>
    <n v="189"/>
    <n v="-57"/>
    <n v="1800"/>
    <n v="6.9000000000000006E-2"/>
    <n v="257.517"/>
    <n v="2793"/>
    <n v="246"/>
    <n v="1000"/>
    <n v="8.8999999999999996E-2"/>
    <n v="405.577"/>
    <s v="37%"/>
  </r>
  <r>
    <n v="620"/>
    <n v="166200693"/>
    <x v="152"/>
    <s v="FORT LEE"/>
    <x v="10"/>
    <s v="09B"/>
    <s v="08/15/2016"/>
    <s v="01/09/2022"/>
    <s v="AC A5"/>
    <s v="C07090"/>
    <s v="AUTO CHLOR DW BUNDLE"/>
    <s v="02/03/2017"/>
    <n v="499"/>
    <n v="253"/>
    <n v="6000"/>
    <n v="7.9000000000000001E-2"/>
    <n v="572.31200000000001"/>
    <n v="6928"/>
    <n v="246"/>
    <n v="1000"/>
    <n v="8.8999999999999996E-2"/>
    <n v="773.59199999999998"/>
    <s v="26%"/>
  </r>
  <r>
    <n v="620"/>
    <n v="176200002"/>
    <x v="153"/>
    <s v="NEW YORK CITY "/>
    <x v="0"/>
    <s v="05B"/>
    <s v="01/11/2017"/>
    <s v="01/11/2022"/>
    <s v="AC UC34-B"/>
    <s v="V12671B"/>
    <s v="AUTO CHLOR DW BUNDLE"/>
    <s v=""/>
    <n v="245"/>
    <n v="-1"/>
    <n v="1000"/>
    <n v="7.9000000000000001E-2"/>
    <n v="273.12400000000002"/>
    <n v="1356"/>
    <n v="281"/>
    <n v="1000"/>
    <n v="8.8999999999999996E-2"/>
    <n v="312.68400000000003"/>
    <s v="13%"/>
  </r>
  <r>
    <n v="620"/>
    <n v="6203727"/>
    <x v="154"/>
    <s v="NEW YORK CITY "/>
    <x v="8"/>
    <s v="15B"/>
    <s v="01/11/2017"/>
    <s v="01/11/2022"/>
    <s v="AC UC34-B"/>
    <s v="V11872B"/>
    <s v="AUTO CHLOR DW BUNDLE"/>
    <s v="01/12/2017"/>
    <n v="245"/>
    <n v="-1"/>
    <n v="1300"/>
    <n v="7.9000000000000001E-2"/>
    <n v="245"/>
    <n v="1056"/>
    <n v="281"/>
    <n v="1000"/>
    <n v="8.8999999999999996E-2"/>
    <n v="285.98399999999998"/>
    <s v="14%"/>
  </r>
  <r>
    <n v="620"/>
    <n v="6201883"/>
    <x v="25"/>
    <s v="NEW YORK CITY "/>
    <x v="0"/>
    <s v="15B"/>
    <s v="10/26/2005"/>
    <s v="01/12/2022"/>
    <s v="AC A5"/>
    <s v="C14152"/>
    <s v="AUTO CHLOR DW BUNDLE"/>
    <s v="10/26/2009"/>
    <n v="165"/>
    <n v="-81"/>
    <n v="2000"/>
    <n v="5.5E-2"/>
    <n v="297.935"/>
    <n v="4417"/>
    <n v="246"/>
    <n v="1000"/>
    <n v="8.8999999999999996E-2"/>
    <n v="550.11300000000006"/>
    <s v="46%"/>
  </r>
  <r>
    <n v="620"/>
    <n v="176200012"/>
    <x v="155"/>
    <s v="NEW YORK CITY "/>
    <x v="9"/>
    <s v="12B"/>
    <s v="01/19/2017"/>
    <s v="01/19/2022"/>
    <s v="AC UC34"/>
    <s v="V03013"/>
    <s v="AUTO CHLOR DW BUNDLE"/>
    <s v=""/>
    <n v="210"/>
    <n v="-36"/>
    <n v="1000"/>
    <n v="7.9000000000000001E-2"/>
    <n v="220.82300000000001"/>
    <n v="1137"/>
    <n v="246"/>
    <n v="1000"/>
    <n v="8.8999999999999996E-2"/>
    <n v="258.19299999999998"/>
    <s v="14%"/>
  </r>
  <r>
    <n v="620"/>
    <n v="620521"/>
    <x v="156"/>
    <s v="NEWARK"/>
    <x v="11"/>
    <s v="16B"/>
    <s v="09/30/2003"/>
    <s v="01/26/2022"/>
    <s v="AC D2"/>
    <s v="D02499"/>
    <s v="AUTO CHLOR DW BUNDLE"/>
    <s v="01/27/2017"/>
    <n v="290"/>
    <n v="44"/>
    <n v="1000"/>
    <n v="0.115"/>
    <n v="290"/>
    <n v="57"/>
    <n v="299"/>
    <n v="1000"/>
    <n v="0.14899999999999999"/>
    <n v="299"/>
    <s v="3%"/>
  </r>
  <r>
    <n v="620"/>
    <n v="6204491"/>
    <x v="36"/>
    <s v="NEW YORK CITY"/>
    <x v="5"/>
    <s v="02B,07,12,17"/>
    <s v="02/02/2017"/>
    <s v="02/02/2022"/>
    <s v="AC D2"/>
    <s v="D05419"/>
    <s v="AUTO CHLOR DW BUNDLE"/>
    <s v="10/23/2021"/>
    <n v="575"/>
    <n v="329"/>
    <n v="5000"/>
    <n v="7.9000000000000001E-2"/>
    <n v="686.39"/>
    <n v="6410"/>
    <n v="299"/>
    <n v="1000"/>
    <n v="0.14899999999999999"/>
    <n v="1105.0899999999999"/>
    <s v="38%"/>
  </r>
  <r>
    <n v="620"/>
    <n v="6207600"/>
    <x v="157"/>
    <s v="NEW YORK CITY"/>
    <x v="2"/>
    <s v="19B"/>
    <s v="02/03/2017"/>
    <s v="02/03/2022"/>
    <s v="AC A5"/>
    <s v="C19029"/>
    <s v="AUTO CHLOR DW BUNDLE"/>
    <s v="07/20/2020"/>
    <n v="220"/>
    <n v="-26"/>
    <n v="1000"/>
    <n v="7.9000000000000001E-2"/>
    <n v="220"/>
    <n v="0"/>
    <n v="246"/>
    <n v="1000"/>
    <n v="8.8999999999999996E-2"/>
    <n v="246"/>
    <s v="11%"/>
  </r>
  <r>
    <n v="620"/>
    <n v="196200034"/>
    <x v="158"/>
    <s v="NYACK"/>
    <x v="6"/>
    <s v="12B"/>
    <s v="02/20/2019"/>
    <s v="02/04/2022"/>
    <s v="AC A5"/>
    <s v="C15048"/>
    <s v="AUTO CHLOR DW BUNDLE"/>
    <s v="02/25/2019"/>
    <n v="195"/>
    <n v="-51"/>
    <n v="1000"/>
    <n v="7.9000000000000001E-2"/>
    <n v="195"/>
    <n v="0"/>
    <n v="246"/>
    <n v="1000"/>
    <n v="8.8999999999999996E-2"/>
    <n v="246"/>
    <s v="21%"/>
  </r>
  <r>
    <n v="620"/>
    <n v="6203016"/>
    <x v="159"/>
    <s v="NEW YORK CITY "/>
    <x v="7"/>
    <s v="06B,16"/>
    <s v="07/31/2007"/>
    <s v="02/15/2022"/>
    <s v="AC UC34"/>
    <s v="V05918"/>
    <s v="AUTO CHLOR DW BUNDLE"/>
    <s v="03/01/2019"/>
    <n v="189"/>
    <n v="-57"/>
    <n v="1000"/>
    <n v="6.5000000000000002E-2"/>
    <n v="189"/>
    <n v="545"/>
    <n v="246"/>
    <n v="1000"/>
    <n v="8.8999999999999996E-2"/>
    <n v="246"/>
    <s v="23%"/>
  </r>
  <r>
    <n v="620"/>
    <n v="6203304"/>
    <x v="160"/>
    <s v="NEW YORK CITY "/>
    <x v="7"/>
    <s v="02B"/>
    <s v="11/30/2007"/>
    <s v="02/15/2022"/>
    <s v="ADS HT25"/>
    <s v="HT-003489"/>
    <s v="DW RENTAL-NON AUTO-CHLOR MACHINE"/>
    <s v="03/09/2017"/>
    <n v="289"/>
    <n v="43"/>
    <n v="2000"/>
    <n v="6.5000000000000002E-2"/>
    <n v="323.19"/>
    <n v="2526"/>
    <n v="345"/>
    <n v="1000"/>
    <n v="7.9000000000000001E-2"/>
    <n v="465.55399999999997"/>
    <s v="31%"/>
  </r>
  <r>
    <n v="620"/>
    <n v="62010488"/>
    <x v="161"/>
    <s v="NEW YORK CITY "/>
    <x v="4"/>
    <s v="01B"/>
    <s v="02/19/2018"/>
    <s v="02/17/2022"/>
    <s v="ADS ASQ"/>
    <s v="ASQ-04451"/>
    <s v="DW RENTAL-NON AUTO-CHLOR MACHINE"/>
    <s v="02/19/2018"/>
    <n v="180"/>
    <n v="-66"/>
    <n v="1000"/>
    <n v="6.9000000000000006E-2"/>
    <n v="278.80799999999999"/>
    <n v="2432"/>
    <n v="264"/>
    <n v="1000"/>
    <n v="8.8999999999999996E-2"/>
    <n v="391.44799999999998"/>
    <s v="29%"/>
  </r>
  <r>
    <n v="620"/>
    <n v="6202024"/>
    <x v="162"/>
    <s v="NEW YORK CITY "/>
    <x v="9"/>
    <s v="08B"/>
    <s v="02/21/2017"/>
    <s v="02/21/2022"/>
    <s v="ADS ASQ"/>
    <s v="ASQ-04384"/>
    <s v="DW RENTAL-NON AUTO-CHLOR MACHINE"/>
    <s v="02/24/2017"/>
    <n v="175"/>
    <n v="-71"/>
    <n v="1200"/>
    <n v="7.9000000000000001E-2"/>
    <n v="212.92"/>
    <n v="1680"/>
    <n v="264"/>
    <n v="1000"/>
    <n v="8.8999999999999996E-2"/>
    <n v="324.52"/>
    <s v="34%"/>
  </r>
  <r>
    <n v="620"/>
    <n v="6204994"/>
    <x v="163"/>
    <s v="NEW YORK CITY "/>
    <x v="0"/>
    <s v="16B"/>
    <s v="02/25/2017"/>
    <s v="02/25/2022"/>
    <s v="ADS HT25"/>
    <s v="HT-004862"/>
    <s v="DW RENTAL-NON AUTO-CHLOR MACHINE"/>
    <s v="03/10/2017"/>
    <n v="299"/>
    <n v="53"/>
    <n v="2000"/>
    <n v="7.9000000000000001E-2"/>
    <n v="299"/>
    <n v="1391"/>
    <n v="345"/>
    <n v="1000"/>
    <n v="7.9000000000000001E-2"/>
    <n v="375.88900000000001"/>
    <s v="20%"/>
  </r>
  <r>
    <n v="620"/>
    <n v="176200006"/>
    <x v="164"/>
    <s v="NEW YORK CITY "/>
    <x v="0"/>
    <s v="02B"/>
    <s v="03/07/2017"/>
    <s v="03/07/2022"/>
    <s v="AC A4"/>
    <s v="27270"/>
    <s v="AUTO CHLOR DW BUNDLE"/>
    <s v="03/08/2017"/>
    <n v="415"/>
    <n v="169"/>
    <n v="4000"/>
    <n v="7.9000000000000001E-2"/>
    <n v="422.505"/>
    <n v="4095"/>
    <n v="246"/>
    <n v="1000"/>
    <n v="8.8999999999999996E-2"/>
    <n v="521.45500000000004"/>
    <s v="19%"/>
  </r>
  <r>
    <n v="620"/>
    <n v="6203016"/>
    <x v="159"/>
    <s v="NEW YORK CITY "/>
    <x v="7"/>
    <s v="06B,16"/>
    <s v="03/08/2017"/>
    <s v="03/08/2022"/>
    <s v="AC UC34"/>
    <s v="V02318"/>
    <s v="AUTO CHLOR DW BUNDLE"/>
    <s v="03/20/2019"/>
    <n v="189"/>
    <n v="-57"/>
    <n v="3000"/>
    <n v="6.5000000000000002E-2"/>
    <n v="189"/>
    <n v="1980"/>
    <n v="246"/>
    <n v="1000"/>
    <n v="8.8999999999999996E-2"/>
    <n v="333.22"/>
    <s v="43%"/>
  </r>
  <r>
    <n v="620"/>
    <n v="196200053"/>
    <x v="165"/>
    <s v="PISCATAWAY"/>
    <x v="11"/>
    <s v="11B"/>
    <s v="04/29/2019"/>
    <s v="03/08/2022"/>
    <s v="ADS 44 RL"/>
    <s v="RL05268"/>
    <s v="DW RENTAL-NON AUTO-CHLOR MACHINE"/>
    <s v="05/06/2019"/>
    <n v="583"/>
    <n v="-222"/>
    <n v="10000"/>
    <n v="6.9000000000000006E-2"/>
    <n v="583"/>
    <n v="1"/>
    <n v="815"/>
    <n v="10000"/>
    <n v="7.9000000000000001E-2"/>
    <n v="815"/>
    <s v="28%"/>
  </r>
  <r>
    <n v="620"/>
    <n v="176200037"/>
    <x v="166"/>
    <s v="BAYONNE"/>
    <x v="11"/>
    <s v="07B"/>
    <s v="03/13/2017"/>
    <s v="03/13/2022"/>
    <s v="AC A4"/>
    <s v="22956"/>
    <s v="AUTO CHLOR DW BUNDLE"/>
    <s v="03/24/2017"/>
    <n v="175"/>
    <n v="-71"/>
    <n v="1000"/>
    <n v="7.9000000000000001E-2"/>
    <n v="175"/>
    <n v="600"/>
    <n v="246"/>
    <n v="1000"/>
    <n v="8.8999999999999996E-2"/>
    <n v="246"/>
    <s v="29%"/>
  </r>
  <r>
    <n v="620"/>
    <n v="176200029"/>
    <x v="167"/>
    <s v="NEW YORK CITY "/>
    <x v="0"/>
    <s v="18B"/>
    <s v="03/22/2017"/>
    <s v="03/22/2022"/>
    <s v="AC A5"/>
    <s v="C18282"/>
    <s v="AUTO CHLOR DW BUNDLE"/>
    <s v="03/24/2017"/>
    <n v="195"/>
    <n v="-51"/>
    <n v="1000"/>
    <n v="7.9000000000000001E-2"/>
    <n v="217.673"/>
    <n v="1287"/>
    <n v="246"/>
    <n v="1000"/>
    <n v="8.8999999999999996E-2"/>
    <n v="271.54300000000001"/>
    <s v="20%"/>
  </r>
  <r>
    <n v="620"/>
    <n v="176200024"/>
    <x v="168"/>
    <s v="NEW YORK CITY "/>
    <x v="7"/>
    <s v="05B"/>
    <s v="03/24/2017"/>
    <s v="03/24/2022"/>
    <s v="AC UC-DD"/>
    <s v="V12913DD"/>
    <s v="AUTO CHLOR DW BUNDLE"/>
    <s v=""/>
    <n v="254"/>
    <n v="8"/>
    <n v="1000"/>
    <n v="7.9000000000000001E-2"/>
    <n v="254"/>
    <n v="422"/>
    <n v="289"/>
    <n v="1000"/>
    <n v="8.8999999999999996E-2"/>
    <n v="289"/>
    <s v="12%"/>
  </r>
  <r>
    <n v="620"/>
    <n v="196200070"/>
    <x v="169"/>
    <s v="ROSELLE"/>
    <x v="11"/>
    <s v="03B"/>
    <s v="05/24/2019"/>
    <s v="04/08/2022"/>
    <s v="AC-B-AB-10"/>
    <s v="AB10-19019"/>
    <s v="BOOSTERS-RENTAL"/>
    <s v="07/16/2019"/>
    <n v="76"/>
    <n v="-170"/>
    <n v="0"/>
    <n v="0"/>
    <n v="76"/>
    <n v="1"/>
    <n v="99"/>
    <n v="0"/>
    <n v="0"/>
    <n v="99"/>
    <s v="23%"/>
  </r>
  <r>
    <n v="620"/>
    <n v="176200054"/>
    <x v="170"/>
    <s v="NEW YORK CITY "/>
    <x v="1"/>
    <s v="04B"/>
    <s v="04/13/2017"/>
    <s v="04/13/2022"/>
    <s v="AC UC34-B"/>
    <s v="V10693B"/>
    <s v="AUTO CHLOR DW BUNDLE"/>
    <s v=""/>
    <n v="245"/>
    <n v="-1"/>
    <n v="1000"/>
    <n v="7.9000000000000001E-2"/>
    <n v="245"/>
    <n v="893"/>
    <n v="281"/>
    <n v="1000"/>
    <n v="8.8999999999999996E-2"/>
    <n v="281"/>
    <s v="13%"/>
  </r>
  <r>
    <n v="620"/>
    <n v="176200058"/>
    <x v="171"/>
    <s v="NEW YORK CITY "/>
    <x v="8"/>
    <s v="19B"/>
    <s v="05/23/2017"/>
    <s v="04/17/2022"/>
    <s v="ADS 44 RL"/>
    <s v="RL11504"/>
    <s v="DW RENTAL-NON AUTO-CHLOR MACHINE"/>
    <s v="06/09/2017"/>
    <n v="749"/>
    <n v="-56"/>
    <n v="0"/>
    <n v="0"/>
    <n v="749"/>
    <n v="0"/>
    <n v="815"/>
    <n v="10000"/>
    <n v="7.9000000000000001E-2"/>
    <n v="815"/>
    <s v="8%"/>
  </r>
  <r>
    <n v="620"/>
    <n v="176200055"/>
    <x v="172"/>
    <s v="NEW YORK CITY "/>
    <x v="5"/>
    <s v="18B"/>
    <s v="04/24/2017"/>
    <s v="04/24/2022"/>
    <s v="AC A4"/>
    <s v="18564"/>
    <s v="AUTO CHLOR DW BUNDLE"/>
    <s v="05/10/2017"/>
    <n v="265"/>
    <n v="19"/>
    <n v="2000"/>
    <n v="7.9000000000000001E-2"/>
    <n v="394.63900000000001"/>
    <n v="3641"/>
    <n v="246"/>
    <n v="1000"/>
    <n v="8.8999999999999996E-2"/>
    <n v="481.04899999999998"/>
    <s v="18%"/>
  </r>
  <r>
    <n v="620"/>
    <n v="216200048"/>
    <x v="173"/>
    <s v="NEW YORK CITY "/>
    <x v="9"/>
    <s v="14B"/>
    <s v="12/02/2021"/>
    <s v="04/27/2022"/>
    <s v="AC UC34"/>
    <s v="V07635"/>
    <s v="AUTO CHLOR DW BUNDLE"/>
    <s v="12/02/2021"/>
    <n v="279"/>
    <n v="33"/>
    <n v="1000"/>
    <n v="8.8999999999999996E-2"/>
    <n v="279"/>
    <n v="452"/>
    <n v="246"/>
    <n v="1000"/>
    <n v="8.8999999999999996E-2"/>
    <n v="246"/>
    <s v="-13%"/>
  </r>
  <r>
    <n v="620"/>
    <n v="216200053"/>
    <x v="174"/>
    <s v="NEW YORK CITY "/>
    <x v="2"/>
    <s v="19B"/>
    <s v="05/20/2021"/>
    <s v="05/03/2022"/>
    <s v="CO"/>
    <s v="63529"/>
    <s v="CUSTOMER OWNED BUNDLE"/>
    <s v="05/20/2021"/>
    <n v="189"/>
    <n v="-57"/>
    <n v="2000"/>
    <n v="8.5999999999999993E-2"/>
    <n v="189"/>
    <n v="0"/>
    <n v="204"/>
    <n v="2000"/>
    <n v="9.9000000000000005E-2"/>
    <n v="204"/>
    <s v="7%"/>
  </r>
  <r>
    <n v="620"/>
    <n v="176200060"/>
    <x v="175"/>
    <s v="NEW YORK CITY "/>
    <x v="8"/>
    <s v="08B"/>
    <s v="05/05/2017"/>
    <s v="05/05/2022"/>
    <s v="AC A4"/>
    <s v="18812"/>
    <s v="AUTO CHLOR DW BUNDLE"/>
    <s v="10/13/2020"/>
    <n v="260"/>
    <n v="14"/>
    <n v="2000"/>
    <n v="7.9000000000000001E-2"/>
    <n v="527.25699999999995"/>
    <n v="5383"/>
    <n v="246"/>
    <n v="1000"/>
    <n v="8.8999999999999996E-2"/>
    <n v="636.08699999999999"/>
    <s v="17%"/>
  </r>
  <r>
    <n v="620"/>
    <n v="176200066"/>
    <x v="40"/>
    <s v="NEW YORK CITY "/>
    <x v="8"/>
    <s v="06B"/>
    <s v="05/10/2017"/>
    <s v="05/08/2022"/>
    <s v="AC AC"/>
    <s v="AC01408"/>
    <s v="AUTO CHLOR DW BUNDLE"/>
    <s v="05/12/2017"/>
    <n v="189"/>
    <n v="-57"/>
    <n v="1200"/>
    <n v="7.9000000000000001E-2"/>
    <n v="189"/>
    <n v="693"/>
    <n v="264"/>
    <n v="1000"/>
    <n v="8.8999999999999996E-2"/>
    <n v="264"/>
    <s v="28%"/>
  </r>
  <r>
    <n v="620"/>
    <n v="176200069"/>
    <x v="176"/>
    <s v="NEW YORK CITY "/>
    <x v="7"/>
    <s v="10B"/>
    <s v="05/22/2017"/>
    <s v="05/22/2022"/>
    <s v="AC A5"/>
    <s v="C13106"/>
    <s v="AUTO CHLOR DW BUNDLE"/>
    <s v=""/>
    <n v="210"/>
    <n v="-36"/>
    <n v="1000"/>
    <n v="7.9000000000000001E-2"/>
    <n v="598.28499999999997"/>
    <n v="5915"/>
    <n v="246"/>
    <n v="1000"/>
    <n v="8.8999999999999996E-2"/>
    <n v="683.43499999999995"/>
    <s v="12%"/>
  </r>
  <r>
    <n v="620"/>
    <n v="226200131"/>
    <x v="177"/>
    <s v="NEW YORK CITY "/>
    <x v="8"/>
    <s v="08B"/>
    <s v="08/08/2022"/>
    <s v="05/25/2022"/>
    <s v="AC-B-AB-10"/>
    <s v="AB10-22151"/>
    <s v="BOOSTERS-RENTAL"/>
    <s v=""/>
    <n v="95"/>
    <n v="-151"/>
    <n v="0"/>
    <n v="0"/>
    <n v="95"/>
    <n v="1"/>
    <n v="99"/>
    <n v="0"/>
    <n v="0"/>
    <n v="99"/>
    <s v="4%"/>
  </r>
  <r>
    <n v="620"/>
    <n v="176200058"/>
    <x v="171"/>
    <s v="NEW YORK CITY "/>
    <x v="8"/>
    <s v="19B"/>
    <s v="06/06/2017"/>
    <s v="06/05/2022"/>
    <s v="CMA 180VL"/>
    <s v="18VL231867"/>
    <s v="DW RENTAL-NON AUTO-CHLOR MACHINE"/>
    <s v="06/08/2017"/>
    <n v="325"/>
    <n v="79"/>
    <n v="1200"/>
    <n v="8.5000000000000006E-2"/>
    <n v="325"/>
    <n v="0"/>
    <n v="444"/>
    <n v="1000"/>
    <n v="7.9000000000000001E-2"/>
    <n v="444"/>
    <s v="27%"/>
  </r>
  <r>
    <n v="620"/>
    <n v="176200059"/>
    <x v="178"/>
    <s v="NEW YORK CITY "/>
    <x v="8"/>
    <s v="19B"/>
    <s v="06/05/2017"/>
    <s v="06/05/2022"/>
    <s v="CMA 180VL"/>
    <s v="18VL241371"/>
    <s v="DW RENTAL-NON AUTO-CHLOR MACHINE"/>
    <s v="06/08/2017"/>
    <n v="325"/>
    <n v="79"/>
    <n v="1200"/>
    <n v="8.5000000000000006E-2"/>
    <n v="325"/>
    <n v="435"/>
    <n v="444"/>
    <n v="1000"/>
    <n v="7.9000000000000001E-2"/>
    <n v="444"/>
    <s v="27%"/>
  </r>
  <r>
    <n v="620"/>
    <n v="6201883"/>
    <x v="25"/>
    <s v="NEW YORK CITY "/>
    <x v="0"/>
    <s v="15B"/>
    <s v="06/16/2017"/>
    <s v="06/06/2022"/>
    <s v="HU J3"/>
    <s v="J3-022094"/>
    <s v="BOOSTERS-RENTAL"/>
    <s v="06/16/2017"/>
    <n v="98"/>
    <n v="-148"/>
    <n v="0"/>
    <n v="0"/>
    <n v="98"/>
    <n v="1"/>
    <n v="110"/>
    <n v="0"/>
    <n v="0"/>
    <n v="110"/>
    <s v="11%"/>
  </r>
  <r>
    <n v="620"/>
    <n v="176200082"/>
    <x v="179"/>
    <s v="METUCHEN"/>
    <x v="11"/>
    <s v="12B"/>
    <s v="06/08/2017"/>
    <s v="06/08/2022"/>
    <s v="AC A5"/>
    <s v="C11969"/>
    <s v="AUTO CHLOR DW BUNDLE"/>
    <s v="06/09/2017"/>
    <n v="245"/>
    <n v="-1"/>
    <n v="2000"/>
    <n v="6.9000000000000006E-2"/>
    <n v="271.565"/>
    <n v="2385"/>
    <n v="246"/>
    <n v="1000"/>
    <n v="8.8999999999999996E-2"/>
    <n v="369.26499999999999"/>
    <s v="26%"/>
  </r>
  <r>
    <n v="620"/>
    <n v="176200088"/>
    <x v="180"/>
    <s v="NEW YORK CITY "/>
    <x v="3"/>
    <s v="18B"/>
    <s v="06/13/2017"/>
    <s v="06/13/2022"/>
    <s v="AC UC34"/>
    <s v="V02247"/>
    <s v="AUTO CHLOR DW BUNDLE"/>
    <s v=""/>
    <n v="210"/>
    <n v="-36"/>
    <n v="1000"/>
    <n v="7.9000000000000001E-2"/>
    <n v="210"/>
    <n v="332"/>
    <n v="246"/>
    <n v="1000"/>
    <n v="8.8999999999999996E-2"/>
    <n v="246"/>
    <s v="15%"/>
  </r>
  <r>
    <n v="620"/>
    <n v="6206503"/>
    <x v="181"/>
    <s v="NEW YORK CITY "/>
    <x v="4"/>
    <s v="10B"/>
    <s v="12/14/2018"/>
    <s v="06/27/2022"/>
    <s v="CMA 180 UC"/>
    <s v="18UC190093"/>
    <s v="DW RENTAL-NON AUTO-CHLOR MACHINE"/>
    <s v=""/>
    <n v="249"/>
    <n v="3"/>
    <n v="1000"/>
    <n v="7.9000000000000001E-2"/>
    <n v="249"/>
    <n v="680"/>
    <n v="290"/>
    <n v="1000"/>
    <n v="7.9000000000000001E-2"/>
    <n v="290"/>
    <s v="14%"/>
  </r>
  <r>
    <n v="620"/>
    <n v="176200058"/>
    <x v="171"/>
    <s v="NEW YORK CITY "/>
    <x v="8"/>
    <s v="19B"/>
    <s v="06/29/2017"/>
    <s v="06/28/2022"/>
    <s v="CMA 180 UC"/>
    <s v="18UC090001"/>
    <s v="DW RENTAL-NON AUTO-CHLOR MACHINE"/>
    <s v="06/30/2017"/>
    <n v="229"/>
    <n v="-17"/>
    <n v="1200"/>
    <n v="6.9000000000000006E-2"/>
    <n v="229"/>
    <n v="105"/>
    <n v="290"/>
    <n v="1000"/>
    <n v="7.9000000000000001E-2"/>
    <n v="290"/>
    <s v="21%"/>
  </r>
  <r>
    <n v="620"/>
    <n v="176200090"/>
    <x v="182"/>
    <s v="NEW YORK CITY "/>
    <x v="8"/>
    <s v="17B"/>
    <s v="06/29/2017"/>
    <s v="06/29/2022"/>
    <s v="AC A4"/>
    <s v="21188"/>
    <s v="AUTO CHLOR DW BUNDLE"/>
    <s v=""/>
    <n v="210"/>
    <n v="-36"/>
    <n v="1000"/>
    <n v="7.9000000000000001E-2"/>
    <n v="331.976"/>
    <n v="2544"/>
    <n v="246"/>
    <n v="1000"/>
    <n v="8.8999999999999996E-2"/>
    <n v="383.416"/>
    <s v="13%"/>
  </r>
  <r>
    <n v="620"/>
    <n v="620913"/>
    <x v="183"/>
    <s v="MIDDLETOWN"/>
    <x v="6"/>
    <s v="11B"/>
    <s v="03/19/2004"/>
    <s v="07/18/2022"/>
    <s v="CMA AH2"/>
    <s v="AH2-134428"/>
    <s v="DW RENTAL-NON AUTO-CHLOR MACHINE"/>
    <s v="07/19/2018"/>
    <n v="260"/>
    <n v="14"/>
    <n v="2500"/>
    <n v="7.9000000000000001E-2"/>
    <n v="260"/>
    <n v="2147"/>
    <n v="245"/>
    <n v="1000"/>
    <n v="8.8999999999999996E-2"/>
    <n v="347.08300000000003"/>
    <s v="25%"/>
  </r>
  <r>
    <n v="620"/>
    <n v="62011134"/>
    <x v="184"/>
    <s v="NEW YORK CITY "/>
    <x v="5"/>
    <s v="15B"/>
    <s v="08/08/2017"/>
    <s v="08/08/2022"/>
    <s v="AC A5"/>
    <s v="C18056"/>
    <s v="AUTO CHLOR DW BUNDLE"/>
    <s v=""/>
    <n v="210"/>
    <n v="-36"/>
    <n v="1000"/>
    <n v="7.9000000000000001E-2"/>
    <n v="468.09300000000002"/>
    <n v="4267"/>
    <n v="246"/>
    <n v="1000"/>
    <n v="8.8999999999999996E-2"/>
    <n v="536.76300000000003"/>
    <s v="13%"/>
  </r>
  <r>
    <n v="620"/>
    <n v="176200123"/>
    <x v="185"/>
    <s v="NEW YORK CITY "/>
    <x v="2"/>
    <s v="19B"/>
    <s v="08/10/2017"/>
    <s v="08/10/2022"/>
    <s v="AC AC"/>
    <s v="AC01491"/>
    <s v="AUTO CHLOR DW BUNDLE"/>
    <s v="08/11/2017"/>
    <n v="230"/>
    <n v="-16"/>
    <n v="2000"/>
    <n v="7.9000000000000001E-2"/>
    <n v="230"/>
    <n v="0"/>
    <n v="264"/>
    <n v="1000"/>
    <n v="8.8999999999999996E-2"/>
    <n v="264"/>
    <s v="13%"/>
  </r>
  <r>
    <n v="620"/>
    <n v="62010488"/>
    <x v="161"/>
    <s v="NEW YORK CITY "/>
    <x v="4"/>
    <s v="01B"/>
    <s v="09/26/1990"/>
    <s v="08/16/2022"/>
    <s v="AC A4"/>
    <s v="17731"/>
    <s v="AUTO CHLOR DW BUNDLE"/>
    <s v="09/11/2017"/>
    <n v="180"/>
    <n v="-66"/>
    <n v="1000"/>
    <n v="6.9000000000000006E-2"/>
    <n v="281.49900000000002"/>
    <n v="2471"/>
    <n v="246"/>
    <n v="1000"/>
    <n v="8.8999999999999996E-2"/>
    <n v="376.91899999999998"/>
    <s v="25%"/>
  </r>
  <r>
    <n v="620"/>
    <n v="216200110"/>
    <x v="186"/>
    <s v="NEW YORK CITY"/>
    <x v="8"/>
    <s v="08B"/>
    <s v="09/10/2021"/>
    <s v="08/16/2022"/>
    <s v="CO"/>
    <s v="269796"/>
    <s v="CUSTOMER OWNED BUNDLE"/>
    <s v="09/10/2021"/>
    <n v="189"/>
    <n v="-57"/>
    <n v="2000"/>
    <n v="8.8999999999999996E-2"/>
    <n v="189"/>
    <n v="1835"/>
    <n v="204"/>
    <n v="2000"/>
    <n v="9.9000000000000005E-2"/>
    <n v="204"/>
    <s v="7%"/>
  </r>
  <r>
    <n v="620"/>
    <n v="6204857"/>
    <x v="187"/>
    <s v="NORTH ARLINGTON"/>
    <x v="11"/>
    <s v="08B"/>
    <s v="01/25/2010"/>
    <s v="08/18/2022"/>
    <s v="AC A5"/>
    <s v="C15415"/>
    <s v="AUTO CHLOR DW BUNDLE"/>
    <s v="08/29/2017"/>
    <n v="175"/>
    <n v="-71"/>
    <n v="1200"/>
    <n v="6.9000000000000006E-2"/>
    <n v="175"/>
    <n v="669"/>
    <n v="246"/>
    <n v="1000"/>
    <n v="8.8999999999999996E-2"/>
    <n v="246"/>
    <s v="29%"/>
  </r>
  <r>
    <n v="620"/>
    <n v="176200127"/>
    <x v="188"/>
    <s v="NEW YORK CITY "/>
    <x v="0"/>
    <s v="03B"/>
    <s v="08/30/2017"/>
    <s v="08/22/2022"/>
    <s v="ADS 44 RL"/>
    <s v="RL01049"/>
    <s v="DW RENTAL-NON AUTO-CHLOR MACHINE"/>
    <s v="09/05/2017"/>
    <n v="695"/>
    <n v="-110"/>
    <n v="0"/>
    <n v="0"/>
    <n v="695"/>
    <n v="1"/>
    <n v="815"/>
    <n v="10000"/>
    <n v="7.9000000000000001E-2"/>
    <n v="815"/>
    <s v="15%"/>
  </r>
  <r>
    <n v="620"/>
    <n v="176200127"/>
    <x v="188"/>
    <s v="NEW YORK CITY "/>
    <x v="0"/>
    <s v="03B"/>
    <s v="08/23/2017"/>
    <s v="08/23/2022"/>
    <s v="CMA 180 UC"/>
    <s v="18UC005197"/>
    <s v="DW RENTAL-NON AUTO-CHLOR MACHINE"/>
    <s v=""/>
    <n v="244"/>
    <n v="-2"/>
    <n v="1000"/>
    <n v="7.9000000000000001E-2"/>
    <n v="244"/>
    <n v="594"/>
    <n v="290"/>
    <n v="1000"/>
    <n v="7.9000000000000001E-2"/>
    <n v="290"/>
    <s v="16%"/>
  </r>
  <r>
    <n v="620"/>
    <n v="62011584"/>
    <x v="189"/>
    <s v="NEW YORK CITY"/>
    <x v="1"/>
    <s v="19B"/>
    <s v="06/03/2014"/>
    <s v="09/13/2022"/>
    <s v="AC UC34"/>
    <s v="V08244"/>
    <s v="AUTO CHLOR DW BUNDLE"/>
    <s v="10/10/2017"/>
    <n v="210"/>
    <n v="-36"/>
    <n v="1000"/>
    <n v="7.9000000000000001E-2"/>
    <n v="210"/>
    <n v="650"/>
    <n v="246"/>
    <n v="1000"/>
    <n v="8.8999999999999996E-2"/>
    <n v="246"/>
    <s v="15%"/>
  </r>
  <r>
    <n v="620"/>
    <n v="216200131"/>
    <x v="190"/>
    <s v="NEW YORK CITY "/>
    <x v="0"/>
    <s v="06B"/>
    <s v="11/11/2021"/>
    <s v="09/14/2022"/>
    <s v="CO"/>
    <s v="1400"/>
    <s v="CUSTOMER OWNED BUNDLE"/>
    <s v="11/11/2021"/>
    <n v="189"/>
    <n v="-57"/>
    <n v="2000"/>
    <n v="8.8999999999999996E-2"/>
    <n v="266.875"/>
    <n v="2875"/>
    <n v="204"/>
    <n v="2000"/>
    <n v="9.9000000000000005E-2"/>
    <n v="290.625"/>
    <s v="8%"/>
  </r>
  <r>
    <n v="620"/>
    <n v="6202801"/>
    <x v="191"/>
    <s v="NEW YORK CITY "/>
    <x v="0"/>
    <s v="08B"/>
    <s v="02/21/2007"/>
    <s v="09/15/2022"/>
    <s v="AC A4"/>
    <s v="19204"/>
    <s v="AUTO CHLOR DW BUNDLE"/>
    <s v="11/10/2017"/>
    <n v="175"/>
    <n v="-71"/>
    <n v="1000"/>
    <n v="7.4999999999999997E-2"/>
    <n v="268.75"/>
    <n v="2250"/>
    <n v="246"/>
    <n v="1000"/>
    <n v="8.8999999999999996E-2"/>
    <n v="357.25"/>
    <s v="25%"/>
  </r>
  <r>
    <n v="620"/>
    <n v="6202237"/>
    <x v="122"/>
    <s v="NEW YORK CITY "/>
    <x v="0"/>
    <s v="07B"/>
    <s v="04/07/2006"/>
    <s v="09/27/2022"/>
    <s v="AC UC34"/>
    <s v="V05171"/>
    <s v="AUTO CHLOR DW BUNDLE"/>
    <s v="10/10/2017"/>
    <n v="178"/>
    <n v="-68"/>
    <n v="1000"/>
    <n v="6.5000000000000002E-2"/>
    <n v="178"/>
    <n v="341"/>
    <n v="246"/>
    <n v="1000"/>
    <n v="8.8999999999999996E-2"/>
    <n v="246"/>
    <s v="28%"/>
  </r>
  <r>
    <n v="620"/>
    <n v="62013065"/>
    <x v="192"/>
    <s v="NEW YORK CITY "/>
    <x v="7"/>
    <s v="07B"/>
    <s v="08/12/2001"/>
    <s v="09/28/2022"/>
    <s v="ADS ET-AF"/>
    <s v="ETAF05482"/>
    <s v="DW RENTAL-NON AUTO-CHLOR MACHINE"/>
    <s v="10/10/2017"/>
    <n v="164"/>
    <n v="-82"/>
    <n v="1000"/>
    <n v="6.9000000000000006E-2"/>
    <n v="164"/>
    <n v="945"/>
    <n v="240"/>
    <n v="1000"/>
    <n v="8.8999999999999996E-2"/>
    <n v="240"/>
    <s v="32%"/>
  </r>
  <r>
    <n v="620"/>
    <n v="176200128"/>
    <x v="193"/>
    <s v="STATEN ISLAND"/>
    <x v="1"/>
    <s v="14B"/>
    <s v="10/03/2017"/>
    <s v="10/03/2022"/>
    <s v="AC UC34"/>
    <s v="V05754"/>
    <s v="AUTO CHLOR DW BUNDLE"/>
    <s v="10/06/2017"/>
    <n v="229"/>
    <n v="-17"/>
    <n v="1000"/>
    <n v="7.9000000000000001E-2"/>
    <n v="229"/>
    <n v="855"/>
    <n v="246"/>
    <n v="1000"/>
    <n v="8.8999999999999996E-2"/>
    <n v="246"/>
    <s v="7%"/>
  </r>
  <r>
    <n v="620"/>
    <n v="206200105"/>
    <x v="194"/>
    <s v="STATEN ISLAND"/>
    <x v="1"/>
    <s v="14B"/>
    <s v="02/17/2021"/>
    <s v="10/05/2022"/>
    <s v="AC A4"/>
    <s v="28537"/>
    <s v="AUTO CHLOR DW BUNDLE"/>
    <s v="08/05/2021"/>
    <n v="225"/>
    <n v="-21"/>
    <n v="1000"/>
    <n v="7.9000000000000001E-2"/>
    <n v="225"/>
    <n v="0"/>
    <n v="246"/>
    <n v="1000"/>
    <n v="8.8999999999999996E-2"/>
    <n v="246"/>
    <s v="9%"/>
  </r>
  <r>
    <n v="620"/>
    <n v="206200105"/>
    <x v="194"/>
    <s v="STATEN ISLAND"/>
    <x v="1"/>
    <s v="14B"/>
    <s v="02/17/2021"/>
    <s v="10/05/2022"/>
    <s v="AC UHT"/>
    <s v="UHT00651"/>
    <s v="AUTO CHLOR DW BUNDLE"/>
    <s v="08/05/2021"/>
    <n v="285"/>
    <n v="39"/>
    <n v="1000"/>
    <n v="7.9000000000000001E-2"/>
    <n v="285"/>
    <n v="0"/>
    <n v="302"/>
    <n v="1000"/>
    <n v="7.9000000000000001E-2"/>
    <n v="302"/>
    <s v="6%"/>
  </r>
  <r>
    <n v="620"/>
    <n v="206200105"/>
    <x v="194"/>
    <s v="STATEN ISLAND"/>
    <x v="1"/>
    <s v="14B"/>
    <s v="02/17/2021"/>
    <s v="10/05/2022"/>
    <s v="AC-B-AB-10"/>
    <s v="AB10-20163"/>
    <s v="BOOSTERS-RENTAL"/>
    <s v="08/05/2021"/>
    <n v="89"/>
    <n v="-157"/>
    <n v="0"/>
    <n v="0"/>
    <n v="89"/>
    <n v="0"/>
    <n v="99"/>
    <n v="0"/>
    <n v="0"/>
    <n v="99"/>
    <s v="10%"/>
  </r>
  <r>
    <n v="620"/>
    <n v="6203953"/>
    <x v="195"/>
    <s v="NEW YORK CITY "/>
    <x v="1"/>
    <s v="17B"/>
    <s v="10/09/2017"/>
    <s v="10/09/2022"/>
    <s v="AC A4"/>
    <s v="27185"/>
    <s v="AUTO CHLOR DW BUNDLE"/>
    <s v="10/17/2017"/>
    <n v="440"/>
    <n v="194"/>
    <n v="4500"/>
    <n v="7.9000000000000001E-2"/>
    <n v="440"/>
    <n v="4473"/>
    <n v="246"/>
    <n v="1000"/>
    <n v="8.8999999999999996E-2"/>
    <n v="555.09699999999998"/>
    <s v="21%"/>
  </r>
  <r>
    <n v="620"/>
    <n v="166200636"/>
    <x v="196"/>
    <s v="SCOTCH PLAINS"/>
    <x v="11"/>
    <s v="13B"/>
    <s v="04/21/2016"/>
    <s v="10/17/2022"/>
    <s v="CO"/>
    <s v="JACKSON888"/>
    <s v="CUSTOMER OWNED BUNDLE"/>
    <s v="11/02/2017"/>
    <n v="184"/>
    <n v="-62"/>
    <n v="2000"/>
    <n v="7.4999999999999997E-2"/>
    <n v="184"/>
    <n v="166"/>
    <n v="204"/>
    <n v="2000"/>
    <n v="9.9000000000000005E-2"/>
    <n v="204"/>
    <s v="10%"/>
  </r>
  <r>
    <n v="620"/>
    <n v="6205790"/>
    <x v="51"/>
    <s v="NEW YORK CITY "/>
    <x v="9"/>
    <s v="01B,06,11,16"/>
    <s v="10/20/2017"/>
    <s v="10/20/2022"/>
    <s v="ADS ASQ"/>
    <s v="ASQ-04516"/>
    <s v="DW RENTAL-NON AUTO-CHLOR MACHINE"/>
    <s v="01/24/2020"/>
    <n v="183"/>
    <n v="-63"/>
    <n v="1200"/>
    <n v="8.1000000000000003E-2"/>
    <n v="183"/>
    <n v="958"/>
    <n v="264"/>
    <n v="1000"/>
    <n v="8.8999999999999996E-2"/>
    <n v="264"/>
    <s v="31%"/>
  </r>
  <r>
    <n v="620"/>
    <n v="176200164"/>
    <x v="197"/>
    <s v="NEW YORK CITY "/>
    <x v="1"/>
    <s v="06B,16"/>
    <s v="10/24/2017"/>
    <s v="10/24/2022"/>
    <s v="AC UHT"/>
    <s v="UHT00216"/>
    <s v="AUTO CHLOR DW BUNDLE"/>
    <s v="10/27/2017"/>
    <n v="225"/>
    <n v="-21"/>
    <n v="1000"/>
    <n v="7.9000000000000001E-2"/>
    <n v="225"/>
    <n v="232"/>
    <n v="302"/>
    <n v="1000"/>
    <n v="7.9000000000000001E-2"/>
    <n v="302"/>
    <s v="25%"/>
  </r>
  <r>
    <n v="620"/>
    <n v="176200164"/>
    <x v="197"/>
    <s v="NEW YORK CITY "/>
    <x v="1"/>
    <s v="06B,16"/>
    <s v="10/24/2017"/>
    <s v="10/24/2022"/>
    <s v="AC UHT"/>
    <s v="UHT00243"/>
    <s v="AUTO CHLOR DW BUNDLE"/>
    <s v="10/27/2017"/>
    <n v="225"/>
    <n v="-21"/>
    <n v="1000"/>
    <n v="7.9000000000000001E-2"/>
    <n v="258.57499999999999"/>
    <n v="1425"/>
    <n v="302"/>
    <n v="1000"/>
    <n v="7.9000000000000001E-2"/>
    <n v="335.57499999999999"/>
    <s v="23%"/>
  </r>
  <r>
    <n v="620"/>
    <n v="176200164"/>
    <x v="197"/>
    <s v="NEW YORK CITY "/>
    <x v="1"/>
    <s v="06B,16"/>
    <s v="10/24/2017"/>
    <s v="10/24/2022"/>
    <s v="HUBBELL"/>
    <s v="J6-022793"/>
    <s v="BOOSTERS-RENTAL"/>
    <s v=""/>
    <n v="98"/>
    <n v="-148"/>
    <n v="0"/>
    <n v="0"/>
    <n v="98"/>
    <n v="1"/>
    <n v="110"/>
    <n v="0"/>
    <n v="0"/>
    <n v="110"/>
    <s v="11%"/>
  </r>
  <r>
    <n v="620"/>
    <n v="176200164"/>
    <x v="197"/>
    <s v="NEW YORK CITY "/>
    <x v="1"/>
    <s v="06B,16"/>
    <s v="10/24/2017"/>
    <s v="10/24/2022"/>
    <s v="ADS 44 RL"/>
    <s v="RL01202"/>
    <s v="DW RENTAL-NON AUTO-CHLOR MACHINE"/>
    <s v=""/>
    <n v="714"/>
    <n v="-91"/>
    <n v="10000"/>
    <n v="6.9000000000000006E-2"/>
    <n v="714"/>
    <n v="1"/>
    <n v="815"/>
    <n v="10000"/>
    <n v="7.9000000000000001E-2"/>
    <n v="815"/>
    <s v="12%"/>
  </r>
  <r>
    <n v="620"/>
    <n v="216200142"/>
    <x v="198"/>
    <s v="NORTHVALE"/>
    <x v="6"/>
    <s v="14B"/>
    <s v="10/29/2021"/>
    <s v="10/25/2022"/>
    <s v="CO"/>
    <s v="216200142"/>
    <s v="CUSTOMER OWNED BUNDLE"/>
    <s v="10/29/2021"/>
    <n v="189"/>
    <n v="-57"/>
    <n v="2000"/>
    <n v="8.8999999999999996E-2"/>
    <n v="189"/>
    <n v="1338"/>
    <n v="204"/>
    <n v="2000"/>
    <n v="9.9000000000000005E-2"/>
    <n v="204"/>
    <s v="7%"/>
  </r>
  <r>
    <n v="620"/>
    <n v="226200171"/>
    <x v="199"/>
    <s v="NEW YORK CITY "/>
    <x v="9"/>
    <s v="01B"/>
    <s v="11/21/2022"/>
    <s v="10/31/2022"/>
    <s v="AC UC34"/>
    <s v="V03591"/>
    <s v="AUTO CHLOR DW BUNDLE"/>
    <s v=""/>
    <n v="240"/>
    <n v="-6"/>
    <n v="1000"/>
    <n v="8.8999999999999996E-2"/>
    <n v="240"/>
    <n v="725"/>
    <n v="246"/>
    <n v="1000"/>
    <n v="8.8999999999999996E-2"/>
    <n v="246"/>
    <s v="2%"/>
  </r>
  <r>
    <n v="620"/>
    <n v="216200162"/>
    <x v="200"/>
    <s v="NEW YORK CITY "/>
    <x v="1"/>
    <s v="15B"/>
    <s v="12/21/2021"/>
    <s v="11/09/2022"/>
    <s v="CO"/>
    <s v="251446"/>
    <s v="CUSTOMER OWNED BUNDLE"/>
    <s v="12/21/2021"/>
    <n v="189"/>
    <n v="-57"/>
    <n v="2000"/>
    <n v="8.8999999999999996E-2"/>
    <n v="189"/>
    <n v="1250"/>
    <n v="204"/>
    <n v="2000"/>
    <n v="9.9000000000000005E-2"/>
    <n v="204"/>
    <s v="7%"/>
  </r>
  <r>
    <n v="620"/>
    <n v="176200175"/>
    <x v="201"/>
    <s v="NEW YORK CITY "/>
    <x v="0"/>
    <s v="16B"/>
    <s v="11/13/2017"/>
    <s v="11/13/2022"/>
    <s v="AC A5"/>
    <s v="C11545"/>
    <s v="AUTO CHLOR DW BUNDLE"/>
    <s v=""/>
    <n v="210"/>
    <n v="-36"/>
    <n v="1000"/>
    <n v="7.9000000000000001E-2"/>
    <n v="336.005"/>
    <n v="2595"/>
    <n v="246"/>
    <n v="1000"/>
    <n v="8.8999999999999996E-2"/>
    <n v="387.95499999999998"/>
    <s v="13%"/>
  </r>
  <r>
    <n v="620"/>
    <n v="176200172"/>
    <x v="202"/>
    <s v="NEW YORK CITY "/>
    <x v="2"/>
    <s v="19B"/>
    <s v="11/15/2017"/>
    <s v="11/15/2022"/>
    <s v="AC UC34"/>
    <s v="V08582"/>
    <s v="AUTO CHLOR DW BUNDLE"/>
    <s v=""/>
    <n v="210"/>
    <n v="-36"/>
    <n v="1000"/>
    <n v="7.9000000000000001E-2"/>
    <n v="210"/>
    <n v="0"/>
    <n v="246"/>
    <n v="1000"/>
    <n v="8.8999999999999996E-2"/>
    <n v="246"/>
    <s v="15%"/>
  </r>
  <r>
    <n v="620"/>
    <n v="156201137"/>
    <x v="203"/>
    <s v="NEW YORK CITY "/>
    <x v="5"/>
    <s v="14B"/>
    <s v="05/11/2022"/>
    <s v="11/16/2022"/>
    <s v="AC UC34-B"/>
    <s v="V12727B"/>
    <s v="AUTO CHLOR DW BUNDLE"/>
    <s v="05/23/2023"/>
    <n v="608"/>
    <n v="362"/>
    <n v="1000"/>
    <n v="8.8999999999999996E-2"/>
    <n v="608"/>
    <n v="801"/>
    <n v="281"/>
    <n v="1000"/>
    <n v="8.8999999999999996E-2"/>
    <n v="281"/>
    <s v="-116%"/>
  </r>
  <r>
    <n v="620"/>
    <n v="196200229"/>
    <x v="204"/>
    <s v="NUTLEY"/>
    <x v="10"/>
    <s v="18B"/>
    <s v="12/18/2019"/>
    <s v="11/21/2022"/>
    <s v="AC A5"/>
    <s v="C14198"/>
    <s v="AUTO CHLOR DW BUNDLE"/>
    <s v="12/20/2019"/>
    <n v="200"/>
    <n v="-46"/>
    <n v="1000"/>
    <n v="6.9000000000000006E-2"/>
    <n v="200"/>
    <n v="956"/>
    <n v="246"/>
    <n v="1000"/>
    <n v="8.8999999999999996E-2"/>
    <n v="246"/>
    <s v="19%"/>
  </r>
  <r>
    <n v="620"/>
    <n v="176200182"/>
    <x v="205"/>
    <s v="NEW YORK CITY "/>
    <x v="0"/>
    <s v="13B"/>
    <s v="12/05/2017"/>
    <s v="12/05/2022"/>
    <s v="AC UC34-B"/>
    <s v="V11753B"/>
    <s v="AUTO CHLOR DW BUNDLE"/>
    <s v=""/>
    <n v="245"/>
    <n v="-1"/>
    <n v="1000"/>
    <n v="7.9000000000000001E-2"/>
    <n v="514.70600000000002"/>
    <n v="4414"/>
    <n v="281"/>
    <n v="1000"/>
    <n v="8.8999999999999996E-2"/>
    <n v="584.846"/>
    <s v="12%"/>
  </r>
  <r>
    <n v="620"/>
    <n v="236200006"/>
    <x v="206"/>
    <s v="NEW YORK CITY "/>
    <x v="3"/>
    <s v="10B"/>
    <s v="01/20/2023"/>
    <s v="12/07/2022"/>
    <s v="AC UC34"/>
    <s v="V06109"/>
    <s v="AUTO CHLOR DW BUNDLE"/>
    <s v=""/>
    <n v="240"/>
    <n v="-6"/>
    <n v="1000"/>
    <n v="8.8999999999999996E-2"/>
    <n v="240"/>
    <n v="848"/>
    <n v="246"/>
    <n v="1000"/>
    <n v="8.8999999999999996E-2"/>
    <n v="246"/>
    <s v="2%"/>
  </r>
  <r>
    <n v="620"/>
    <n v="176200193"/>
    <x v="207"/>
    <s v="NEW YORK CITY"/>
    <x v="2"/>
    <s v="19B"/>
    <s v="12/08/2017"/>
    <s v="12/08/2022"/>
    <s v="AC A5"/>
    <s v="C11331"/>
    <s v="AUTO CHLOR DW BUNDLE"/>
    <s v="12/15/2017"/>
    <n v="189"/>
    <n v="-57"/>
    <n v="1000"/>
    <n v="7.9000000000000001E-2"/>
    <n v="189"/>
    <n v="0"/>
    <n v="246"/>
    <n v="1000"/>
    <n v="8.8999999999999996E-2"/>
    <n v="246"/>
    <s v="23%"/>
  </r>
  <r>
    <n v="620"/>
    <n v="226200009"/>
    <x v="31"/>
    <s v="NEW YORK CITY "/>
    <x v="8"/>
    <s v="16B"/>
    <s v="02/01/2022"/>
    <s v="12/09/2022"/>
    <s v="CO"/>
    <s v="239857"/>
    <s v="CUSTOMER OWNED BUNDLE"/>
    <s v="02/01/2022"/>
    <n v="189"/>
    <n v="-57"/>
    <n v="2000"/>
    <n v="8.8999999999999996E-2"/>
    <n v="189"/>
    <n v="151"/>
    <n v="204"/>
    <n v="2000"/>
    <n v="9.9000000000000005E-2"/>
    <n v="204"/>
    <s v="7%"/>
  </r>
  <r>
    <n v="620"/>
    <n v="6205227"/>
    <x v="208"/>
    <s v="NEW YORK CITY "/>
    <x v="9"/>
    <s v="01B"/>
    <s v="10/27/2016"/>
    <s v="01/12/2023"/>
    <s v="AC UC34"/>
    <s v="V07639"/>
    <s v="AUTO CHLOR DW BUNDLE"/>
    <s v="01/19/2018"/>
    <n v="230"/>
    <n v="-16"/>
    <n v="2000"/>
    <n v="7.9000000000000001E-2"/>
    <n v="310.65899999999999"/>
    <n v="3021"/>
    <n v="246"/>
    <n v="1000"/>
    <n v="8.8999999999999996E-2"/>
    <n v="425.86900000000003"/>
    <s v="27%"/>
  </r>
  <r>
    <n v="620"/>
    <n v="6202772"/>
    <x v="209"/>
    <s v="NEW YORK CITY"/>
    <x v="7"/>
    <s v="17B"/>
    <s v="10/04/2007"/>
    <s v="01/17/2023"/>
    <s v="AC UC34"/>
    <s v="V06111"/>
    <s v="AUTO CHLOR DW BUNDLE"/>
    <s v="01/30/2018"/>
    <n v="179"/>
    <n v="-67"/>
    <n v="1000"/>
    <n v="7.9000000000000001E-2"/>
    <n v="179"/>
    <n v="608"/>
    <n v="246"/>
    <n v="1000"/>
    <n v="8.8999999999999996E-2"/>
    <n v="246"/>
    <s v="27%"/>
  </r>
  <r>
    <n v="620"/>
    <n v="6202772"/>
    <x v="209"/>
    <s v="NEW YORK CITY"/>
    <x v="7"/>
    <s v="17B"/>
    <s v="04/20/2007"/>
    <s v="01/17/2023"/>
    <s v="AC UC34"/>
    <s v="V05708"/>
    <s v="AUTO CHLOR DW BUNDLE"/>
    <s v="01/30/2018"/>
    <n v="179"/>
    <n v="-67"/>
    <n v="1000"/>
    <n v="7.9000000000000001E-2"/>
    <n v="327.678"/>
    <n v="2882"/>
    <n v="246"/>
    <n v="1000"/>
    <n v="8.8999999999999996E-2"/>
    <n v="413.49799999999999"/>
    <s v="21%"/>
  </r>
  <r>
    <n v="620"/>
    <n v="206200077"/>
    <x v="210"/>
    <s v="NEW YORK CITY "/>
    <x v="9"/>
    <s v="13B"/>
    <s v="09/08/2020"/>
    <s v="01/17/2023"/>
    <s v="AC UC34"/>
    <s v="V02641"/>
    <s v="AUTO CHLOR DW BUNDLE"/>
    <s v="08/05/2021"/>
    <n v="200"/>
    <n v="-46"/>
    <n v="1000"/>
    <n v="7.9000000000000001E-2"/>
    <n v="215.642"/>
    <n v="1198"/>
    <n v="246"/>
    <n v="1000"/>
    <n v="8.8999999999999996E-2"/>
    <n v="263.62200000000001"/>
    <s v="18%"/>
  </r>
  <r>
    <n v="620"/>
    <n v="166200626"/>
    <x v="211"/>
    <s v="NEW YORK CITY "/>
    <x v="5"/>
    <s v="11B"/>
    <s v="04/20/2016"/>
    <s v="01/17/2023"/>
    <s v="AC UC34-B"/>
    <s v="V10150B"/>
    <s v="AUTO CHLOR DW BUNDLE"/>
    <s v="01/30/2018"/>
    <n v="240"/>
    <n v="-6"/>
    <n v="1200"/>
    <n v="0.08"/>
    <n v="240"/>
    <n v="1134"/>
    <n v="281"/>
    <n v="1000"/>
    <n v="8.8999999999999996E-2"/>
    <n v="292.92599999999999"/>
    <s v="18%"/>
  </r>
  <r>
    <n v="620"/>
    <n v="206200077"/>
    <x v="210"/>
    <s v="NEW YORK CITY "/>
    <x v="9"/>
    <s v="13B"/>
    <s v="09/08/2020"/>
    <s v="01/17/2023"/>
    <s v="AC UHT"/>
    <s v="UHT00738"/>
    <s v="AUTO CHLOR DW BUNDLE"/>
    <s v="08/05/2021"/>
    <n v="245"/>
    <n v="-1"/>
    <n v="1000"/>
    <n v="7.9000000000000001E-2"/>
    <n v="245"/>
    <n v="950"/>
    <n v="302"/>
    <n v="1000"/>
    <n v="7.9000000000000001E-2"/>
    <n v="302"/>
    <s v="19%"/>
  </r>
  <r>
    <n v="620"/>
    <n v="206200077"/>
    <x v="210"/>
    <s v="NEW YORK CITY "/>
    <x v="9"/>
    <s v="13B"/>
    <s v="09/08/2020"/>
    <s v="01/17/2023"/>
    <s v="AC A6"/>
    <s v="A600072-3"/>
    <s v="AUTO CHLOR DW BUNDLE"/>
    <s v="08/05/2021"/>
    <n v="305"/>
    <n v="59"/>
    <n v="1000"/>
    <n v="7.9000000000000001E-2"/>
    <n v="871.43"/>
    <n v="8170"/>
    <n v="359"/>
    <n v="1000"/>
    <n v="7.9000000000000001E-2"/>
    <n v="925.43"/>
    <s v="6%"/>
  </r>
  <r>
    <n v="620"/>
    <n v="6207410"/>
    <x v="212"/>
    <s v="NEW YORK CITY"/>
    <x v="0"/>
    <s v="09B"/>
    <s v="02/20/2006"/>
    <s v="01/18/2023"/>
    <s v="AC A4"/>
    <s v="26691"/>
    <s v="AUTO CHLOR DW BUNDLE"/>
    <s v="01/26/2018"/>
    <n v="325"/>
    <n v="79"/>
    <n v="3000"/>
    <n v="8.8999999999999996E-2"/>
    <n v="376.887"/>
    <n v="3583"/>
    <n v="246"/>
    <n v="1000"/>
    <n v="8.8999999999999996E-2"/>
    <n v="475.887"/>
    <s v="21%"/>
  </r>
  <r>
    <n v="620"/>
    <n v="6209858"/>
    <x v="213"/>
    <s v="NEW YORK CITY "/>
    <x v="0"/>
    <s v="09B"/>
    <s v="06/16/2003"/>
    <s v="01/18/2023"/>
    <s v="ADS HT25"/>
    <s v="HT-002224"/>
    <s v="DW RENTAL-NON AUTO-CHLOR MACHINE"/>
    <s v="01/30/2018"/>
    <n v="290"/>
    <n v="44"/>
    <n v="2000"/>
    <n v="8.8999999999999996E-2"/>
    <n v="322.21800000000002"/>
    <n v="2362"/>
    <n v="345"/>
    <n v="1000"/>
    <n v="7.9000000000000001E-2"/>
    <n v="452.59800000000001"/>
    <s v="29%"/>
  </r>
  <r>
    <n v="620"/>
    <n v="62021250"/>
    <x v="214"/>
    <s v="CLIFFSIDE PARK"/>
    <x v="10"/>
    <s v="12B"/>
    <s v="03/31/2014"/>
    <s v="01/19/2023"/>
    <s v="AC UC34"/>
    <s v="V00411"/>
    <s v="AUTO CHLOR DW BUNDLE"/>
    <s v="10/25/2018"/>
    <n v="185"/>
    <n v="-61"/>
    <n v="1200"/>
    <n v="6.9000000000000006E-2"/>
    <n v="185"/>
    <n v="636"/>
    <n v="246"/>
    <n v="1000"/>
    <n v="8.8999999999999996E-2"/>
    <n v="246"/>
    <s v="25%"/>
  </r>
  <r>
    <n v="620"/>
    <n v="6203526"/>
    <x v="215"/>
    <s v="NEW YORK CITY "/>
    <x v="1"/>
    <s v="04B"/>
    <s v="04/15/2008"/>
    <s v="01/19/2023"/>
    <s v="AC A4"/>
    <s v="26623"/>
    <s v="AUTO CHLOR DW BUNDLE"/>
    <s v="02/07/2018"/>
    <n v="185"/>
    <n v="-61"/>
    <n v="1000"/>
    <n v="7.9000000000000001E-2"/>
    <n v="212.96600000000001"/>
    <n v="1354"/>
    <n v="246"/>
    <n v="1000"/>
    <n v="8.8999999999999996E-2"/>
    <n v="277.50599999999997"/>
    <s v="23%"/>
  </r>
  <r>
    <n v="620"/>
    <n v="156201644"/>
    <x v="216"/>
    <s v="KEARNY"/>
    <x v="11"/>
    <s v="16B"/>
    <s v="02/19/2020"/>
    <s v="01/22/2023"/>
    <s v="AC UHT"/>
    <s v="UHT00561"/>
    <s v="AUTO CHLOR DW BUNDLE"/>
    <s v="02/29/2020"/>
    <n v="230"/>
    <n v="-16"/>
    <n v="1000"/>
    <n v="7.9000000000000001E-2"/>
    <n v="244.773"/>
    <n v="1187"/>
    <n v="302"/>
    <n v="1000"/>
    <n v="7.9000000000000001E-2"/>
    <n v="316.77300000000002"/>
    <s v="23%"/>
  </r>
  <r>
    <n v="620"/>
    <n v="6206331"/>
    <x v="217"/>
    <s v="NEW YORK CITY "/>
    <x v="4"/>
    <s v="03B"/>
    <s v="03/22/2012"/>
    <s v="01/29/2023"/>
    <s v="AC A5"/>
    <s v="C16161"/>
    <s v="AUTO CHLOR DW BUNDLE"/>
    <s v="02/28/2018"/>
    <n v="199"/>
    <n v="-47"/>
    <n v="1200"/>
    <n v="7.4999999999999997E-2"/>
    <n v="199"/>
    <n v="827"/>
    <n v="246"/>
    <n v="1000"/>
    <n v="8.8999999999999996E-2"/>
    <n v="246"/>
    <s v="19%"/>
  </r>
  <r>
    <n v="620"/>
    <n v="6207230"/>
    <x v="218"/>
    <s v="NEW YORK CITY "/>
    <x v="7"/>
    <s v="07B"/>
    <s v="08/12/2013"/>
    <s v="02/05/2023"/>
    <s v="AC UC34"/>
    <s v="V03823"/>
    <s v="AUTO CHLOR DW BUNDLE"/>
    <s v="03/12/2014"/>
    <n v="189"/>
    <n v="-57"/>
    <n v="2000"/>
    <n v="0.06"/>
    <n v="210.06"/>
    <n v="2351"/>
    <n v="246"/>
    <n v="1000"/>
    <n v="8.8999999999999996E-2"/>
    <n v="366.23899999999998"/>
    <s v="43%"/>
  </r>
  <r>
    <n v="620"/>
    <n v="6207230"/>
    <x v="218"/>
    <s v="NEW YORK CITY "/>
    <x v="7"/>
    <s v="07B"/>
    <s v="08/12/2013"/>
    <s v="02/05/2023"/>
    <s v="AC UC34"/>
    <s v="V04271"/>
    <s v="AUTO CHLOR DW BUNDLE"/>
    <s v="02/28/2018"/>
    <n v="194"/>
    <n v="-52"/>
    <n v="1000"/>
    <n v="0.06"/>
    <n v="194"/>
    <n v="749"/>
    <n v="246"/>
    <n v="1000"/>
    <n v="8.8999999999999996E-2"/>
    <n v="246"/>
    <s v="21%"/>
  </r>
  <r>
    <n v="620"/>
    <n v="6206086"/>
    <x v="219"/>
    <s v="NEW YORK CITY "/>
    <x v="1"/>
    <s v="08B"/>
    <s v="02/06/2018"/>
    <s v="02/06/2023"/>
    <s v="ADS HT25"/>
    <s v="HT-002172"/>
    <s v="DW RENTAL-NON AUTO-CHLOR MACHINE"/>
    <s v="02/06/2018"/>
    <n v="319"/>
    <n v="73"/>
    <n v="1000"/>
    <n v="7.9000000000000001E-2"/>
    <n v="319"/>
    <n v="865"/>
    <n v="345"/>
    <n v="1000"/>
    <n v="7.9000000000000001E-2"/>
    <n v="345"/>
    <s v="8%"/>
  </r>
  <r>
    <n v="620"/>
    <n v="6205347"/>
    <x v="220"/>
    <s v="NEW YORK CITY "/>
    <x v="7"/>
    <s v="06B"/>
    <s v="12/20/2010"/>
    <s v="02/09/2023"/>
    <s v="ADS L90"/>
    <s v="L90-043303"/>
    <s v="DW RENTAL-NON AUTO-CHLOR MACHINE"/>
    <s v="03/01/2018"/>
    <n v="189"/>
    <n v="-57"/>
    <n v="1500"/>
    <n v="0.06"/>
    <n v="523.67999999999995"/>
    <n v="7078"/>
    <n v="245"/>
    <n v="1000"/>
    <n v="8.8999999999999996E-2"/>
    <n v="785.94200000000001"/>
    <s v="33%"/>
  </r>
  <r>
    <n v="620"/>
    <n v="186200014"/>
    <x v="221"/>
    <s v="RIDGEWOOD"/>
    <x v="6"/>
    <s v="18B"/>
    <s v="02/09/2018"/>
    <s v="02/14/2023"/>
    <s v="AC A5"/>
    <s v="C11982"/>
    <s v="AUTO CHLOR DW BUNDLE"/>
    <s v="02/09/2018"/>
    <n v="210"/>
    <n v="-36"/>
    <n v="1000"/>
    <n v="7.9000000000000001E-2"/>
    <n v="263.87799999999999"/>
    <n v="1682"/>
    <n v="246"/>
    <n v="1000"/>
    <n v="8.8999999999999996E-2"/>
    <n v="306.69799999999998"/>
    <s v="14%"/>
  </r>
  <r>
    <n v="620"/>
    <n v="186200026"/>
    <x v="222"/>
    <s v="SOMERVILLE"/>
    <x v="11"/>
    <s v="15B"/>
    <s v="03/06/2018"/>
    <s v="02/14/2023"/>
    <s v="AC A5"/>
    <s v="C09452"/>
    <s v="AUTO CHLOR DW BUNDLE"/>
    <s v="03/06/2018"/>
    <n v="230"/>
    <n v="-16"/>
    <n v="1500"/>
    <n v="7.9000000000000001E-2"/>
    <n v="366.90699999999998"/>
    <n v="3233"/>
    <n v="246"/>
    <n v="1000"/>
    <n v="8.8999999999999996E-2"/>
    <n v="444.73700000000002"/>
    <s v="18%"/>
  </r>
  <r>
    <n v="620"/>
    <n v="156201204"/>
    <x v="223"/>
    <s v="NEW YORK CITY "/>
    <x v="7"/>
    <s v="18B"/>
    <s v="06/02/2015"/>
    <s v="02/20/2023"/>
    <s v="CO"/>
    <s v="COCMA"/>
    <s v="CUSTOMER OWNED BUNDLE"/>
    <s v="02/28/2018"/>
    <n v="184"/>
    <n v="-62"/>
    <n v="2000"/>
    <n v="8.5999999999999993E-2"/>
    <n v="184"/>
    <n v="1183"/>
    <n v="204"/>
    <n v="2000"/>
    <n v="9.9000000000000005E-2"/>
    <n v="204"/>
    <s v="10%"/>
  </r>
  <r>
    <n v="620"/>
    <n v="62021297"/>
    <x v="224"/>
    <s v="NEW YORK CITY "/>
    <x v="8"/>
    <s v="14B"/>
    <s v="03/18/2004"/>
    <s v="02/21/2023"/>
    <s v="CMA AH2"/>
    <s v="AH2-145890"/>
    <s v="DW RENTAL-NON AUTO-CHLOR MACHINE"/>
    <s v="02/28/2018"/>
    <n v="174"/>
    <n v="-72"/>
    <n v="1000"/>
    <n v="7.9000000000000001E-2"/>
    <n v="174"/>
    <n v="905"/>
    <n v="245"/>
    <n v="1000"/>
    <n v="8.8999999999999996E-2"/>
    <n v="245"/>
    <s v="29%"/>
  </r>
  <r>
    <n v="620"/>
    <n v="6207279"/>
    <x v="225"/>
    <s v="NEW YORK CITY "/>
    <x v="2"/>
    <s v="19B"/>
    <s v="09/13/2013"/>
    <s v="02/28/2023"/>
    <s v="ADS ASQ"/>
    <s v="ASQ-05527"/>
    <s v="DW RENTAL-NON AUTO-CHLOR MACHINE"/>
    <s v="03/27/2018"/>
    <n v="120"/>
    <n v="-126"/>
    <n v="0"/>
    <n v="7.9000000000000001E-2"/>
    <n v="120"/>
    <n v="0"/>
    <n v="264"/>
    <n v="1000"/>
    <n v="8.8999999999999996E-2"/>
    <n v="264"/>
    <s v="55%"/>
  </r>
  <r>
    <n v="620"/>
    <n v="6205352"/>
    <x v="226"/>
    <s v="NEW YORK CITY"/>
    <x v="3"/>
    <s v="08B"/>
    <s v="07/12/2010"/>
    <s v="03/01/2023"/>
    <s v="AC A5"/>
    <s v="C12834"/>
    <s v="AUTO CHLOR DW BUNDLE"/>
    <s v="03/27/2018"/>
    <n v="180"/>
    <n v="-66"/>
    <n v="1000"/>
    <n v="6.9000000000000006E-2"/>
    <n v="281.154"/>
    <n v="2466"/>
    <n v="246"/>
    <n v="1000"/>
    <n v="8.8999999999999996E-2"/>
    <n v="376.47399999999999"/>
    <s v="25%"/>
  </r>
  <r>
    <n v="620"/>
    <n v="6204015"/>
    <x v="227"/>
    <s v="NEW YORK CITY "/>
    <x v="4"/>
    <s v="12B"/>
    <s v="11/26/2008"/>
    <s v="03/01/2023"/>
    <s v="ADS ET-AF"/>
    <s v="ETAF06426"/>
    <s v="DW RENTAL-NON AUTO-CHLOR MACHINE"/>
    <s v="03/29/2018"/>
    <n v="184"/>
    <n v="-62"/>
    <n v="1000"/>
    <n v="7.9000000000000001E-2"/>
    <n v="193.875"/>
    <n v="1125"/>
    <n v="240"/>
    <n v="1000"/>
    <n v="8.8999999999999996E-2"/>
    <n v="251.125"/>
    <s v="23%"/>
  </r>
  <r>
    <n v="620"/>
    <n v="6205637"/>
    <x v="228"/>
    <s v="HOBOKEN"/>
    <x v="10"/>
    <s v="14B"/>
    <s v="12/20/2010"/>
    <s v="03/02/2023"/>
    <s v="AC A4"/>
    <s v="26817"/>
    <s v="AUTO CHLOR DW BUNDLE"/>
    <s v="03/29/2018"/>
    <n v="250"/>
    <n v="4"/>
    <n v="2000"/>
    <n v="7.9000000000000001E-2"/>
    <n v="250"/>
    <n v="1886"/>
    <n v="246"/>
    <n v="1000"/>
    <n v="8.8999999999999996E-2"/>
    <n v="324.85399999999998"/>
    <s v="23%"/>
  </r>
  <r>
    <n v="620"/>
    <n v="206200039"/>
    <x v="229"/>
    <s v="STATEN ISLAND"/>
    <x v="1"/>
    <s v="10B"/>
    <s v="11/03/2014"/>
    <s v="03/06/2023"/>
    <s v="AC A5"/>
    <s v="C13238"/>
    <s v="AUTO CHLOR DW BUNDLE"/>
    <s v=""/>
    <n v="220"/>
    <n v="-26"/>
    <n v="1000"/>
    <n v="7.9000000000000001E-2"/>
    <n v="220"/>
    <n v="160"/>
    <n v="246"/>
    <n v="1000"/>
    <n v="8.8999999999999996E-2"/>
    <n v="246"/>
    <s v="11%"/>
  </r>
  <r>
    <n v="620"/>
    <n v="186200040"/>
    <x v="87"/>
    <s v="NEW YORK CITY"/>
    <x v="3"/>
    <s v="02B"/>
    <s v="03/14/2018"/>
    <s v="03/14/2023"/>
    <s v="AC UHT"/>
    <s v="UHT00064"/>
    <s v="AUTO CHLOR DW BUNDLE"/>
    <s v="03/14/2018"/>
    <n v="235"/>
    <n v="-11"/>
    <n v="1000"/>
    <n v="7.9000000000000001E-2"/>
    <n v="306.73200000000003"/>
    <n v="1908"/>
    <n v="302"/>
    <n v="1000"/>
    <n v="7.9000000000000001E-2"/>
    <n v="373.73200000000003"/>
    <s v="18%"/>
  </r>
  <r>
    <n v="620"/>
    <n v="186200040"/>
    <x v="87"/>
    <s v="NEW YORK CITY"/>
    <x v="3"/>
    <s v="02B"/>
    <s v="03/14/2018"/>
    <s v="03/14/2023"/>
    <s v="AC A4"/>
    <s v="17413"/>
    <s v="AUTO CHLOR DW BUNDLE"/>
    <s v="03/14/2018"/>
    <n v="255"/>
    <n v="9"/>
    <n v="2000"/>
    <n v="7.0000000000000007E-2"/>
    <n v="313.66000000000003"/>
    <n v="2838"/>
    <n v="246"/>
    <n v="1000"/>
    <n v="8.8999999999999996E-2"/>
    <n v="409.58199999999999"/>
    <s v="23%"/>
  </r>
  <r>
    <n v="620"/>
    <n v="186200038"/>
    <x v="230"/>
    <s v="BLOOMFIELD"/>
    <x v="10"/>
    <s v="18B"/>
    <s v="04/09/2018"/>
    <s v="03/15/2023"/>
    <s v="AC A4"/>
    <s v="26321"/>
    <s v="AUTO CHLOR DW BUNDLE"/>
    <s v="03/17/2023"/>
    <n v="229"/>
    <n v="-17"/>
    <n v="1000"/>
    <n v="8.8999999999999996E-2"/>
    <n v="229"/>
    <n v="101"/>
    <n v="246"/>
    <n v="1000"/>
    <n v="8.8999999999999996E-2"/>
    <n v="246"/>
    <s v="7%"/>
  </r>
  <r>
    <n v="620"/>
    <n v="186200036"/>
    <x v="231"/>
    <s v="NEW YORK CITY "/>
    <x v="9"/>
    <s v="06B"/>
    <s v="03/19/2018"/>
    <s v="03/15/2023"/>
    <s v="CMA DW"/>
    <s v="159483"/>
    <s v="DW RENTAL-NON AUTO-CHLOR MACHINE"/>
    <s v="03/19/2018"/>
    <n v="475"/>
    <n v="229"/>
    <n v="3500"/>
    <n v="7.9000000000000001E-2"/>
    <n v="475"/>
    <n v="2149"/>
    <n v="245"/>
    <n v="1000"/>
    <n v="8.8999999999999996E-2"/>
    <n v="347.26100000000002"/>
    <s v="-37%"/>
  </r>
  <r>
    <n v="620"/>
    <n v="166200780"/>
    <x v="232"/>
    <s v="NEW YORK CITY"/>
    <x v="5"/>
    <s v="09B"/>
    <s v="12/19/2016"/>
    <s v="03/16/2023"/>
    <s v="AC AC"/>
    <s v="AC01289"/>
    <s v="AUTO CHLOR DW BUNDLE"/>
    <s v="01/27/2017"/>
    <n v="219"/>
    <n v="-27"/>
    <n v="1000"/>
    <n v="7.9000000000000001E-2"/>
    <n v="269.71800000000002"/>
    <n v="1642"/>
    <n v="264"/>
    <n v="1000"/>
    <n v="8.8999999999999996E-2"/>
    <n v="321.13799999999998"/>
    <s v="16%"/>
  </r>
  <r>
    <n v="620"/>
    <n v="6206804"/>
    <x v="233"/>
    <s v="NEW YORK CITY "/>
    <x v="4"/>
    <s v="03B"/>
    <s v="12/31/2012"/>
    <s v="03/22/2023"/>
    <s v="AC UC34"/>
    <s v="V08748"/>
    <s v="AUTO CHLOR DW BUNDLE"/>
    <s v="03/27/2018"/>
    <n v="185"/>
    <n v="-61"/>
    <n v="1000"/>
    <n v="7.9000000000000001E-2"/>
    <n v="185"/>
    <n v="701"/>
    <n v="246"/>
    <n v="1000"/>
    <n v="8.8999999999999996E-2"/>
    <n v="246"/>
    <s v="25%"/>
  </r>
  <r>
    <n v="620"/>
    <n v="6206804"/>
    <x v="233"/>
    <s v="NEW YORK CITY "/>
    <x v="4"/>
    <s v="03B"/>
    <s v="12/31/2012"/>
    <s v="03/22/2023"/>
    <s v="AC UC34"/>
    <s v="V08750"/>
    <s v="AUTO CHLOR DW BUNDLE"/>
    <s v="03/27/2018"/>
    <n v="185"/>
    <n v="-61"/>
    <n v="1000"/>
    <n v="7.9000000000000001E-2"/>
    <n v="185"/>
    <n v="487"/>
    <n v="246"/>
    <n v="1000"/>
    <n v="8.8999999999999996E-2"/>
    <n v="246"/>
    <s v="25%"/>
  </r>
  <r>
    <n v="620"/>
    <n v="6206804"/>
    <x v="233"/>
    <s v="NEW YORK CITY "/>
    <x v="4"/>
    <s v="03B"/>
    <s v="12/31/2012"/>
    <s v="03/22/2023"/>
    <s v="AC UC34"/>
    <s v="V08751"/>
    <s v="AUTO CHLOR DW BUNDLE"/>
    <s v="03/27/2018"/>
    <n v="189"/>
    <n v="-57"/>
    <n v="1000"/>
    <n v="7.9000000000000001E-2"/>
    <n v="189"/>
    <n v="180"/>
    <n v="246"/>
    <n v="1000"/>
    <n v="8.8999999999999996E-2"/>
    <n v="246"/>
    <s v="23%"/>
  </r>
  <r>
    <n v="620"/>
    <n v="6204491"/>
    <x v="36"/>
    <s v="NEW YORK CITY"/>
    <x v="5"/>
    <s v="02B,07,12,17"/>
    <s v="03/23/2022"/>
    <s v="03/23/2023"/>
    <s v="ADS ASQ"/>
    <s v="ASQ-04698"/>
    <s v="DW RENTAL-NON AUTO-CHLOR MACHINE"/>
    <s v="03/23/2022"/>
    <n v="259"/>
    <n v="13"/>
    <n v="1000"/>
    <n v="8.8999999999999996E-2"/>
    <n v="294.51100000000002"/>
    <n v="1399"/>
    <n v="264"/>
    <n v="1000"/>
    <n v="8.8999999999999996E-2"/>
    <n v="299.51100000000002"/>
    <s v="2%"/>
  </r>
  <r>
    <n v="620"/>
    <n v="186200048"/>
    <x v="234"/>
    <s v="NEW YORK CITY "/>
    <x v="0"/>
    <s v="03B"/>
    <s v="03/29/2018"/>
    <s v="03/29/2023"/>
    <s v="AC A5"/>
    <s v="C15524"/>
    <s v="AUTO CHLOR DW BUNDLE"/>
    <s v="03/29/2018"/>
    <n v="250"/>
    <n v="4"/>
    <n v="2000"/>
    <n v="7.0000000000000007E-2"/>
    <n v="277.37"/>
    <n v="2391"/>
    <n v="246"/>
    <n v="1000"/>
    <n v="8.8999999999999996E-2"/>
    <n v="369.79899999999998"/>
    <s v="25%"/>
  </r>
  <r>
    <n v="620"/>
    <n v="176200140"/>
    <x v="92"/>
    <s v="NEW YORK CITY "/>
    <x v="3"/>
    <s v="12B"/>
    <s v="04/02/2018"/>
    <s v="03/30/2023"/>
    <s v="AC-B-AB-10"/>
    <s v="AB10-16211"/>
    <s v="BOOSTERS-RENTAL"/>
    <s v=""/>
    <n v="83"/>
    <n v="-163"/>
    <n v="0"/>
    <n v="0"/>
    <n v="83"/>
    <n v="1"/>
    <n v="99"/>
    <n v="0"/>
    <n v="0"/>
    <n v="99"/>
    <s v="16%"/>
  </r>
  <r>
    <n v="620"/>
    <n v="226200192"/>
    <x v="235"/>
    <s v="TEANECK"/>
    <x v="6"/>
    <s v="19B"/>
    <s v="10/22/2013"/>
    <s v="03/31/2023"/>
    <s v="AC A4"/>
    <s v="28572"/>
    <s v="AUTO CHLOR DW BUNDLE"/>
    <s v="02/10/2023"/>
    <n v="126"/>
    <n v="-120"/>
    <n v="0"/>
    <n v="0.08"/>
    <n v="516.24"/>
    <n v="4878"/>
    <n v="246"/>
    <n v="1000"/>
    <n v="8.8999999999999996E-2"/>
    <n v="591.14200000000005"/>
    <s v="13%"/>
  </r>
  <r>
    <n v="620"/>
    <n v="6207660"/>
    <x v="236"/>
    <s v="SECAUCUS"/>
    <x v="10"/>
    <s v="10B"/>
    <s v="11/18/2013"/>
    <s v="04/04/2023"/>
    <s v="AC D2"/>
    <s v="D01805"/>
    <s v="AUTO CHLOR DW BUNDLE"/>
    <s v="04/06/2018"/>
    <n v="329"/>
    <n v="83"/>
    <n v="2000"/>
    <n v="0.1"/>
    <n v="329"/>
    <n v="1912"/>
    <n v="299"/>
    <n v="1000"/>
    <n v="0.14899999999999999"/>
    <n v="434.88799999999998"/>
    <s v="24%"/>
  </r>
  <r>
    <n v="620"/>
    <n v="6206528"/>
    <x v="237"/>
    <s v="SCOTCH PLAINS"/>
    <x v="11"/>
    <s v="13B"/>
    <s v="06/13/2019"/>
    <s v="04/16/2023"/>
    <s v="CMA 180 UC"/>
    <s v="18UC012086"/>
    <s v="DW RENTAL-NON AUTO-CHLOR MACHINE"/>
    <s v=""/>
    <n v="259"/>
    <n v="13"/>
    <n v="1000"/>
    <n v="7.9000000000000001E-2"/>
    <n v="259"/>
    <n v="305"/>
    <n v="290"/>
    <n v="1000"/>
    <n v="7.9000000000000001E-2"/>
    <n v="290"/>
    <s v="11%"/>
  </r>
  <r>
    <n v="620"/>
    <n v="186200066"/>
    <x v="238"/>
    <s v="NEW YORK CITY "/>
    <x v="2"/>
    <s v="19B"/>
    <s v="04/27/2018"/>
    <s v="04/27/2023"/>
    <s v="AC A5"/>
    <s v="C19014"/>
    <s v="AUTO CHLOR DW BUNDLE"/>
    <s v="04/27/2018"/>
    <n v="275"/>
    <n v="29"/>
    <n v="1000"/>
    <n v="7.3999999999999996E-2"/>
    <n v="275"/>
    <n v="0"/>
    <n v="246"/>
    <n v="1000"/>
    <n v="8.8999999999999996E-2"/>
    <n v="246"/>
    <s v="-12%"/>
  </r>
  <r>
    <n v="620"/>
    <n v="186200060"/>
    <x v="239"/>
    <s v="NEW YORK CITY "/>
    <x v="4"/>
    <s v="18B"/>
    <s v="05/01/2018"/>
    <s v="04/30/2023"/>
    <s v="AC AC"/>
    <s v="AC01723"/>
    <s v="AUTO CHLOR DW BUNDLE"/>
    <s v="05/01/2018"/>
    <n v="230"/>
    <n v="-16"/>
    <n v="1000"/>
    <n v="7.9000000000000001E-2"/>
    <n v="333.49"/>
    <n v="2310"/>
    <n v="264"/>
    <n v="1000"/>
    <n v="8.8999999999999996E-2"/>
    <n v="380.59"/>
    <s v="12%"/>
  </r>
  <r>
    <n v="620"/>
    <n v="186200060"/>
    <x v="239"/>
    <s v="NEW YORK CITY "/>
    <x v="4"/>
    <s v="18B"/>
    <s v="04/30/2018"/>
    <s v="04/30/2023"/>
    <s v="ADS ASQ"/>
    <s v="ASQ-04794"/>
    <s v="DW RENTAL-NON AUTO-CHLOR MACHINE"/>
    <s v=""/>
    <n v="264"/>
    <n v="18"/>
    <n v="1000"/>
    <n v="7.9000000000000001E-2"/>
    <n v="330.67599999999999"/>
    <n v="1844"/>
    <n v="264"/>
    <n v="1000"/>
    <n v="8.8999999999999996E-2"/>
    <n v="339.11599999999999"/>
    <s v="2%"/>
  </r>
  <r>
    <n v="620"/>
    <n v="186200080"/>
    <x v="240"/>
    <s v="NEW YORK CITY "/>
    <x v="7"/>
    <s v="05B"/>
    <s v="11/28/2018"/>
    <s v="05/03/2023"/>
    <s v="AC UC34-B"/>
    <s v="V12704B"/>
    <s v="AUTO CHLOR DW BUNDLE"/>
    <s v="11/29/2018"/>
    <n v="245"/>
    <n v="-1"/>
    <n v="1000"/>
    <n v="7.9000000000000001E-2"/>
    <n v="310.25400000000002"/>
    <n v="1826"/>
    <n v="281"/>
    <n v="1000"/>
    <n v="8.8999999999999996E-2"/>
    <n v="354.51400000000001"/>
    <s v="12%"/>
  </r>
  <r>
    <n v="620"/>
    <n v="6207200"/>
    <x v="241"/>
    <s v="NEW YORK CITY "/>
    <x v="3"/>
    <s v="02B"/>
    <s v="05/10/2018"/>
    <s v="05/10/2023"/>
    <s v="HATCO C27"/>
    <s v="C27-501817"/>
    <s v="BOOSTERS-RENTAL"/>
    <s v="05/10/2018"/>
    <n v="125"/>
    <n v="-121"/>
    <n v="0"/>
    <n v="0"/>
    <n v="125"/>
    <n v="1"/>
    <n v="120"/>
    <n v="0"/>
    <n v="0"/>
    <n v="120"/>
    <s v="-4%"/>
  </r>
  <r>
    <n v="620"/>
    <n v="186200083"/>
    <x v="242"/>
    <s v="NEW YORK CITY "/>
    <x v="8"/>
    <s v="18B"/>
    <s v="05/18/2018"/>
    <s v="05/18/2023"/>
    <s v="AC UC34"/>
    <s v="V06199"/>
    <s v="AUTO CHLOR DW BUNDLE"/>
    <s v=""/>
    <n v="215"/>
    <n v="-31"/>
    <n v="1000"/>
    <n v="7.9000000000000001E-2"/>
    <n v="220.846"/>
    <n v="1074"/>
    <n v="246"/>
    <n v="1000"/>
    <n v="8.8999999999999996E-2"/>
    <n v="252.58600000000001"/>
    <s v="13%"/>
  </r>
  <r>
    <n v="620"/>
    <n v="6205842"/>
    <x v="243"/>
    <s v="NEW YORK CITY "/>
    <x v="5"/>
    <s v="18B"/>
    <s v="05/22/2018"/>
    <s v="05/22/2023"/>
    <s v="ADS ASQ"/>
    <s v="ASQ-05839"/>
    <s v="DW RENTAL-NON AUTO-CHLOR MACHINE"/>
    <s v="05/23/2018"/>
    <n v="199"/>
    <n v="-47"/>
    <n v="1000"/>
    <n v="6.9000000000000006E-2"/>
    <n v="316.50700000000001"/>
    <n v="2703"/>
    <n v="264"/>
    <n v="1000"/>
    <n v="8.8999999999999996E-2"/>
    <n v="415.56700000000001"/>
    <s v="24%"/>
  </r>
  <r>
    <n v="620"/>
    <n v="6205555"/>
    <x v="244"/>
    <s v="NEW YORK CITY"/>
    <x v="1"/>
    <s v="08B"/>
    <s v="11/02/2010"/>
    <s v="05/28/2023"/>
    <s v="ADS ET-AF"/>
    <s v="ETAF04856"/>
    <s v="DW RENTAL-NON AUTO-CHLOR MACHINE"/>
    <s v="05/26/2023"/>
    <n v="240"/>
    <n v="-6"/>
    <n v="1000"/>
    <n v="8.8999999999999996E-2"/>
    <n v="240"/>
    <n v="264"/>
    <n v="240"/>
    <n v="1000"/>
    <n v="8.8999999999999996E-2"/>
    <n v="240"/>
    <s v="0%"/>
  </r>
  <r>
    <n v="620"/>
    <n v="6207094"/>
    <x v="245"/>
    <s v="NEW YORK CITY "/>
    <x v="5"/>
    <s v="17B"/>
    <s v="07/03/2013"/>
    <s v="06/06/2023"/>
    <s v="AC A4"/>
    <s v="27271"/>
    <s v="AUTO CHLOR DW BUNDLE"/>
    <s v="01/14/2019"/>
    <n v="204"/>
    <n v="-42"/>
    <n v="1000"/>
    <n v="6.9000000000000006E-2"/>
    <n v="293.76900000000001"/>
    <n v="2301"/>
    <n v="246"/>
    <n v="1000"/>
    <n v="8.8999999999999996E-2"/>
    <n v="361.78899999999999"/>
    <s v="19%"/>
  </r>
  <r>
    <n v="620"/>
    <n v="6207068"/>
    <x v="246"/>
    <s v="NEW YORK CITY "/>
    <x v="0"/>
    <s v="14B"/>
    <s v="06/05/2013"/>
    <s v="06/08/2023"/>
    <s v="AC A5"/>
    <s v="C16389"/>
    <s v="AUTO CHLOR DW BUNDLE"/>
    <s v="06/11/2018"/>
    <n v="190"/>
    <n v="-56"/>
    <n v="1200"/>
    <n v="7.9000000000000001E-2"/>
    <n v="208.17"/>
    <n v="1430"/>
    <n v="246"/>
    <n v="1000"/>
    <n v="8.8999999999999996E-2"/>
    <n v="284.27"/>
    <s v="27%"/>
  </r>
  <r>
    <n v="620"/>
    <n v="6207068"/>
    <x v="246"/>
    <s v="NEW YORK CITY "/>
    <x v="0"/>
    <s v="14B"/>
    <s v="06/05/2013"/>
    <s v="06/08/2023"/>
    <s v="AC UC34"/>
    <s v="V08985"/>
    <s v="AUTO CHLOR DW BUNDLE"/>
    <s v="06/11/2018"/>
    <n v="190"/>
    <n v="-56"/>
    <n v="1200"/>
    <n v="7.9000000000000001E-2"/>
    <n v="190"/>
    <n v="771"/>
    <n v="246"/>
    <n v="1000"/>
    <n v="8.8999999999999996E-2"/>
    <n v="246"/>
    <s v="23%"/>
  </r>
  <r>
    <n v="620"/>
    <n v="6205234"/>
    <x v="247"/>
    <s v="NEW YORK CITY "/>
    <x v="9"/>
    <s v="15B"/>
    <s v="06/08/2022"/>
    <s v="06/08/2023"/>
    <s v="AC UC34"/>
    <s v="V07011"/>
    <s v="AUTO CHLOR DW BUNDLE"/>
    <s v=""/>
    <n v="240"/>
    <n v="-6"/>
    <n v="1000"/>
    <n v="8.8999999999999996E-2"/>
    <n v="240"/>
    <n v="784"/>
    <n v="246"/>
    <n v="1000"/>
    <n v="8.8999999999999996E-2"/>
    <n v="246"/>
    <s v="2%"/>
  </r>
  <r>
    <n v="620"/>
    <n v="186200102"/>
    <x v="248"/>
    <s v="NEW YORK CITY"/>
    <x v="7"/>
    <s v="02B"/>
    <s v="06/13/2018"/>
    <s v="06/12/2023"/>
    <s v="AC UC34"/>
    <s v="V09052"/>
    <s v="AUTO CHLOR DW BUNDLE"/>
    <s v=""/>
    <n v="215"/>
    <n v="-31"/>
    <n v="1000"/>
    <n v="7.9000000000000001E-2"/>
    <n v="215"/>
    <n v="668"/>
    <n v="246"/>
    <n v="1000"/>
    <n v="8.8999999999999996E-2"/>
    <n v="246"/>
    <s v="13%"/>
  </r>
  <r>
    <n v="620"/>
    <n v="186200074"/>
    <x v="249"/>
    <s v="NEW YORK CITY"/>
    <x v="5"/>
    <s v="17B"/>
    <s v="06/13/2018"/>
    <s v="06/13/2023"/>
    <s v="AC UCR"/>
    <s v="V11749BR"/>
    <s v="AUTO CHLOR DW BUNDLE"/>
    <s v="06/17/2018"/>
    <n v="210"/>
    <n v="-36"/>
    <n v="1000"/>
    <n v="7.4999999999999997E-2"/>
    <n v="221.32499999999999"/>
    <n v="1151"/>
    <n v="281"/>
    <n v="1000"/>
    <n v="8.8999999999999996E-2"/>
    <n v="294.43900000000002"/>
    <s v="25%"/>
  </r>
  <r>
    <n v="620"/>
    <n v="186200074"/>
    <x v="249"/>
    <s v="NEW YORK CITY"/>
    <x v="5"/>
    <s v="17B"/>
    <s v="06/13/2018"/>
    <s v="06/13/2023"/>
    <s v="AC UC34"/>
    <s v="V07526"/>
    <s v="AUTO CHLOR DW BUNDLE"/>
    <s v="06/13/2018"/>
    <n v="249"/>
    <n v="3"/>
    <n v="2500"/>
    <n v="7.4999999999999997E-2"/>
    <n v="249"/>
    <n v="2411"/>
    <n v="246"/>
    <n v="1000"/>
    <n v="8.8999999999999996E-2"/>
    <n v="371.57900000000001"/>
    <s v="33%"/>
  </r>
  <r>
    <n v="620"/>
    <n v="206200064"/>
    <x v="250"/>
    <s v="HOBOKEN"/>
    <x v="10"/>
    <s v="05B"/>
    <s v="07/17/2020"/>
    <s v="07/02/2023"/>
    <s v="AC UC34"/>
    <s v="V10097"/>
    <s v="AUTO CHLOR DW BUNDLE"/>
    <s v=""/>
    <n v="220"/>
    <n v="-26"/>
    <n v="1000"/>
    <n v="7.9000000000000001E-2"/>
    <n v="220"/>
    <n v="766"/>
    <n v="246"/>
    <n v="1000"/>
    <n v="8.8999999999999996E-2"/>
    <n v="246"/>
    <s v="11%"/>
  </r>
  <r>
    <n v="620"/>
    <n v="186200078"/>
    <x v="251"/>
    <s v="NEW YORK CITY "/>
    <x v="9"/>
    <s v="04B"/>
    <s v="07/03/2018"/>
    <s v="07/03/2023"/>
    <s v="ADS ASQ"/>
    <s v="ASQ-05919"/>
    <s v="DW RENTAL-NON AUTO-CHLOR MACHINE"/>
    <s v="07/09/2018"/>
    <n v="255"/>
    <n v="9"/>
    <n v="1200"/>
    <n v="7.9000000000000001E-2"/>
    <n v="346.798"/>
    <n v="2362"/>
    <n v="264"/>
    <n v="1000"/>
    <n v="8.8999999999999996E-2"/>
    <n v="385.21800000000002"/>
    <s v="10%"/>
  </r>
  <r>
    <n v="620"/>
    <n v="206200080"/>
    <x v="252"/>
    <s v="CONGERS"/>
    <x v="6"/>
    <s v="04B"/>
    <s v="09/04/2020"/>
    <s v="07/06/2023"/>
    <s v="AC A5"/>
    <s v="C17878"/>
    <s v="AUTO CHLOR DW BUNDLE"/>
    <s v=""/>
    <n v="220"/>
    <n v="-26"/>
    <n v="1000"/>
    <n v="7.9000000000000001E-2"/>
    <n v="220"/>
    <n v="989"/>
    <n v="246"/>
    <n v="1000"/>
    <n v="8.8999999999999996E-2"/>
    <n v="246"/>
    <s v="11%"/>
  </r>
  <r>
    <n v="620"/>
    <n v="226200123"/>
    <x v="253"/>
    <s v="NEW YORK CITY "/>
    <x v="9"/>
    <s v="13B"/>
    <s v="09/02/2022"/>
    <s v="07/07/2023"/>
    <s v="AC-B-AB-10"/>
    <s v="AB10-22200"/>
    <s v="BOOSTERS-RENTAL"/>
    <s v=""/>
    <n v="95"/>
    <n v="-151"/>
    <n v="0"/>
    <n v="0"/>
    <n v="95"/>
    <n v="1"/>
    <n v="99"/>
    <n v="0"/>
    <n v="0"/>
    <n v="99"/>
    <s v="4%"/>
  </r>
  <r>
    <n v="620"/>
    <n v="196200069"/>
    <x v="254"/>
    <s v="EDGEWATER"/>
    <x v="10"/>
    <s v="07B"/>
    <s v="10/23/2016"/>
    <s v="07/09/2023"/>
    <s v="AC D2"/>
    <s v="D04303"/>
    <s v="AUTO CHLOR DW BUNDLE"/>
    <s v="04/24/2019"/>
    <n v="259"/>
    <n v="13"/>
    <n v="1200"/>
    <n v="0.115"/>
    <n v="531.32000000000005"/>
    <n v="3568"/>
    <n v="299"/>
    <n v="1000"/>
    <n v="0.14899999999999999"/>
    <n v="681.63199999999995"/>
    <s v="22%"/>
  </r>
  <r>
    <n v="620"/>
    <n v="196200069"/>
    <x v="254"/>
    <s v="EDGEWATER"/>
    <x v="10"/>
    <s v="07B"/>
    <s v="07/01/2020"/>
    <s v="07/09/2023"/>
    <s v="HU J6"/>
    <s v="J6-027361"/>
    <s v="BOOSTERS-RENTAL"/>
    <s v=""/>
    <n v="105"/>
    <n v="-141"/>
    <n v="0"/>
    <n v="0"/>
    <n v="105"/>
    <n v="1"/>
    <n v="110"/>
    <n v="0"/>
    <n v="0"/>
    <n v="110"/>
    <s v="5%"/>
  </r>
  <r>
    <n v="620"/>
    <n v="236200084"/>
    <x v="255"/>
    <s v="STATEN ISLAND"/>
    <x v="1"/>
    <s v="02B"/>
    <s v="07/25/2023"/>
    <s v="07/14/2023"/>
    <s v="AC A4"/>
    <s v="27971"/>
    <s v="AUTO CHLOR DW BUNDLE"/>
    <s v=""/>
    <n v="246"/>
    <n v="0"/>
    <n v="1000"/>
    <n v="8.8999999999999996E-2"/>
    <n v="311.86"/>
    <n v="1740"/>
    <n v="246"/>
    <n v="1000"/>
    <n v="8.8999999999999996E-2"/>
    <n v="311.86"/>
    <s v="0%"/>
  </r>
  <r>
    <n v="620"/>
    <n v="186200106"/>
    <x v="256"/>
    <s v="NEW YORK CITY "/>
    <x v="1"/>
    <s v="13B"/>
    <s v="07/16/2018"/>
    <s v="07/16/2023"/>
    <s v="AC A4"/>
    <s v="27064"/>
    <s v="AUTO CHLOR DW BUNDLE"/>
    <s v="07/16/2018"/>
    <n v="260"/>
    <n v="14"/>
    <n v="2000"/>
    <n v="7.3999999999999996E-2"/>
    <n v="311.13400000000001"/>
    <n v="2691"/>
    <n v="246"/>
    <n v="1000"/>
    <n v="8.8999999999999996E-2"/>
    <n v="396.49900000000002"/>
    <s v="22%"/>
  </r>
  <r>
    <n v="620"/>
    <n v="186200144"/>
    <x v="257"/>
    <s v="NEW YORK CITY "/>
    <x v="1"/>
    <s v="04B"/>
    <s v="03/07/2019"/>
    <s v="07/20/2023"/>
    <s v="AC A4"/>
    <s v="27295"/>
    <s v="AUTO CHLOR DW BUNDLE"/>
    <s v="03/07/2019"/>
    <n v="200"/>
    <n v="-46"/>
    <n v="1200"/>
    <n v="7.9000000000000001E-2"/>
    <n v="238.55199999999999"/>
    <n v="1688"/>
    <n v="246"/>
    <n v="1000"/>
    <n v="8.8999999999999996E-2"/>
    <n v="307.23200000000003"/>
    <s v="22%"/>
  </r>
  <r>
    <n v="620"/>
    <n v="186200106"/>
    <x v="256"/>
    <s v="NEW YORK CITY "/>
    <x v="1"/>
    <s v="13B"/>
    <s v="07/23/2018"/>
    <s v="07/20/2023"/>
    <s v="AC UC34-B"/>
    <s v="V11600B"/>
    <s v="AUTO CHLOR DW BUNDLE"/>
    <s v="08/05/2018"/>
    <n v="225"/>
    <n v="-21"/>
    <n v="1000"/>
    <n v="7.3999999999999996E-2"/>
    <n v="239.06"/>
    <n v="1190"/>
    <n v="281"/>
    <n v="1000"/>
    <n v="8.8999999999999996E-2"/>
    <n v="297.91000000000003"/>
    <s v="20%"/>
  </r>
  <r>
    <n v="620"/>
    <n v="186200144"/>
    <x v="257"/>
    <s v="NEW YORK CITY "/>
    <x v="1"/>
    <s v="04B"/>
    <s v="03/07/2019"/>
    <s v="07/20/2023"/>
    <s v="AC-B-AB-10"/>
    <s v="AB10-17003"/>
    <s v="BOOSTERS-RENTAL"/>
    <s v=""/>
    <n v="83"/>
    <n v="-163"/>
    <n v="0"/>
    <n v="0"/>
    <n v="83"/>
    <n v="1"/>
    <n v="99"/>
    <n v="0"/>
    <n v="0"/>
    <n v="99"/>
    <s v="16%"/>
  </r>
  <r>
    <n v="620"/>
    <n v="6206503"/>
    <x v="181"/>
    <s v="NEW YORK CITY "/>
    <x v="4"/>
    <s v="10B"/>
    <s v="07/23/2018"/>
    <s v="07/23/2023"/>
    <s v="AC UC34"/>
    <s v="V07194"/>
    <s v="AUTO CHLOR DW BUNDLE"/>
    <s v="07/23/2018"/>
    <n v="270"/>
    <n v="24"/>
    <n v="2000"/>
    <n v="7.9000000000000001E-2"/>
    <n v="270"/>
    <n v="1953"/>
    <n v="246"/>
    <n v="1000"/>
    <n v="8.8999999999999996E-2"/>
    <n v="330.81700000000001"/>
    <s v="18%"/>
  </r>
  <r>
    <n v="620"/>
    <n v="186200133"/>
    <x v="258"/>
    <s v="JERSEY CITY"/>
    <x v="10"/>
    <s v="03B"/>
    <s v="07/27/2018"/>
    <s v="07/26/2023"/>
    <s v="AC UC34"/>
    <s v="V00396"/>
    <s v="AUTO CHLOR DW BUNDLE"/>
    <s v="07/27/2018"/>
    <n v="190"/>
    <n v="-56"/>
    <n v="1000"/>
    <n v="7.9000000000000001E-2"/>
    <n v="200.744"/>
    <n v="1136"/>
    <n v="246"/>
    <n v="1000"/>
    <n v="8.8999999999999996E-2"/>
    <n v="258.10399999999998"/>
    <s v="22%"/>
  </r>
  <r>
    <n v="620"/>
    <n v="186200133"/>
    <x v="258"/>
    <s v="JERSEY CITY"/>
    <x v="10"/>
    <s v="03B"/>
    <s v="07/27/2018"/>
    <s v="07/26/2023"/>
    <s v="AC D2"/>
    <s v="D04013"/>
    <s v="AUTO CHLOR DW BUNDLE"/>
    <s v="07/27/2018"/>
    <n v="259"/>
    <n v="13"/>
    <n v="1200"/>
    <n v="0.115"/>
    <n v="567.31500000000005"/>
    <n v="3881"/>
    <n v="299"/>
    <n v="1000"/>
    <n v="0.14899999999999999"/>
    <n v="728.26900000000001"/>
    <s v="22%"/>
  </r>
  <r>
    <n v="620"/>
    <n v="226200129"/>
    <x v="259"/>
    <s v="PIERMONT"/>
    <x v="6"/>
    <s v="12B"/>
    <s v="08/19/2022"/>
    <s v="07/27/2023"/>
    <s v="CO CONVEY"/>
    <s v="LH12457"/>
    <s v="CUSTOMER OWNED BUNDLE"/>
    <s v=""/>
    <n v="299"/>
    <n v="53"/>
    <n v="2000"/>
    <n v="8.8999999999999996E-2"/>
    <n v="299"/>
    <n v="0"/>
    <n v="314"/>
    <n v="2000"/>
    <n v="8.8999999999999996E-2"/>
    <n v="314"/>
    <s v="5%"/>
  </r>
  <r>
    <n v="620"/>
    <n v="186200143"/>
    <x v="260"/>
    <s v="NEW YORK CITY "/>
    <x v="3"/>
    <s v="18B"/>
    <s v="08/13/2018"/>
    <s v="08/13/2023"/>
    <s v="ADS HT25"/>
    <s v="HT-002256"/>
    <s v="DW RENTAL-NON AUTO-CHLOR MACHINE"/>
    <s v="08/15/2018"/>
    <n v="324"/>
    <n v="78"/>
    <n v="1200"/>
    <n v="7.9000000000000001E-2"/>
    <n v="324"/>
    <n v="658"/>
    <n v="345"/>
    <n v="1000"/>
    <n v="7.9000000000000001E-2"/>
    <n v="345"/>
    <s v="6%"/>
  </r>
  <r>
    <n v="620"/>
    <n v="186200018"/>
    <x v="261"/>
    <s v="NEW YORK CITY "/>
    <x v="4"/>
    <s v="08B"/>
    <s v="08/22/2018"/>
    <s v="08/22/2023"/>
    <s v="TEMPSURE-3"/>
    <s v="3-004319"/>
    <s v="BOOSTERS-RENTAL"/>
    <s v="09/04/2018"/>
    <n v="95"/>
    <n v="-151"/>
    <n v="0"/>
    <n v="0"/>
    <n v="95"/>
    <n v="1"/>
    <n v="120"/>
    <n v="0"/>
    <n v="0"/>
    <n v="120"/>
    <s v="21%"/>
  </r>
  <r>
    <n v="620"/>
    <n v="226200137"/>
    <x v="262"/>
    <s v="CARLSTADT"/>
    <x v="11"/>
    <s v="08B"/>
    <s v="05/23/2007"/>
    <s v="08/23/2023"/>
    <s v="CO"/>
    <s v="AF49143"/>
    <s v="CUSTOMER OWNED BUNDLE"/>
    <s v="10/27/2022"/>
    <n v="171"/>
    <n v="-75"/>
    <n v="2000"/>
    <n v="8.8999999999999996E-2"/>
    <n v="171"/>
    <n v="811"/>
    <n v="204"/>
    <n v="2000"/>
    <n v="9.9000000000000005E-2"/>
    <n v="204"/>
    <s v="16%"/>
  </r>
  <r>
    <n v="620"/>
    <n v="206200058"/>
    <x v="263"/>
    <s v="SADDLE BROOK"/>
    <x v="6"/>
    <s v="09B"/>
    <s v="08/07/2020"/>
    <s v="08/29/2023"/>
    <s v="AC UC34-B"/>
    <s v="V13781B"/>
    <s v="AUTO CHLOR DW BUNDLE"/>
    <s v="08/10/2020"/>
    <n v="245"/>
    <n v="-1"/>
    <n v="1000"/>
    <n v="7.9000000000000001E-2"/>
    <n v="245"/>
    <n v="824"/>
    <n v="281"/>
    <n v="1000"/>
    <n v="8.8999999999999996E-2"/>
    <n v="281"/>
    <s v="13%"/>
  </r>
  <r>
    <n v="620"/>
    <n v="186200133"/>
    <x v="258"/>
    <s v="JERSEY CITY"/>
    <x v="10"/>
    <s v="03B"/>
    <s v="08/30/2018"/>
    <s v="08/30/2023"/>
    <s v="AC UC34"/>
    <s v="V07525"/>
    <s v="AUTO CHLOR DW BUNDLE"/>
    <s v="09/04/2018"/>
    <n v="190"/>
    <n v="-56"/>
    <n v="1000"/>
    <n v="7.9000000000000001E-2"/>
    <n v="190"/>
    <n v="429"/>
    <n v="246"/>
    <n v="1000"/>
    <n v="8.8999999999999996E-2"/>
    <n v="246"/>
    <s v="23%"/>
  </r>
  <r>
    <n v="620"/>
    <n v="186200133"/>
    <x v="258"/>
    <s v="JERSEY CITY"/>
    <x v="10"/>
    <s v="03B"/>
    <s v="08/30/2018"/>
    <s v="08/30/2023"/>
    <s v="AC A4"/>
    <s v="21279"/>
    <s v="AUTO CHLOR DW BUNDLE"/>
    <s v="10/19/2018"/>
    <n v="220"/>
    <n v="-26"/>
    <n v="1200"/>
    <n v="7.9000000000000001E-2"/>
    <n v="220"/>
    <n v="411"/>
    <n v="246"/>
    <n v="1000"/>
    <n v="8.8999999999999996E-2"/>
    <n v="246"/>
    <s v="11%"/>
  </r>
  <r>
    <n v="620"/>
    <n v="186200091"/>
    <x v="264"/>
    <s v="STATEN ISLAND"/>
    <x v="1"/>
    <s v="14B"/>
    <s v="09/02/2018"/>
    <s v="09/02/2023"/>
    <s v="CMA 180 UC"/>
    <s v="18UC004682"/>
    <s v="DW RENTAL-NON AUTO-CHLOR MACHINE"/>
    <s v="09/02/2018"/>
    <n v="254"/>
    <n v="8"/>
    <n v="1000"/>
    <n v="7.9000000000000001E-2"/>
    <n v="357.01600000000002"/>
    <n v="2304"/>
    <n v="290"/>
    <n v="1000"/>
    <n v="7.9000000000000001E-2"/>
    <n v="393.01600000000002"/>
    <s v="9%"/>
  </r>
  <r>
    <n v="620"/>
    <n v="166200766"/>
    <x v="265"/>
    <s v="NEW YORK CITY"/>
    <x v="2"/>
    <s v="19B"/>
    <s v="09/05/2018"/>
    <s v="09/05/2023"/>
    <s v="CMA 180 UC"/>
    <s v="18UC004152"/>
    <s v="DW RENTAL-NON AUTO-CHLOR MACHINE"/>
    <s v="09/05/2018"/>
    <n v="254"/>
    <n v="8"/>
    <n v="1000"/>
    <n v="7.9000000000000001E-2"/>
    <n v="254"/>
    <n v="0"/>
    <n v="290"/>
    <n v="1000"/>
    <n v="7.9000000000000001E-2"/>
    <n v="290"/>
    <s v="12%"/>
  </r>
  <r>
    <n v="620"/>
    <n v="6206808"/>
    <x v="97"/>
    <s v="NEW YORK CITY "/>
    <x v="8"/>
    <s v="10B"/>
    <s v="03/15/2019"/>
    <s v="09/19/2023"/>
    <s v="AC UC34"/>
    <s v="V07182"/>
    <s v="AUTO CHLOR DW BUNDLE"/>
    <s v="04/03/2019"/>
    <n v="189"/>
    <n v="-57"/>
    <n v="1200"/>
    <n v="6.9000000000000006E-2"/>
    <n v="189"/>
    <n v="258"/>
    <n v="246"/>
    <n v="1000"/>
    <n v="8.8999999999999996E-2"/>
    <n v="246"/>
    <s v="23%"/>
  </r>
  <r>
    <n v="620"/>
    <n v="186200159"/>
    <x v="266"/>
    <s v="NEW YORK CITY"/>
    <x v="0"/>
    <s v="08B"/>
    <s v="09/20/2018"/>
    <s v="09/20/2023"/>
    <s v="AC A5"/>
    <s v="C17917"/>
    <s v="AUTO CHLOR DW BUNDLE"/>
    <s v="09/21/2018"/>
    <n v="195"/>
    <n v="-51"/>
    <n v="1000"/>
    <n v="7.9000000000000001E-2"/>
    <n v="195"/>
    <n v="775"/>
    <n v="246"/>
    <n v="1000"/>
    <n v="8.8999999999999996E-2"/>
    <n v="246"/>
    <s v="21%"/>
  </r>
  <r>
    <n v="620"/>
    <n v="206200088"/>
    <x v="267"/>
    <s v="MONTCLAIR"/>
    <x v="10"/>
    <s v="15B"/>
    <s v="10/30/2020"/>
    <s v="09/22/2023"/>
    <s v="AC AC"/>
    <s v="AC02544"/>
    <s v="AUTO CHLOR DW BUNDLE"/>
    <s v="11/13/2020"/>
    <n v="220"/>
    <n v="-26"/>
    <n v="1000"/>
    <n v="7.9000000000000001E-2"/>
    <n v="220"/>
    <n v="914"/>
    <n v="264"/>
    <n v="1000"/>
    <n v="8.8999999999999996E-2"/>
    <n v="264"/>
    <s v="17%"/>
  </r>
  <r>
    <n v="620"/>
    <n v="6205415"/>
    <x v="268"/>
    <s v="NEW YORK CITY"/>
    <x v="4"/>
    <s v="14B"/>
    <s v="08/24/2010"/>
    <s v="09/29/2023"/>
    <s v="AC A4"/>
    <s v="26195"/>
    <s v="AUTO CHLOR DW BUNDLE"/>
    <s v="10/31/2023"/>
    <n v="225"/>
    <n v="-21"/>
    <n v="1000"/>
    <n v="8.8999999999999996E-2"/>
    <n v="524.92999999999995"/>
    <n v="4370"/>
    <n v="246"/>
    <n v="1000"/>
    <n v="8.8999999999999996E-2"/>
    <n v="545.92999999999995"/>
    <s v="4%"/>
  </r>
  <r>
    <n v="620"/>
    <n v="62011124"/>
    <x v="269"/>
    <s v="OAK RIDGE"/>
    <x v="6"/>
    <s v="03B"/>
    <s v="11/25/2013"/>
    <s v="10/03/2023"/>
    <s v="AC A5"/>
    <s v="C11728"/>
    <s v="AUTO CHLOR DW BUNDLE"/>
    <s v="10/04/2018"/>
    <n v="245"/>
    <n v="-1"/>
    <n v="3000"/>
    <n v="7.0000000000000007E-2"/>
    <n v="245"/>
    <n v="1646"/>
    <n v="246"/>
    <n v="1000"/>
    <n v="8.8999999999999996E-2"/>
    <n v="303.49400000000003"/>
    <s v="19%"/>
  </r>
  <r>
    <n v="620"/>
    <n v="6203424"/>
    <x v="270"/>
    <s v="NEW YORK CITY "/>
    <x v="2"/>
    <s v="19B"/>
    <s v="02/26/2008"/>
    <s v="10/08/2023"/>
    <s v="ADS ET-AF"/>
    <s v="ETAF07973"/>
    <s v="DW RENTAL-NON AUTO-CHLOR MACHINE"/>
    <s v="10/10/2018"/>
    <n v="185"/>
    <n v="-61"/>
    <n v="1200"/>
    <n v="6.4000000000000001E-2"/>
    <n v="185"/>
    <n v="0"/>
    <n v="240"/>
    <n v="1000"/>
    <n v="8.8999999999999996E-2"/>
    <n v="240"/>
    <s v="23%"/>
  </r>
  <r>
    <n v="620"/>
    <n v="186200182"/>
    <x v="271"/>
    <s v="NEW YORK CITY "/>
    <x v="4"/>
    <s v="14B"/>
    <s v="10/19/2018"/>
    <s v="10/19/2023"/>
    <s v="AC A5"/>
    <s v="C13442"/>
    <s v="AUTO CHLOR DW BUNDLE"/>
    <s v="10/22/2018"/>
    <n v="195"/>
    <n v="-51"/>
    <n v="1000"/>
    <n v="7.9000000000000001E-2"/>
    <n v="213.328"/>
    <n v="1232"/>
    <n v="246"/>
    <n v="1000"/>
    <n v="8.8999999999999996E-2"/>
    <n v="266.64800000000002"/>
    <s v="20%"/>
  </r>
  <r>
    <n v="620"/>
    <n v="186200195"/>
    <x v="272"/>
    <s v="NEW YORK CITY "/>
    <x v="8"/>
    <s v="16B"/>
    <s v="11/29/2018"/>
    <s v="10/24/2023"/>
    <s v="AC AC-HT"/>
    <s v="AC-HT00007"/>
    <s v="AUTO CHLOR DW BUNDLE"/>
    <s v="11/29/2018"/>
    <n v="324"/>
    <n v="78"/>
    <n v="1000"/>
    <n v="7.9000000000000001E-2"/>
    <n v="529.71600000000001"/>
    <n v="3604"/>
    <n v="334"/>
    <n v="1000"/>
    <n v="7.9000000000000001E-2"/>
    <n v="539.71600000000001"/>
    <s v="2%"/>
  </r>
  <r>
    <n v="620"/>
    <n v="146201087"/>
    <x v="273"/>
    <s v="BASKING RIDGE"/>
    <x v="11"/>
    <s v="15B"/>
    <s v="11/06/2014"/>
    <s v="10/25/2023"/>
    <s v="AC A5"/>
    <s v="C12936"/>
    <s v="AUTO CHLOR DW BUNDLE"/>
    <s v="11/13/2018"/>
    <n v="200"/>
    <n v="-46"/>
    <n v="1000"/>
    <n v="7.9000000000000001E-2"/>
    <n v="200"/>
    <n v="956"/>
    <n v="246"/>
    <n v="1000"/>
    <n v="8.8999999999999996E-2"/>
    <n v="246"/>
    <s v="19%"/>
  </r>
  <r>
    <n v="620"/>
    <n v="186200160"/>
    <x v="274"/>
    <s v="NEW YORK CITY "/>
    <x v="0"/>
    <s v="08B"/>
    <s v="11/08/2018"/>
    <s v="11/08/2023"/>
    <s v="AC UC34-B"/>
    <s v="V14456B"/>
    <s v="AUTO CHLOR DW BUNDLE"/>
    <s v="09/09/2019"/>
    <n v="210"/>
    <n v="-36"/>
    <n v="1000"/>
    <n v="7.9000000000000001E-2"/>
    <n v="234.648"/>
    <n v="1312"/>
    <n v="281"/>
    <n v="1000"/>
    <n v="8.8999999999999996E-2"/>
    <n v="308.76799999999997"/>
    <s v="24%"/>
  </r>
  <r>
    <n v="620"/>
    <n v="6206367"/>
    <x v="275"/>
    <s v="NEW YORK CITY "/>
    <x v="4"/>
    <s v="13B"/>
    <s v="04/05/2012"/>
    <s v="11/13/2023"/>
    <s v="AC AC"/>
    <s v="AC00003"/>
    <s v="AUTO CHLOR DW BUNDLE"/>
    <s v="12/19/2018"/>
    <n v="204"/>
    <n v="-42"/>
    <n v="1000"/>
    <n v="6.9000000000000006E-2"/>
    <n v="238.91399999999999"/>
    <n v="1506"/>
    <n v="264"/>
    <n v="1000"/>
    <n v="8.8999999999999996E-2"/>
    <n v="309.03399999999999"/>
    <s v="23%"/>
  </r>
  <r>
    <n v="620"/>
    <n v="186200080"/>
    <x v="240"/>
    <s v="NEW YORK CITY "/>
    <x v="7"/>
    <s v="05B"/>
    <s v="11/15/2018"/>
    <s v="11/15/2023"/>
    <s v="ADS ASQ"/>
    <s v="ASQ-04957"/>
    <s v="DW RENTAL-NON AUTO-CHLOR MACHINE"/>
    <s v="11/26/2018"/>
    <n v="249"/>
    <n v="3"/>
    <n v="1000"/>
    <n v="7.9000000000000001E-2"/>
    <n v="259.90199999999999"/>
    <n v="1138"/>
    <n v="264"/>
    <n v="1000"/>
    <n v="8.8999999999999996E-2"/>
    <n v="276.28199999999998"/>
    <s v="6%"/>
  </r>
  <r>
    <n v="620"/>
    <n v="6203742"/>
    <x v="276"/>
    <s v="NEW YORK CITY "/>
    <x v="7"/>
    <s v="02,12B"/>
    <s v="11/16/2018"/>
    <s v="11/16/2023"/>
    <s v="AC UC34"/>
    <s v="V02938"/>
    <s v="AUTO CHLOR DW BUNDLE"/>
    <s v="11/26/2018"/>
    <n v="200"/>
    <n v="-46"/>
    <n v="1000"/>
    <n v="7.9000000000000001E-2"/>
    <n v="200"/>
    <n v="306"/>
    <n v="246"/>
    <n v="1000"/>
    <n v="8.8999999999999996E-2"/>
    <n v="246"/>
    <s v="19%"/>
  </r>
  <r>
    <n v="620"/>
    <n v="186200198"/>
    <x v="277"/>
    <s v="NEW YORK CITY"/>
    <x v="8"/>
    <s v="14B"/>
    <s v="11/19/2018"/>
    <s v="11/19/2023"/>
    <s v="AC UHT"/>
    <s v="UHT00308"/>
    <s v="AUTO CHLOR DW BUNDLE"/>
    <s v="11/26/2018"/>
    <n v="235"/>
    <n v="-11"/>
    <n v="1000"/>
    <n v="7.9000000000000001E-2"/>
    <n v="235"/>
    <n v="295"/>
    <n v="302"/>
    <n v="1000"/>
    <n v="7.9000000000000001E-2"/>
    <n v="302"/>
    <s v="22%"/>
  </r>
  <r>
    <n v="620"/>
    <n v="6206808"/>
    <x v="97"/>
    <s v="NEW YORK CITY "/>
    <x v="8"/>
    <s v="10B"/>
    <s v="11/20/2018"/>
    <s v="11/20/2023"/>
    <s v="AC A5"/>
    <s v="C17261"/>
    <s v="AUTO CHLOR DW BUNDLE"/>
    <s v="11/26/2018"/>
    <n v="189"/>
    <n v="-57"/>
    <n v="1200"/>
    <n v="6.9000000000000006E-2"/>
    <n v="498.60300000000001"/>
    <n v="5687"/>
    <n v="246"/>
    <n v="1000"/>
    <n v="8.8999999999999996E-2"/>
    <n v="663.14300000000003"/>
    <s v="25%"/>
  </r>
  <r>
    <n v="620"/>
    <n v="6203437"/>
    <x v="278"/>
    <s v="NEW YORK CITY"/>
    <x v="4"/>
    <s v="15B"/>
    <s v="05/07/2015"/>
    <s v="11/20/2023"/>
    <s v="ADS ET-AF"/>
    <s v="ETAF09568"/>
    <s v="DW RENTAL-NON AUTO-CHLOR MACHINE"/>
    <s v="12/03/2018"/>
    <n v="200"/>
    <n v="-46"/>
    <n v="1500"/>
    <n v="6.9000000000000006E-2"/>
    <n v="200"/>
    <n v="705"/>
    <n v="240"/>
    <n v="1000"/>
    <n v="8.8999999999999996E-2"/>
    <n v="240"/>
    <s v="17%"/>
  </r>
  <r>
    <n v="620"/>
    <n v="156200874"/>
    <x v="279"/>
    <s v="NEW YORK CITY "/>
    <x v="4"/>
    <s v="08B"/>
    <s v="12/03/2018"/>
    <s v="12/03/2023"/>
    <s v="AC UC34"/>
    <s v="V02325"/>
    <s v="AUTO CHLOR DW BUNDLE"/>
    <s v="12/06/2018"/>
    <n v="195"/>
    <n v="-51"/>
    <n v="1000"/>
    <n v="7.9000000000000001E-2"/>
    <n v="236.001"/>
    <n v="1519"/>
    <n v="246"/>
    <n v="1000"/>
    <n v="8.8999999999999996E-2"/>
    <n v="292.19099999999997"/>
    <s v="19%"/>
  </r>
  <r>
    <n v="620"/>
    <n v="156200874"/>
    <x v="279"/>
    <s v="NEW YORK CITY "/>
    <x v="4"/>
    <s v="08B"/>
    <s v="12/03/2018"/>
    <s v="12/03/2023"/>
    <s v="AC UC34"/>
    <s v="V08956"/>
    <s v="AUTO CHLOR DW BUNDLE"/>
    <s v="12/06/2018"/>
    <n v="195"/>
    <n v="-51"/>
    <n v="1000"/>
    <n v="7.9000000000000001E-2"/>
    <n v="552.47500000000002"/>
    <n v="5525"/>
    <n v="246"/>
    <n v="1000"/>
    <n v="8.8999999999999996E-2"/>
    <n v="648.72500000000002"/>
    <s v="15%"/>
  </r>
  <r>
    <n v="620"/>
    <n v="6205520"/>
    <x v="280"/>
    <s v="NEW YORK CITY "/>
    <x v="4"/>
    <s v="14B"/>
    <s v="10/29/2010"/>
    <s v="12/03/2023"/>
    <s v="AC UC34"/>
    <s v="V07517"/>
    <s v="AUTO CHLOR DW BUNDLE"/>
    <s v="12/19/2018"/>
    <n v="264"/>
    <n v="18"/>
    <n v="2500"/>
    <n v="6.5000000000000002E-2"/>
    <n v="264"/>
    <n v="805"/>
    <n v="246"/>
    <n v="1000"/>
    <n v="8.8999999999999996E-2"/>
    <n v="246"/>
    <s v="-7%"/>
  </r>
  <r>
    <n v="620"/>
    <n v="186200220"/>
    <x v="281"/>
    <s v="NEW YORK CITY "/>
    <x v="9"/>
    <s v="12B"/>
    <s v="01/11/2019"/>
    <s v="12/04/2023"/>
    <s v="AC A6-V"/>
    <s v="A600106V-3"/>
    <s v="AUTO CHLOR DW BUNDLE"/>
    <s v="01/24/2019"/>
    <n v="375"/>
    <n v="129"/>
    <n v="1000"/>
    <n v="7.9000000000000001E-2"/>
    <n v="884.23400000000004"/>
    <n v="7446"/>
    <n v="424"/>
    <n v="1000"/>
    <n v="7.9000000000000001E-2"/>
    <n v="933.23400000000004"/>
    <s v="5%"/>
  </r>
  <r>
    <n v="620"/>
    <n v="186200215"/>
    <x v="282"/>
    <s v="MOUNTAINSIDE"/>
    <x v="11"/>
    <s v="06B"/>
    <s v="01/28/2019"/>
    <s v="12/11/2023"/>
    <s v="ADS ET-AF"/>
    <s v="ETAF11495"/>
    <s v="DW RENTAL-NON AUTO-CHLOR MACHINE"/>
    <s v="02/11/2019"/>
    <n v="195"/>
    <n v="-51"/>
    <n v="1000"/>
    <n v="7.9000000000000001E-2"/>
    <n v="195"/>
    <n v="0"/>
    <n v="240"/>
    <n v="1000"/>
    <n v="8.8999999999999996E-2"/>
    <n v="240"/>
    <s v="19%"/>
  </r>
  <r>
    <n v="620"/>
    <n v="226200144"/>
    <x v="283"/>
    <s v="NEW YORK CITY "/>
    <x v="8"/>
    <s v="06B"/>
    <s v="01/13/2023"/>
    <s v="12/15/2023"/>
    <s v="AC-B-AB-10"/>
    <s v="AB10-22172"/>
    <s v="BOOSTERS-RENTAL"/>
    <s v=""/>
    <n v="95"/>
    <n v="-151"/>
    <n v="0"/>
    <n v="0"/>
    <n v="95"/>
    <n v="1"/>
    <n v="99"/>
    <n v="0"/>
    <n v="0"/>
    <n v="99"/>
    <s v="4%"/>
  </r>
  <r>
    <n v="620"/>
    <n v="6204559"/>
    <x v="284"/>
    <s v="NEW YORK CITY "/>
    <x v="4"/>
    <s v="01B"/>
    <s v="07/31/2009"/>
    <s v="12/17/2023"/>
    <s v="AC A4"/>
    <s v="03305"/>
    <s v="AUTO CHLOR DW BUNDLE"/>
    <s v="01/14/2020"/>
    <n v="350"/>
    <n v="104"/>
    <n v="0"/>
    <n v="0"/>
    <n v="350"/>
    <n v="1220"/>
    <n v="246"/>
    <n v="1000"/>
    <n v="8.8999999999999996E-2"/>
    <n v="265.58"/>
    <s v="-32%"/>
  </r>
  <r>
    <n v="620"/>
    <n v="6206980"/>
    <x v="73"/>
    <s v="PERTH AMBOY"/>
    <x v="11"/>
    <s v="12B"/>
    <s v="12/21/2018"/>
    <s v="12/21/2023"/>
    <s v="HU J6"/>
    <s v="J6-024203"/>
    <s v="BOOSTERS-RENTAL"/>
    <s v="12/31/2018"/>
    <n v="55"/>
    <n v="-191"/>
    <n v="0"/>
    <n v="0"/>
    <n v="55"/>
    <n v="1"/>
    <n v="110"/>
    <n v="0"/>
    <n v="0"/>
    <n v="110"/>
    <s v="50%"/>
  </r>
  <r>
    <n v="620"/>
    <n v="196200010"/>
    <x v="285"/>
    <s v="NEW YORK CITY "/>
    <x v="2"/>
    <s v="19B"/>
    <s v="11/02/2016"/>
    <s v="12/31/2023"/>
    <s v="ADS ET-AF"/>
    <s v="ETAF11810"/>
    <s v="DW RENTAL-NON AUTO-CHLOR MACHINE"/>
    <s v="01/24/2019"/>
    <n v="200"/>
    <n v="-46"/>
    <n v="1000"/>
    <n v="7.9000000000000001E-2"/>
    <n v="200"/>
    <n v="0"/>
    <n v="240"/>
    <n v="1000"/>
    <n v="8.8999999999999996E-2"/>
    <n v="240"/>
    <s v="17%"/>
  </r>
  <r>
    <n v="620"/>
    <n v="186200220"/>
    <x v="281"/>
    <s v="NEW YORK CITY "/>
    <x v="9"/>
    <s v="12B"/>
    <s v="01/03/2019"/>
    <s v="01/03/2024"/>
    <s v="AC UC34"/>
    <s v="V03703"/>
    <s v="AUTO CHLOR DW BUNDLE"/>
    <s v="01/24/2019"/>
    <n v="195"/>
    <n v="-51"/>
    <n v="1000"/>
    <n v="7.9000000000000001E-2"/>
    <n v="195"/>
    <n v="463"/>
    <n v="246"/>
    <n v="1000"/>
    <n v="8.8999999999999996E-2"/>
    <n v="246"/>
    <s v="21%"/>
  </r>
  <r>
    <n v="620"/>
    <n v="186200220"/>
    <x v="281"/>
    <s v="NEW YORK CITY "/>
    <x v="9"/>
    <s v="12B"/>
    <s v="01/03/2019"/>
    <s v="01/03/2024"/>
    <s v="AC UC34"/>
    <s v="V01142"/>
    <s v="AUTO CHLOR DW BUNDLE"/>
    <s v="01/24/2019"/>
    <n v="195"/>
    <n v="-51"/>
    <n v="1000"/>
    <n v="7.9000000000000001E-2"/>
    <n v="195"/>
    <n v="907"/>
    <n v="246"/>
    <n v="1000"/>
    <n v="8.8999999999999996E-2"/>
    <n v="246"/>
    <s v="21%"/>
  </r>
  <r>
    <n v="620"/>
    <n v="196200005"/>
    <x v="286"/>
    <s v="MOUNTAINSIDE"/>
    <x v="11"/>
    <s v="06B"/>
    <s v="03/07/2019"/>
    <s v="01/03/2024"/>
    <s v="HUBBELL"/>
    <s v="J16-025714"/>
    <s v="BOOSTERS-RENTAL"/>
    <s v=""/>
    <n v="108"/>
    <n v="-138"/>
    <n v="0"/>
    <n v="0"/>
    <n v="108"/>
    <n v="1"/>
    <n v="110"/>
    <n v="0"/>
    <n v="0"/>
    <n v="110"/>
    <s v="2%"/>
  </r>
  <r>
    <n v="620"/>
    <n v="186200220"/>
    <x v="281"/>
    <s v="NEW YORK CITY "/>
    <x v="9"/>
    <s v="12B"/>
    <s v="01/03/2019"/>
    <s v="01/04/2024"/>
    <s v="AC UC34"/>
    <s v="V07602"/>
    <s v="AUTO CHLOR DW BUNDLE"/>
    <s v="01/24/2019"/>
    <n v="195"/>
    <n v="-51"/>
    <n v="1000"/>
    <n v="7.9000000000000001E-2"/>
    <n v="229.839"/>
    <n v="1441"/>
    <n v="246"/>
    <n v="1000"/>
    <n v="8.8999999999999996E-2"/>
    <n v="285.24900000000002"/>
    <s v="19%"/>
  </r>
  <r>
    <n v="620"/>
    <n v="6201911"/>
    <x v="287"/>
    <s v="NEW YORK CITY"/>
    <x v="4"/>
    <s v="14B"/>
    <s v="02/11/2019"/>
    <s v="01/08/2024"/>
    <s v="ADS ASQ"/>
    <s v="ASQ-06453"/>
    <s v="DW RENTAL-NON AUTO-CHLOR MACHINE"/>
    <s v="10/28/2021"/>
    <n v="205"/>
    <n v="-41"/>
    <n v="1000"/>
    <n v="7.9000000000000001E-2"/>
    <n v="273.88799999999998"/>
    <n v="1872"/>
    <n v="264"/>
    <n v="1000"/>
    <n v="8.8999999999999996E-2"/>
    <n v="341.608"/>
    <s v="20%"/>
  </r>
  <r>
    <n v="620"/>
    <n v="196200006"/>
    <x v="288"/>
    <s v="PARSIPPANY"/>
    <x v="10"/>
    <s v="11B"/>
    <s v="01/29/2019"/>
    <s v="01/09/2024"/>
    <s v="AC A4"/>
    <s v="07591"/>
    <s v="AUTO CHLOR DW BUNDLE"/>
    <s v="02/11/2019"/>
    <n v="200"/>
    <n v="-46"/>
    <n v="1000"/>
    <n v="7.9000000000000001E-2"/>
    <n v="240.21100000000001"/>
    <n v="1509"/>
    <n v="246"/>
    <n v="1000"/>
    <n v="8.8999999999999996E-2"/>
    <n v="291.30099999999999"/>
    <s v="18%"/>
  </r>
  <r>
    <n v="620"/>
    <n v="6203609"/>
    <x v="31"/>
    <s v="NEW YORK CITY "/>
    <x v="1"/>
    <s v="05B"/>
    <s v="02/20/2019"/>
    <s v="01/09/2024"/>
    <s v="AC UC34-B"/>
    <s v="V15123B"/>
    <s v="AUTO CHLOR DW BUNDLE"/>
    <s v="02/25/2019"/>
    <n v="240"/>
    <n v="-6"/>
    <n v="1000"/>
    <n v="7.9000000000000001E-2"/>
    <n v="240"/>
    <n v="305"/>
    <n v="281"/>
    <n v="1000"/>
    <n v="8.8999999999999996E-2"/>
    <n v="281"/>
    <s v="15%"/>
  </r>
  <r>
    <n v="620"/>
    <n v="196200013"/>
    <x v="289"/>
    <s v="NEW YORK CITY "/>
    <x v="4"/>
    <s v="12B"/>
    <s v="01/28/2019"/>
    <s v="01/11/2024"/>
    <s v="AC UC34"/>
    <s v="V08149"/>
    <s v="AUTO CHLOR DW BUNDLE"/>
    <s v=""/>
    <n v="215"/>
    <n v="-31"/>
    <n v="1000"/>
    <n v="7.9000000000000001E-2"/>
    <n v="215"/>
    <n v="417"/>
    <n v="246"/>
    <n v="1000"/>
    <n v="8.8999999999999996E-2"/>
    <n v="246"/>
    <s v="13%"/>
  </r>
  <r>
    <n v="620"/>
    <n v="236200009"/>
    <x v="290"/>
    <s v="NEW YORK CITY "/>
    <x v="3"/>
    <s v="12B"/>
    <s v="03/30/2023"/>
    <s v="01/18/2024"/>
    <s v="CO"/>
    <s v="205388911"/>
    <s v="CUSTOMER OWNED BUNDLE"/>
    <s v=""/>
    <n v="204"/>
    <n v="-42"/>
    <n v="2000"/>
    <n v="9.9000000000000005E-2"/>
    <n v="204"/>
    <n v="1"/>
    <n v="204"/>
    <n v="2000"/>
    <n v="9.9000000000000005E-2"/>
    <n v="204"/>
    <s v="0%"/>
  </r>
  <r>
    <n v="620"/>
    <n v="6203742"/>
    <x v="276"/>
    <s v="NEW YORK CITY "/>
    <x v="7"/>
    <s v="02,12B"/>
    <s v="02/11/2019"/>
    <s v="01/19/2024"/>
    <s v="AC UC34"/>
    <s v="V02414"/>
    <s v="AUTO CHLOR DW BUNDLE"/>
    <s v="02/14/2019"/>
    <n v="200"/>
    <n v="-46"/>
    <n v="1000"/>
    <n v="7.9000000000000001E-2"/>
    <n v="200"/>
    <n v="490"/>
    <n v="246"/>
    <n v="1000"/>
    <n v="8.8999999999999996E-2"/>
    <n v="246"/>
    <s v="19%"/>
  </r>
  <r>
    <n v="620"/>
    <n v="196200040"/>
    <x v="291"/>
    <s v="NEW YORK CITY"/>
    <x v="5"/>
    <s v="11B"/>
    <s v="03/01/2021"/>
    <s v="02/04/2024"/>
    <s v="CO"/>
    <s v="41117"/>
    <s v="CUSTOMER OWNED BUNDLE"/>
    <s v="03/01/2021"/>
    <n v="189"/>
    <n v="-57"/>
    <n v="2000"/>
    <n v="8.5999999999999993E-2"/>
    <n v="333.48"/>
    <n v="3680"/>
    <n v="204"/>
    <n v="2000"/>
    <n v="9.9000000000000005E-2"/>
    <n v="370.32"/>
    <s v="10%"/>
  </r>
  <r>
    <n v="620"/>
    <n v="196200035"/>
    <x v="292"/>
    <s v="SOUTH PLAINFIEL"/>
    <x v="11"/>
    <s v="14B"/>
    <s v="08/02/2013"/>
    <s v="02/06/2024"/>
    <s v="AC A5"/>
    <s v="C12120"/>
    <s v="AUTO CHLOR DW BUNDLE"/>
    <s v="02/08/2019"/>
    <n v="249"/>
    <n v="3"/>
    <n v="2500"/>
    <n v="0.06"/>
    <n v="334.68"/>
    <n v="3928"/>
    <n v="246"/>
    <n v="1000"/>
    <n v="8.8999999999999996E-2"/>
    <n v="506.59199999999998"/>
    <s v="34%"/>
  </r>
  <r>
    <n v="620"/>
    <n v="226200035"/>
    <x v="293"/>
    <s v="PIERMONT"/>
    <x v="6"/>
    <s v="12B"/>
    <s v="04/22/2022"/>
    <s v="02/09/2024"/>
    <s v="AC A5"/>
    <s v="C09751"/>
    <s v="AUTO CHLOR DW BUNDLE"/>
    <s v="04/22/2022"/>
    <n v="240"/>
    <n v="-6"/>
    <n v="1000"/>
    <n v="8.8999999999999996E-2"/>
    <n v="392.81299999999999"/>
    <n v="2717"/>
    <n v="246"/>
    <n v="1000"/>
    <n v="8.8999999999999996E-2"/>
    <n v="398.81299999999999"/>
    <s v="2%"/>
  </r>
  <r>
    <n v="620"/>
    <n v="186200144"/>
    <x v="257"/>
    <s v="NEW YORK CITY "/>
    <x v="1"/>
    <s v="04B"/>
    <s v="03/07/2019"/>
    <s v="02/11/2024"/>
    <s v="AC UC34"/>
    <s v="V07016"/>
    <s v="AUTO CHLOR DW BUNDLE"/>
    <s v=""/>
    <n v="215"/>
    <n v="-31"/>
    <n v="1000"/>
    <n v="7.9000000000000001E-2"/>
    <n v="215"/>
    <n v="410"/>
    <n v="246"/>
    <n v="1000"/>
    <n v="8.8999999999999996E-2"/>
    <n v="246"/>
    <s v="13%"/>
  </r>
  <r>
    <n v="620"/>
    <n v="186200144"/>
    <x v="257"/>
    <s v="NEW YORK CITY "/>
    <x v="1"/>
    <s v="04B"/>
    <s v="03/07/2019"/>
    <s v="02/11/2024"/>
    <s v="AC UC34"/>
    <s v="V05640"/>
    <s v="AUTO CHLOR DW BUNDLE"/>
    <s v=""/>
    <n v="215"/>
    <n v="-31"/>
    <n v="1000"/>
    <n v="7.9000000000000001E-2"/>
    <n v="215"/>
    <n v="363"/>
    <n v="246"/>
    <n v="1000"/>
    <n v="8.8999999999999996E-2"/>
    <n v="246"/>
    <s v="13%"/>
  </r>
  <r>
    <n v="620"/>
    <n v="186200175"/>
    <x v="294"/>
    <s v="NEW YORK CITY "/>
    <x v="9"/>
    <s v="11B"/>
    <s v="10/29/2018"/>
    <s v="02/12/2024"/>
    <s v="CMA DW"/>
    <s v="147722"/>
    <s v="DW RENTAL-NON AUTO-CHLOR MACHINE"/>
    <s v="03/21/2019"/>
    <n v="550"/>
    <n v="304"/>
    <n v="5000"/>
    <n v="6.9000000000000006E-2"/>
    <n v="593.33199999999999"/>
    <n v="5628"/>
    <n v="245"/>
    <n v="1000"/>
    <n v="8.8999999999999996E-2"/>
    <n v="656.89200000000005"/>
    <s v="10%"/>
  </r>
  <r>
    <n v="620"/>
    <n v="226200186"/>
    <x v="295"/>
    <s v="NEW YORK CITY "/>
    <x v="5"/>
    <s v="05B"/>
    <s v="03/08/2023"/>
    <s v="02/21/2024"/>
    <s v="AC-B-AB-10"/>
    <s v="AB10-22297"/>
    <s v="BOOSTERS-RENTAL"/>
    <s v=""/>
    <n v="99"/>
    <n v="-147"/>
    <n v="0"/>
    <n v="0"/>
    <n v="99"/>
    <n v="1"/>
    <n v="99"/>
    <n v="0"/>
    <n v="0"/>
    <n v="99"/>
    <s v="0%"/>
  </r>
  <r>
    <n v="620"/>
    <n v="196200047"/>
    <x v="296"/>
    <s v="NEW YORK CITY "/>
    <x v="3"/>
    <s v="06B"/>
    <s v="04/10/2019"/>
    <s v="02/21/2024"/>
    <s v="ADS ASQ"/>
    <s v="ASQ-05270"/>
    <s v="DW RENTAL-NON AUTO-CHLOR MACHINE"/>
    <s v=""/>
    <n v="269"/>
    <n v="23"/>
    <n v="1000"/>
    <n v="7.9000000000000001E-2"/>
    <n v="325.48500000000001"/>
    <n v="1715"/>
    <n v="264"/>
    <n v="1000"/>
    <n v="8.8999999999999996E-2"/>
    <n v="327.63499999999999"/>
    <s v="1%"/>
  </r>
  <r>
    <n v="620"/>
    <n v="196200047"/>
    <x v="296"/>
    <s v="NEW YORK CITY "/>
    <x v="3"/>
    <s v="06B"/>
    <s v="04/02/2019"/>
    <s v="02/21/2024"/>
    <s v="ADS HT25"/>
    <s v="HT-003141"/>
    <s v="DW RENTAL-NON AUTO-CHLOR MACHINE"/>
    <s v="04/24/2019"/>
    <n v="295"/>
    <n v="49"/>
    <n v="1200"/>
    <n v="7.9000000000000001E-2"/>
    <n v="524.02099999999996"/>
    <n v="4099"/>
    <n v="345"/>
    <n v="1000"/>
    <n v="7.9000000000000001E-2"/>
    <n v="589.82100000000003"/>
    <s v="11%"/>
  </r>
  <r>
    <n v="620"/>
    <n v="196200066"/>
    <x v="40"/>
    <s v="NEW YORK CITY "/>
    <x v="1"/>
    <s v="01B"/>
    <s v="06/21/2019"/>
    <s v="02/25/2024"/>
    <s v="AC A5"/>
    <s v="C11697"/>
    <s v="AUTO CHLOR DW BUNDLE"/>
    <s v=""/>
    <n v="220"/>
    <n v="-26"/>
    <n v="1000"/>
    <n v="7.9000000000000001E-2"/>
    <n v="220"/>
    <n v="823"/>
    <n v="246"/>
    <n v="1000"/>
    <n v="8.8999999999999996E-2"/>
    <n v="246"/>
    <s v="11%"/>
  </r>
  <r>
    <n v="620"/>
    <n v="216200021"/>
    <x v="297"/>
    <s v="NEW YORK CITY "/>
    <x v="3"/>
    <s v="01B"/>
    <s v="03/26/2021"/>
    <s v="03/04/2024"/>
    <s v="AC-B-AB-10"/>
    <s v="AB10-18172"/>
    <s v="BOOSTERS-RENTAL"/>
    <s v="08/05/2021"/>
    <n v="89"/>
    <n v="-157"/>
    <n v="0"/>
    <n v="0"/>
    <n v="89"/>
    <n v="1"/>
    <n v="99"/>
    <n v="0"/>
    <n v="0"/>
    <n v="99"/>
    <s v="10%"/>
  </r>
  <r>
    <n v="620"/>
    <n v="196200052"/>
    <x v="298"/>
    <s v="MAPLEWOOD"/>
    <x v="11"/>
    <s v="09B"/>
    <s v="03/29/2019"/>
    <s v="03/06/2024"/>
    <s v="AC A5"/>
    <s v="C16355"/>
    <s v="AUTO CHLOR DW BUNDLE"/>
    <s v="12/19/2019"/>
    <n v="195"/>
    <n v="-51"/>
    <n v="1200"/>
    <n v="7.9000000000000001E-2"/>
    <n v="329.61599999999999"/>
    <n v="2904"/>
    <n v="246"/>
    <n v="1000"/>
    <n v="8.8999999999999996E-2"/>
    <n v="415.45600000000002"/>
    <s v="21%"/>
  </r>
  <r>
    <n v="620"/>
    <n v="196200052"/>
    <x v="298"/>
    <s v="MAPLEWOOD"/>
    <x v="11"/>
    <s v="09B"/>
    <s v="11/17/2021"/>
    <s v="03/06/2024"/>
    <s v="AC A4"/>
    <s v="27400"/>
    <s v="AUTO CHLOR DW BUNDLE"/>
    <s v="11/17/2021"/>
    <n v="225"/>
    <n v="-21"/>
    <n v="1000"/>
    <n v="8.8999999999999996E-2"/>
    <n v="225"/>
    <n v="144"/>
    <n v="246"/>
    <n v="1000"/>
    <n v="8.8999999999999996E-2"/>
    <n v="246"/>
    <s v="9%"/>
  </r>
  <r>
    <n v="620"/>
    <n v="196200052"/>
    <x v="298"/>
    <s v="MAPLEWOOD"/>
    <x v="11"/>
    <s v="09B"/>
    <s v="03/24/2019"/>
    <s v="03/06/2024"/>
    <s v="ADS ET-AF"/>
    <s v="ETAF05282"/>
    <s v="DW RENTAL-NON AUTO-CHLOR MACHINE"/>
    <s v="04/25/2019"/>
    <n v="185"/>
    <n v="-61"/>
    <n v="1000"/>
    <n v="7.9000000000000001E-2"/>
    <n v="185"/>
    <n v="598"/>
    <n v="240"/>
    <n v="1000"/>
    <n v="8.8999999999999996E-2"/>
    <n v="240"/>
    <s v="23%"/>
  </r>
  <r>
    <n v="620"/>
    <n v="196200054"/>
    <x v="299"/>
    <s v="PISCATAWAY"/>
    <x v="11"/>
    <s v="11B"/>
    <s v="05/13/2019"/>
    <s v="03/08/2024"/>
    <s v="HUBBELL"/>
    <s v="J6-026145"/>
    <s v="BOOSTERS-RENTAL"/>
    <s v=""/>
    <n v="110"/>
    <n v="-136"/>
    <n v="0"/>
    <n v="0"/>
    <n v="110"/>
    <n v="1"/>
    <n v="110"/>
    <n v="0"/>
    <n v="0"/>
    <n v="110"/>
    <s v="0%"/>
  </r>
  <r>
    <n v="620"/>
    <n v="196200054"/>
    <x v="299"/>
    <s v="PISCATAWAY"/>
    <x v="11"/>
    <s v="11B"/>
    <s v="05/13/2019"/>
    <s v="03/08/2024"/>
    <s v="ADS 66 LL"/>
    <s v="LL02740-6"/>
    <s v="DW RENTAL-NON AUTO-CHLOR MACHINE"/>
    <s v=""/>
    <n v="965"/>
    <n v="-34"/>
    <n v="10000"/>
    <n v="6.9000000000000006E-2"/>
    <n v="965"/>
    <n v="1"/>
    <n v="1014"/>
    <n v="10000"/>
    <n v="7.9000000000000001E-2"/>
    <n v="1014"/>
    <s v="5%"/>
  </r>
  <r>
    <n v="620"/>
    <n v="6206271"/>
    <x v="300"/>
    <s v="NEW YORK CITY "/>
    <x v="7"/>
    <s v="03,13B"/>
    <s v="03/03/2016"/>
    <s v="03/11/2024"/>
    <s v="AC A5"/>
    <s v="C08564"/>
    <s v="AUTO CHLOR DW BUNDLE"/>
    <s v="04/02/2019"/>
    <n v="189"/>
    <n v="-57"/>
    <n v="1000"/>
    <n v="6.9000000000000006E-2"/>
    <n v="587.47500000000002"/>
    <n v="6775"/>
    <n v="246"/>
    <n v="1000"/>
    <n v="8.8999999999999996E-2"/>
    <n v="759.97500000000002"/>
    <s v="23%"/>
  </r>
  <r>
    <n v="620"/>
    <n v="6205404"/>
    <x v="301"/>
    <s v="NEW YORK CITY"/>
    <x v="7"/>
    <s v="13B"/>
    <s v="12/12/2017"/>
    <s v="03/11/2024"/>
    <s v="AC UC34-B"/>
    <s v="V13783B"/>
    <s v="AUTO CHLOR DW BUNDLE"/>
    <s v="04/02/2019"/>
    <n v="215"/>
    <n v="-31"/>
    <n v="1000"/>
    <n v="6.9000000000000006E-2"/>
    <n v="238.184"/>
    <n v="1336"/>
    <n v="281"/>
    <n v="1000"/>
    <n v="8.8999999999999996E-2"/>
    <n v="310.904"/>
    <s v="23%"/>
  </r>
  <r>
    <n v="620"/>
    <n v="196200199"/>
    <x v="302"/>
    <s v="NEW YORK CITY"/>
    <x v="8"/>
    <s v="04B"/>
    <s v="10/25/2019"/>
    <s v="03/11/2024"/>
    <s v="AC UC34"/>
    <s v="V07822"/>
    <s v="AUTO CHLOR DW BUNDLE"/>
    <s v=""/>
    <n v="220"/>
    <n v="-26"/>
    <n v="1000"/>
    <n v="7.9000000000000001E-2"/>
    <n v="393.48399999999998"/>
    <n v="3196"/>
    <n v="246"/>
    <n v="1000"/>
    <n v="8.8999999999999996E-2"/>
    <n v="441.44400000000002"/>
    <s v="11%"/>
  </r>
  <r>
    <n v="620"/>
    <n v="6205295"/>
    <x v="303"/>
    <s v="NEW YORK CITY "/>
    <x v="5"/>
    <s v="05B"/>
    <s v="04/10/2019"/>
    <s v="03/12/2024"/>
    <s v="AC UCR"/>
    <s v="V15337BR"/>
    <s v="AUTO CHLOR DW BUNDLE"/>
    <s v=""/>
    <n v="279"/>
    <n v="33"/>
    <n v="1000"/>
    <n v="7.9000000000000001E-2"/>
    <n v="282.00200000000001"/>
    <n v="1038"/>
    <n v="281"/>
    <n v="1000"/>
    <n v="8.8999999999999996E-2"/>
    <n v="284.38200000000001"/>
    <s v="1%"/>
  </r>
  <r>
    <n v="620"/>
    <n v="166200784"/>
    <x v="304"/>
    <s v="FANWOOD"/>
    <x v="11"/>
    <s v="13B"/>
    <s v="06/07/2019"/>
    <s v="03/26/2024"/>
    <s v="CMA 180 UC"/>
    <s v="18UC087499"/>
    <s v="DW RENTAL-NON AUTO-CHLOR MACHINE"/>
    <s v="06/14/2019"/>
    <n v="240"/>
    <n v="-6"/>
    <n v="1000"/>
    <n v="7.9000000000000001E-2"/>
    <n v="284.00299999999999"/>
    <n v="1557"/>
    <n v="290"/>
    <n v="1000"/>
    <n v="7.9000000000000001E-2"/>
    <n v="334.00299999999999"/>
    <s v="15%"/>
  </r>
  <r>
    <n v="620"/>
    <n v="196200062"/>
    <x v="305"/>
    <s v="NEW YORK CITY "/>
    <x v="4"/>
    <s v="15B"/>
    <s v="11/13/2019"/>
    <s v="03/29/2024"/>
    <s v="AC A5-INT"/>
    <s v="MC14975"/>
    <s v="AUTO CHLOR DW BUNDLE"/>
    <s v="11/14/2019"/>
    <n v="195"/>
    <n v="-51"/>
    <n v="1000"/>
    <n v="7.9000000000000001E-2"/>
    <n v="195"/>
    <n v="652"/>
    <n v="246"/>
    <n v="1000"/>
    <n v="8.8999999999999996E-2"/>
    <n v="246"/>
    <s v="21%"/>
  </r>
  <r>
    <n v="620"/>
    <n v="196200085"/>
    <x v="306"/>
    <s v="NEW YORK CITY "/>
    <x v="5"/>
    <s v="06B"/>
    <s v="08/22/2019"/>
    <s v="04/11/2024"/>
    <s v="AC A6-V"/>
    <s v="A600177V-3"/>
    <s v="AUTO CHLOR DW BUNDLE"/>
    <s v=""/>
    <n v="419"/>
    <n v="173"/>
    <n v="1000"/>
    <n v="7.9000000000000001E-2"/>
    <n v="496.65699999999998"/>
    <n v="1983"/>
    <n v="424"/>
    <n v="1000"/>
    <n v="7.9000000000000001E-2"/>
    <n v="501.65699999999998"/>
    <s v="1%"/>
  </r>
  <r>
    <n v="620"/>
    <n v="196200075"/>
    <x v="307"/>
    <s v="NEW YORK CITY "/>
    <x v="9"/>
    <s v="06B"/>
    <s v="06/05/2019"/>
    <s v="04/15/2024"/>
    <s v="AC A5"/>
    <s v="C09184"/>
    <s v="AUTO CHLOR DW BUNDLE"/>
    <s v=""/>
    <n v="220"/>
    <n v="-26"/>
    <n v="1000"/>
    <n v="7.9000000000000001E-2"/>
    <n v="254.602"/>
    <n v="1438"/>
    <n v="246"/>
    <n v="1000"/>
    <n v="8.8999999999999996E-2"/>
    <n v="284.98200000000003"/>
    <s v="11%"/>
  </r>
  <r>
    <n v="620"/>
    <n v="176200134"/>
    <x v="308"/>
    <s v="NEW YORK CITY "/>
    <x v="0"/>
    <s v="11B"/>
    <s v="09/18/2017"/>
    <s v="04/24/2024"/>
    <s v="AC AC"/>
    <s v="AC01537"/>
    <s v="AUTO CHLOR DW BUNDLE"/>
    <s v="05/17/2019"/>
    <n v="205"/>
    <n v="-41"/>
    <n v="1000"/>
    <n v="7.9000000000000001E-2"/>
    <n v="206.02699999999999"/>
    <n v="1013"/>
    <n v="264"/>
    <n v="1000"/>
    <n v="8.8999999999999996E-2"/>
    <n v="265.15699999999998"/>
    <s v="22%"/>
  </r>
  <r>
    <n v="620"/>
    <n v="6206148"/>
    <x v="309"/>
    <s v="NEW YORK CITY "/>
    <x v="0"/>
    <s v="12B"/>
    <s v="11/10/2011"/>
    <s v="04/24/2024"/>
    <s v="AC UC34"/>
    <s v="V07983"/>
    <s v="AUTO CHLOR DW BUNDLE"/>
    <s v="05/08/2019"/>
    <n v="210"/>
    <n v="-36"/>
    <n v="1000"/>
    <n v="7.9000000000000001E-2"/>
    <n v="210"/>
    <n v="454"/>
    <n v="246"/>
    <n v="1000"/>
    <n v="8.8999999999999996E-2"/>
    <n v="246"/>
    <s v="15%"/>
  </r>
  <r>
    <n v="620"/>
    <n v="6206148"/>
    <x v="309"/>
    <s v="NEW YORK CITY "/>
    <x v="0"/>
    <s v="12B"/>
    <s v="11/10/2011"/>
    <s v="04/24/2024"/>
    <s v="AC UC34"/>
    <s v="V07982"/>
    <s v="AUTO CHLOR DW BUNDLE"/>
    <s v="05/08/2019"/>
    <n v="210"/>
    <n v="-36"/>
    <n v="1000"/>
    <n v="7.9000000000000001E-2"/>
    <n v="210"/>
    <n v="974"/>
    <n v="246"/>
    <n v="1000"/>
    <n v="8.8999999999999996E-2"/>
    <n v="246"/>
    <s v="15%"/>
  </r>
  <r>
    <n v="620"/>
    <n v="6206808"/>
    <x v="97"/>
    <s v="NEW YORK CITY "/>
    <x v="8"/>
    <s v="10B"/>
    <s v="05/21/2019"/>
    <s v="04/26/2024"/>
    <s v="AC UC34"/>
    <s v="V02061"/>
    <s v="AUTO CHLOR DW BUNDLE"/>
    <s v="07/16/2019"/>
    <n v="189"/>
    <n v="-57"/>
    <n v="1000"/>
    <n v="7.9000000000000001E-2"/>
    <n v="189"/>
    <n v="8"/>
    <n v="246"/>
    <n v="1000"/>
    <n v="8.8999999999999996E-2"/>
    <n v="246"/>
    <s v="23%"/>
  </r>
  <r>
    <n v="620"/>
    <n v="6206808"/>
    <x v="97"/>
    <s v="NEW YORK CITY "/>
    <x v="8"/>
    <s v="10B"/>
    <s v="06/21/2019"/>
    <s v="04/26/2024"/>
    <s v="AC UC34"/>
    <s v="V06100"/>
    <s v="AUTO CHLOR DW BUNDLE"/>
    <s v="07/16/2019"/>
    <n v="189"/>
    <n v="-57"/>
    <n v="1000"/>
    <n v="7.9000000000000001E-2"/>
    <n v="189"/>
    <n v="48"/>
    <n v="246"/>
    <n v="1000"/>
    <n v="8.8999999999999996E-2"/>
    <n v="246"/>
    <s v="23%"/>
  </r>
  <r>
    <n v="620"/>
    <n v="6206808"/>
    <x v="97"/>
    <s v="NEW YORK CITY "/>
    <x v="8"/>
    <s v="10B"/>
    <s v="05/21/2019"/>
    <s v="04/26/2024"/>
    <s v="AC UC34"/>
    <s v="V08984"/>
    <s v="AUTO CHLOR DW BUNDLE"/>
    <s v="07/16/2019"/>
    <n v="189"/>
    <n v="-57"/>
    <n v="1000"/>
    <n v="7.9000000000000001E-2"/>
    <n v="216.018"/>
    <n v="1342"/>
    <n v="246"/>
    <n v="1000"/>
    <n v="8.8999999999999996E-2"/>
    <n v="276.43799999999999"/>
    <s v="22%"/>
  </r>
  <r>
    <n v="620"/>
    <n v="6206808"/>
    <x v="97"/>
    <s v="NEW YORK CITY "/>
    <x v="8"/>
    <s v="10B"/>
    <s v="05/24/2019"/>
    <s v="04/26/2024"/>
    <s v="AC UC34"/>
    <s v="V01135"/>
    <s v="AUTO CHLOR DW BUNDLE"/>
    <s v="06/10/2019"/>
    <n v="189"/>
    <n v="-57"/>
    <n v="1200"/>
    <n v="6.9000000000000006E-2"/>
    <n v="189"/>
    <n v="894"/>
    <n v="246"/>
    <n v="1000"/>
    <n v="8.8999999999999996E-2"/>
    <n v="246"/>
    <s v="23%"/>
  </r>
  <r>
    <n v="620"/>
    <n v="186200024"/>
    <x v="310"/>
    <s v="NEW YORK CITY "/>
    <x v="4"/>
    <s v="02B"/>
    <s v="05/29/2019"/>
    <s v="04/26/2024"/>
    <s v="AC UC34-B"/>
    <s v="V15423B"/>
    <s v="AUTO CHLOR DW BUNDLE"/>
    <s v="06/10/2019"/>
    <n v="230"/>
    <n v="-16"/>
    <n v="1000"/>
    <n v="7.9000000000000001E-2"/>
    <n v="230"/>
    <n v="871"/>
    <n v="281"/>
    <n v="1000"/>
    <n v="8.8999999999999996E-2"/>
    <n v="281"/>
    <s v="18%"/>
  </r>
  <r>
    <n v="620"/>
    <n v="196200084"/>
    <x v="311"/>
    <s v="NEW YORK CITY "/>
    <x v="0"/>
    <s v="17B"/>
    <s v="10/21/2019"/>
    <s v="04/28/2024"/>
    <s v="AC UC34"/>
    <s v="V09055"/>
    <s v="AUTO CHLOR DW BUNDLE"/>
    <s v=""/>
    <n v="220"/>
    <n v="-26"/>
    <n v="1000"/>
    <n v="7.9000000000000001E-2"/>
    <n v="220"/>
    <n v="332"/>
    <n v="246"/>
    <n v="1000"/>
    <n v="8.8999999999999996E-2"/>
    <n v="246"/>
    <s v="11%"/>
  </r>
  <r>
    <n v="620"/>
    <n v="196200084"/>
    <x v="311"/>
    <s v="NEW YORK CITY "/>
    <x v="0"/>
    <s v="17B"/>
    <s v="10/16/2019"/>
    <s v="04/28/2024"/>
    <s v="AC A6-V"/>
    <s v="A600158V-3"/>
    <s v="AUTO CHLOR DW BUNDLE"/>
    <s v=""/>
    <n v="419"/>
    <n v="173"/>
    <n v="1000"/>
    <n v="7.9000000000000001E-2"/>
    <n v="811.55100000000004"/>
    <n v="5969"/>
    <n v="424"/>
    <n v="1000"/>
    <n v="7.9000000000000001E-2"/>
    <n v="816.55100000000004"/>
    <s v="1%"/>
  </r>
  <r>
    <n v="620"/>
    <n v="6201719"/>
    <x v="312"/>
    <s v="NEW YORK CITY"/>
    <x v="9"/>
    <s v="14B"/>
    <s v="05/23/2019"/>
    <s v="05/10/2024"/>
    <s v="AC UC34"/>
    <s v="V02084"/>
    <s v="AUTO CHLOR DW BUNDLE"/>
    <s v=""/>
    <n v="220"/>
    <n v="-26"/>
    <n v="1000"/>
    <n v="7.9000000000000001E-2"/>
    <n v="277.19600000000003"/>
    <n v="1724"/>
    <n v="246"/>
    <n v="1000"/>
    <n v="8.8999999999999996E-2"/>
    <n v="310.43599999999998"/>
    <s v="11%"/>
  </r>
  <r>
    <n v="620"/>
    <n v="6201719"/>
    <x v="312"/>
    <s v="NEW YORK CITY"/>
    <x v="9"/>
    <s v="14B"/>
    <s v="05/13/2005"/>
    <s v="05/10/2024"/>
    <s v="CMA DW"/>
    <s v="145716"/>
    <s v="DW RENTAL-NON AUTO-CHLOR MACHINE"/>
    <s v="05/14/2019"/>
    <n v="275"/>
    <n v="29"/>
    <n v="2000"/>
    <n v="7.9000000000000001E-2"/>
    <n v="420.28100000000001"/>
    <n v="3839"/>
    <n v="245"/>
    <n v="1000"/>
    <n v="8.8999999999999996E-2"/>
    <n v="497.67099999999999"/>
    <s v="16%"/>
  </r>
  <r>
    <n v="620"/>
    <n v="146200787"/>
    <x v="313"/>
    <s v="NEW YORK CITY "/>
    <x v="3"/>
    <s v="02B,12"/>
    <s v="01/22/2018"/>
    <s v="05/21/2024"/>
    <s v="ADS 44 LL"/>
    <s v="LL01133"/>
    <s v="DW RENTAL-NON AUTO-CHLOR MACHINE"/>
    <s v="06/06/2019"/>
    <n v="714"/>
    <n v="-91"/>
    <n v="10000"/>
    <n v="6.9000000000000006E-2"/>
    <n v="714"/>
    <n v="1930"/>
    <n v="815"/>
    <n v="10000"/>
    <n v="7.9000000000000001E-2"/>
    <n v="815"/>
    <s v="12%"/>
  </r>
  <r>
    <n v="620"/>
    <n v="216200071"/>
    <x v="314"/>
    <s v="NEW YORK CITY "/>
    <x v="5"/>
    <s v="11B"/>
    <s v="07/16/2021"/>
    <s v="05/24/2024"/>
    <s v="AC UC34"/>
    <s v="V07466"/>
    <s v="AUTO CHLOR DW BUNDLE"/>
    <s v="07/16/2021"/>
    <n v="260"/>
    <n v="14"/>
    <n v="1000"/>
    <n v="8.8999999999999996E-2"/>
    <n v="260"/>
    <n v="491"/>
    <n v="246"/>
    <n v="1000"/>
    <n v="8.8999999999999996E-2"/>
    <n v="246"/>
    <s v="-6%"/>
  </r>
  <r>
    <n v="620"/>
    <n v="196200096"/>
    <x v="315"/>
    <s v="NEW YORK CITY "/>
    <x v="1"/>
    <s v="06B"/>
    <s v="11/28/2014"/>
    <s v="05/29/2024"/>
    <s v="AC A4"/>
    <s v="16814"/>
    <s v="AUTO CHLOR DW BUNDLE"/>
    <s v=""/>
    <n v="220"/>
    <n v="-26"/>
    <n v="1000"/>
    <n v="7.9000000000000001E-2"/>
    <n v="220"/>
    <n v="334"/>
    <n v="246"/>
    <n v="1000"/>
    <n v="8.8999999999999996E-2"/>
    <n v="246"/>
    <s v="11%"/>
  </r>
  <r>
    <n v="620"/>
    <n v="196200114"/>
    <x v="316"/>
    <s v="NEW YORK CITY"/>
    <x v="4"/>
    <s v="06B"/>
    <s v="07/01/2019"/>
    <s v="05/30/2024"/>
    <s v="AC A5"/>
    <s v="C18311"/>
    <s v="AUTO CHLOR DW BUNDLE"/>
    <s v=""/>
    <n v="220"/>
    <n v="-26"/>
    <n v="1000"/>
    <n v="7.9000000000000001E-2"/>
    <n v="593.98599999999999"/>
    <n v="5734"/>
    <n v="246"/>
    <n v="1000"/>
    <n v="8.8999999999999996E-2"/>
    <n v="667.32600000000002"/>
    <s v="11%"/>
  </r>
  <r>
    <n v="620"/>
    <n v="196200114"/>
    <x v="316"/>
    <s v="NEW YORK CITY"/>
    <x v="4"/>
    <s v="06B"/>
    <s v="07/01/2019"/>
    <s v="05/30/2024"/>
    <s v="AC-B-AB-10"/>
    <s v="AB10-18173"/>
    <s v="BOOSTERS-RENTAL"/>
    <s v=""/>
    <n v="86"/>
    <n v="-160"/>
    <n v="0"/>
    <n v="0"/>
    <n v="86"/>
    <n v="1"/>
    <n v="99"/>
    <n v="0"/>
    <n v="0"/>
    <n v="99"/>
    <s v="13%"/>
  </r>
  <r>
    <n v="620"/>
    <n v="196200120"/>
    <x v="317"/>
    <s v="NEW YORK CITY "/>
    <x v="4"/>
    <s v="17B"/>
    <s v="09/18/2019"/>
    <s v="06/11/2024"/>
    <s v="AC UHT"/>
    <s v="UHT00066"/>
    <s v="AUTO CHLOR DW BUNDLE"/>
    <s v=""/>
    <n v="264"/>
    <n v="18"/>
    <n v="1000"/>
    <n v="7.9000000000000001E-2"/>
    <n v="264"/>
    <n v="312"/>
    <n v="302"/>
    <n v="1000"/>
    <n v="7.9000000000000001E-2"/>
    <n v="302"/>
    <s v="13%"/>
  </r>
  <r>
    <n v="620"/>
    <n v="236200078"/>
    <x v="318"/>
    <s v="NEW YORK CITY "/>
    <x v="1"/>
    <s v="16B"/>
    <s v="08/07/2023"/>
    <s v="06/15/2024"/>
    <s v="CO"/>
    <s v="236056"/>
    <s v="CUSTOMER OWNED BUNDLE"/>
    <s v=""/>
    <n v="204"/>
    <n v="-42"/>
    <n v="2000"/>
    <n v="9.9000000000000005E-2"/>
    <n v="204"/>
    <n v="236"/>
    <n v="204"/>
    <n v="2000"/>
    <n v="9.9000000000000005E-2"/>
    <n v="204"/>
    <s v="0%"/>
  </r>
  <r>
    <n v="620"/>
    <n v="196200108"/>
    <x v="319"/>
    <s v="NEW YORK CITY "/>
    <x v="2"/>
    <s v="19B"/>
    <s v="07/17/2019"/>
    <s v="06/17/2024"/>
    <s v="ADS ET-AF"/>
    <s v="ETAF08076"/>
    <s v="DW RENTAL-NON AUTO-CHLOR MACHINE"/>
    <s v=""/>
    <n v="220"/>
    <n v="-26"/>
    <n v="1000"/>
    <n v="7.9000000000000001E-2"/>
    <n v="220"/>
    <n v="0"/>
    <n v="240"/>
    <n v="1000"/>
    <n v="8.8999999999999996E-2"/>
    <n v="240"/>
    <s v="8%"/>
  </r>
  <r>
    <n v="620"/>
    <n v="196200110"/>
    <x v="320"/>
    <s v="JERSEY CITY"/>
    <x v="10"/>
    <s v="03B"/>
    <s v="07/25/2019"/>
    <s v="06/19/2024"/>
    <s v="AC A5"/>
    <s v="C19105"/>
    <s v="AUTO CHLOR DW BUNDLE"/>
    <s v="08/13/2019"/>
    <n v="185"/>
    <n v="-61"/>
    <n v="1000"/>
    <n v="7.9000000000000001E-2"/>
    <n v="330.202"/>
    <n v="2838"/>
    <n v="246"/>
    <n v="1000"/>
    <n v="8.8999999999999996E-2"/>
    <n v="409.58199999999999"/>
    <s v="19%"/>
  </r>
  <r>
    <n v="620"/>
    <n v="196200053"/>
    <x v="165"/>
    <s v="PISCATAWAY"/>
    <x v="11"/>
    <s v="11B"/>
    <s v="07/09/2019"/>
    <s v="06/27/2024"/>
    <s v="HUBBELL"/>
    <s v="J6-026611"/>
    <s v="BOOSTERS-RENTAL"/>
    <s v=""/>
    <n v="110"/>
    <n v="-136"/>
    <n v="0"/>
    <n v="0"/>
    <n v="110"/>
    <n v="1"/>
    <n v="110"/>
    <n v="0"/>
    <n v="0"/>
    <n v="110"/>
    <s v="0%"/>
  </r>
  <r>
    <n v="620"/>
    <n v="6204853"/>
    <x v="321"/>
    <s v="NEW YORK CITY "/>
    <x v="1"/>
    <s v="03B"/>
    <s v="08/05/2019"/>
    <s v="07/02/2024"/>
    <s v="AC UC34"/>
    <s v="V03912"/>
    <s v="AUTO CHLOR DW BUNDLE"/>
    <s v=""/>
    <n v="220"/>
    <n v="-26"/>
    <n v="1000"/>
    <n v="7.9000000000000001E-2"/>
    <n v="220"/>
    <n v="536"/>
    <n v="246"/>
    <n v="1000"/>
    <n v="8.8999999999999996E-2"/>
    <n v="246"/>
    <s v="11%"/>
  </r>
  <r>
    <n v="620"/>
    <n v="6204853"/>
    <x v="321"/>
    <s v="NEW YORK CITY "/>
    <x v="1"/>
    <s v="03B"/>
    <s v="08/02/2019"/>
    <s v="07/02/2024"/>
    <s v="AC UC34"/>
    <s v="V03866"/>
    <s v="AUTO CHLOR DW BUNDLE"/>
    <s v=""/>
    <n v="220"/>
    <n v="-26"/>
    <n v="1000"/>
    <n v="7.9000000000000001E-2"/>
    <n v="273.16699999999997"/>
    <n v="1673"/>
    <n v="246"/>
    <n v="1000"/>
    <n v="8.8999999999999996E-2"/>
    <n v="305.89699999999999"/>
    <s v="11%"/>
  </r>
  <r>
    <n v="620"/>
    <n v="196200122"/>
    <x v="322"/>
    <s v="NYACK"/>
    <x v="6"/>
    <s v="05B"/>
    <s v="05/09/2018"/>
    <s v="07/03/2024"/>
    <s v="AC A4"/>
    <s v="26077"/>
    <s v="AUTO CHLOR DW BUNDLE"/>
    <s v=""/>
    <n v="220"/>
    <n v="-26"/>
    <n v="1000"/>
    <n v="7.9000000000000001E-2"/>
    <n v="301.52800000000002"/>
    <n v="2032"/>
    <n v="246"/>
    <n v="1000"/>
    <n v="8.8999999999999996E-2"/>
    <n v="337.84800000000001"/>
    <s v="11%"/>
  </r>
  <r>
    <n v="620"/>
    <n v="620903"/>
    <x v="323"/>
    <s v="NEW YORK CITY "/>
    <x v="4"/>
    <s v="16B"/>
    <s v="07/05/2019"/>
    <s v="07/03/2024"/>
    <s v="AC UC34-B"/>
    <s v="V15641B"/>
    <s v="AUTO CHLOR DW BUNDLE"/>
    <s v=""/>
    <n v="260"/>
    <n v="14"/>
    <n v="1000"/>
    <n v="7.9000000000000001E-2"/>
    <n v="316.72199999999998"/>
    <n v="1718"/>
    <n v="281"/>
    <n v="1000"/>
    <n v="8.8999999999999996E-2"/>
    <n v="344.90199999999999"/>
    <s v="8%"/>
  </r>
  <r>
    <n v="620"/>
    <n v="236200100"/>
    <x v="324"/>
    <s v="NORTH PLAINFIEL"/>
    <x v="11"/>
    <s v="11B"/>
    <s v="09/26/2023"/>
    <s v="07/05/2024"/>
    <s v="HUBBELL"/>
    <s v="00008819"/>
    <s v="BOOSTERS-RENTAL"/>
    <s v=""/>
    <n v="110"/>
    <n v="-136"/>
    <n v="0"/>
    <n v="0"/>
    <n v="110"/>
    <n v="1"/>
    <n v="110"/>
    <n v="0"/>
    <n v="0"/>
    <n v="110"/>
    <s v="0%"/>
  </r>
  <r>
    <n v="620"/>
    <n v="6204986"/>
    <x v="325"/>
    <s v="RIDGEFIELD"/>
    <x v="10"/>
    <s v="12B"/>
    <s v="03/02/2010"/>
    <s v="07/07/2024"/>
    <s v="AC A4"/>
    <s v="21684"/>
    <s v="AUTO CHLOR DW BUNDLE"/>
    <s v="07/22/2021"/>
    <n v="245"/>
    <n v="-1"/>
    <n v="2500"/>
    <n v="7.9000000000000001E-2"/>
    <n v="245"/>
    <n v="2167"/>
    <n v="246"/>
    <n v="1000"/>
    <n v="8.8999999999999996E-2"/>
    <n v="349.863"/>
    <s v="30%"/>
  </r>
  <r>
    <n v="620"/>
    <n v="156202152"/>
    <x v="326"/>
    <s v="NEW YORK CITY"/>
    <x v="8"/>
    <s v="04B,14"/>
    <s v="08/06/2019"/>
    <s v="07/08/2024"/>
    <s v="AC UC34-B"/>
    <s v="V15805B"/>
    <s v="AUTO CHLOR DW BUNDLE"/>
    <s v="04/01/2021"/>
    <n v="255"/>
    <n v="9"/>
    <n v="1000"/>
    <n v="7.9000000000000001E-2"/>
    <n v="353.98700000000002"/>
    <n v="2253"/>
    <n v="281"/>
    <n v="1000"/>
    <n v="8.8999999999999996E-2"/>
    <n v="392.517"/>
    <s v="10%"/>
  </r>
  <r>
    <n v="620"/>
    <n v="196200050"/>
    <x v="327"/>
    <s v="WEEHAWKEN"/>
    <x v="6"/>
    <s v="12B"/>
    <s v="11/04/2022"/>
    <s v="07/09/2024"/>
    <s v="AC-B-AB-10"/>
    <s v="AB10-21229"/>
    <s v="BOOSTERS-RENTAL"/>
    <s v="11/05/2022"/>
    <n v="100"/>
    <n v="-146"/>
    <n v="0"/>
    <n v="0"/>
    <n v="100"/>
    <n v="1"/>
    <n v="99"/>
    <n v="0"/>
    <n v="0"/>
    <n v="99"/>
    <s v="-1%"/>
  </r>
  <r>
    <n v="620"/>
    <n v="196200105"/>
    <x v="328"/>
    <s v="NEW YORK CITY "/>
    <x v="7"/>
    <s v="12B"/>
    <s v="08/09/2019"/>
    <s v="07/19/2024"/>
    <s v="AC A4"/>
    <s v="21692"/>
    <s v="AUTO CHLOR DW BUNDLE"/>
    <s v="08/09/2019"/>
    <n v="239"/>
    <n v="-7"/>
    <n v="1000"/>
    <n v="7.9000000000000001E-2"/>
    <n v="251.08699999999999"/>
    <n v="1153"/>
    <n v="246"/>
    <n v="1000"/>
    <n v="8.8999999999999996E-2"/>
    <n v="259.61700000000002"/>
    <s v="3%"/>
  </r>
  <r>
    <n v="620"/>
    <n v="216200148"/>
    <x v="329"/>
    <s v="NEW YORK CITY"/>
    <x v="5"/>
    <s v="11B"/>
    <s v="11/19/2021"/>
    <s v="07/20/2024"/>
    <s v="AC UC34-B"/>
    <s v="V11496B"/>
    <s v="AUTO CHLOR DW BUNDLE"/>
    <s v="11/19/2021"/>
    <n v="260"/>
    <n v="14"/>
    <n v="1000"/>
    <n v="7.9000000000000001E-2"/>
    <n v="260"/>
    <n v="796"/>
    <n v="281"/>
    <n v="1000"/>
    <n v="8.8999999999999996E-2"/>
    <n v="281"/>
    <s v="7%"/>
  </r>
  <r>
    <n v="620"/>
    <n v="196200127"/>
    <x v="330"/>
    <s v="NEW YORK CITY "/>
    <x v="1"/>
    <s v="19B"/>
    <s v="09/19/2019"/>
    <s v="07/24/2024"/>
    <s v="AC AC"/>
    <s v="AC02190"/>
    <s v="AUTO CHLOR DW BUNDLE"/>
    <s v=""/>
    <n v="239"/>
    <n v="-7"/>
    <n v="1000"/>
    <n v="7.9000000000000001E-2"/>
    <n v="245.79400000000001"/>
    <n v="1086"/>
    <n v="264"/>
    <n v="1000"/>
    <n v="8.8999999999999996E-2"/>
    <n v="271.654"/>
    <s v="10%"/>
  </r>
  <r>
    <n v="620"/>
    <n v="196200117"/>
    <x v="331"/>
    <s v="NEW YORK CITY "/>
    <x v="3"/>
    <s v="03B,12"/>
    <s v="09/05/2019"/>
    <s v="07/24/2024"/>
    <s v="AC UHT"/>
    <s v="UHT00717"/>
    <s v="AUTO CHLOR DW BUNDLE"/>
    <s v="09/05/2019"/>
    <n v="254"/>
    <n v="8"/>
    <n v="1000"/>
    <n v="7.9000000000000001E-2"/>
    <n v="254"/>
    <n v="498"/>
    <n v="302"/>
    <n v="1000"/>
    <n v="7.9000000000000001E-2"/>
    <n v="302"/>
    <s v="16%"/>
  </r>
  <r>
    <n v="620"/>
    <n v="196200117"/>
    <x v="331"/>
    <s v="NEW YORK CITY "/>
    <x v="3"/>
    <s v="03B,12"/>
    <s v="09/05/2019"/>
    <s v="07/24/2024"/>
    <s v="HUBBELL"/>
    <s v="J6-026937"/>
    <s v="BOOSTERS-RENTAL"/>
    <s v="09/05/2019"/>
    <n v="87"/>
    <n v="-159"/>
    <n v="0"/>
    <n v="0"/>
    <n v="87"/>
    <n v="1"/>
    <n v="110"/>
    <n v="0"/>
    <n v="0"/>
    <n v="110"/>
    <s v="21%"/>
  </r>
  <r>
    <n v="620"/>
    <n v="236200092"/>
    <x v="332"/>
    <s v="STATEN ISLAND "/>
    <x v="1"/>
    <s v="02B"/>
    <s v="08/04/2023"/>
    <s v="07/24/2024"/>
    <s v="CO"/>
    <s v="11245"/>
    <s v="CUSTOMER OWNED BUNDLE"/>
    <s v=""/>
    <n v="204"/>
    <n v="-42"/>
    <n v="2000"/>
    <n v="9.9000000000000005E-2"/>
    <n v="204"/>
    <n v="1062"/>
    <n v="204"/>
    <n v="2000"/>
    <n v="9.9000000000000005E-2"/>
    <n v="204"/>
    <s v="0%"/>
  </r>
  <r>
    <n v="620"/>
    <n v="196200117"/>
    <x v="331"/>
    <s v="NEW YORK CITY "/>
    <x v="3"/>
    <s v="03B,12"/>
    <s v="09/05/2019"/>
    <s v="07/24/2024"/>
    <s v="ADS 44 RH"/>
    <s v="RH14653"/>
    <s v="DW RENTAL-NON AUTO-CHLOR MACHINE"/>
    <s v=""/>
    <n v="734"/>
    <n v="-71"/>
    <n v="10000"/>
    <n v="6.9000000000000006E-2"/>
    <n v="734"/>
    <n v="1"/>
    <n v="815"/>
    <n v="10000"/>
    <n v="7.9000000000000001E-2"/>
    <n v="815"/>
    <s v="10%"/>
  </r>
  <r>
    <n v="620"/>
    <n v="196200130"/>
    <x v="333"/>
    <s v="HARRISON"/>
    <x v="11"/>
    <s v="16B"/>
    <s v="08/06/2019"/>
    <s v="07/26/2024"/>
    <s v="AC A4"/>
    <s v="16055"/>
    <s v="AUTO CHLOR DW BUNDLE"/>
    <s v="09/09/2019"/>
    <n v="205"/>
    <n v="-41"/>
    <n v="1000"/>
    <n v="7.9000000000000001E-2"/>
    <n v="218.58799999999999"/>
    <n v="1172"/>
    <n v="246"/>
    <n v="1000"/>
    <n v="8.8999999999999996E-2"/>
    <n v="261.30799999999999"/>
    <s v="16%"/>
  </r>
  <r>
    <n v="620"/>
    <n v="196200153"/>
    <x v="334"/>
    <s v="NEW YORK CITY "/>
    <x v="8"/>
    <s v="05B"/>
    <s v="08/23/2019"/>
    <s v="08/01/2024"/>
    <s v="AC A5"/>
    <s v="C15232"/>
    <s v="AUTO CHLOR DW BUNDLE"/>
    <s v=""/>
    <n v="220"/>
    <n v="-26"/>
    <n v="1000"/>
    <n v="7.9000000000000001E-2"/>
    <n v="220"/>
    <n v="793"/>
    <n v="246"/>
    <n v="1000"/>
    <n v="8.8999999999999996E-2"/>
    <n v="246"/>
    <s v="11%"/>
  </r>
  <r>
    <n v="620"/>
    <n v="196200154"/>
    <x v="335"/>
    <s v="NEW YORK CITY"/>
    <x v="0"/>
    <s v="08,18B"/>
    <s v="09/11/2019"/>
    <s v="08/02/2024"/>
    <s v="AC UC34"/>
    <s v="V07546"/>
    <s v="AUTO CHLOR DW BUNDLE"/>
    <s v="09/17/2019"/>
    <n v="195"/>
    <n v="-51"/>
    <n v="1000"/>
    <n v="7.9000000000000001E-2"/>
    <n v="195"/>
    <n v="412"/>
    <n v="246"/>
    <n v="1000"/>
    <n v="8.8999999999999996E-2"/>
    <n v="246"/>
    <s v="21%"/>
  </r>
  <r>
    <n v="620"/>
    <n v="196200191"/>
    <x v="336"/>
    <s v="NEW YORK CITY "/>
    <x v="5"/>
    <s v="14B"/>
    <s v="09/27/2019"/>
    <s v="08/02/2024"/>
    <s v="AC A5"/>
    <s v="C17337"/>
    <s v="AUTO CHLOR DW BUNDLE"/>
    <s v="10/03/2019"/>
    <n v="200"/>
    <n v="-46"/>
    <n v="1000"/>
    <n v="7.9000000000000001E-2"/>
    <n v="638.37099999999998"/>
    <n v="6549"/>
    <n v="246"/>
    <n v="1000"/>
    <n v="8.8999999999999996E-2"/>
    <n v="739.86099999999999"/>
    <s v="14%"/>
  </r>
  <r>
    <n v="620"/>
    <n v="216200123"/>
    <x v="337"/>
    <s v="NEW YORK CITY "/>
    <x v="9"/>
    <s v="01B"/>
    <s v="07/10/2023"/>
    <s v="08/16/2024"/>
    <s v="AC UHT"/>
    <s v="UHT00315"/>
    <s v="AUTO CHLOR DW BUNDLE"/>
    <s v=""/>
    <n v="302"/>
    <n v="56"/>
    <n v="1000"/>
    <n v="7.9000000000000001E-2"/>
    <n v="448.387"/>
    <n v="2853"/>
    <n v="302"/>
    <n v="1000"/>
    <n v="7.9000000000000001E-2"/>
    <n v="448.387"/>
    <s v="0%"/>
  </r>
  <r>
    <n v="620"/>
    <n v="196200185"/>
    <x v="338"/>
    <s v="NEW YORK CITY"/>
    <x v="4"/>
    <s v="13B"/>
    <s v="10/04/2019"/>
    <s v="08/19/2024"/>
    <s v="AC UC34"/>
    <s v="V12450"/>
    <s v="AUTO CHLOR DW BUNDLE"/>
    <s v=""/>
    <n v="220"/>
    <n v="-26"/>
    <n v="1000"/>
    <n v="7.9000000000000001E-2"/>
    <n v="349.00700000000001"/>
    <n v="2633"/>
    <n v="246"/>
    <n v="1000"/>
    <n v="8.8999999999999996E-2"/>
    <n v="391.33699999999999"/>
    <s v="11%"/>
  </r>
  <r>
    <n v="620"/>
    <n v="196200218"/>
    <x v="339"/>
    <s v="NEW YORK CITY"/>
    <x v="2"/>
    <s v="19B"/>
    <s v="11/05/2019"/>
    <s v="08/20/2024"/>
    <s v="AC AC"/>
    <s v="AC02244"/>
    <s v="AUTO CHLOR DW BUNDLE"/>
    <s v=""/>
    <n v="239"/>
    <n v="-7"/>
    <n v="1000"/>
    <n v="7.9000000000000001E-2"/>
    <n v="239"/>
    <n v="0"/>
    <n v="264"/>
    <n v="1000"/>
    <n v="8.8999999999999996E-2"/>
    <n v="264"/>
    <s v="9%"/>
  </r>
  <r>
    <n v="620"/>
    <n v="196200166"/>
    <x v="340"/>
    <s v="NEW YORK CITY "/>
    <x v="1"/>
    <s v="05B"/>
    <s v="04/07/2015"/>
    <s v="08/21/2024"/>
    <s v="AC A4"/>
    <s v="04086"/>
    <s v="AUTO CHLOR DW BUNDLE"/>
    <s v="09/04/2019"/>
    <n v="199"/>
    <n v="-47"/>
    <n v="1500"/>
    <n v="7.9000000000000001E-2"/>
    <n v="201.13300000000001"/>
    <n v="1527"/>
    <n v="246"/>
    <n v="1000"/>
    <n v="8.8999999999999996E-2"/>
    <n v="292.90300000000002"/>
    <s v="31%"/>
  </r>
  <r>
    <n v="620"/>
    <n v="196200166"/>
    <x v="340"/>
    <s v="NEW YORK CITY "/>
    <x v="1"/>
    <s v="05B"/>
    <s v="04/07/2015"/>
    <s v="08/21/2024"/>
    <s v="CMA 180 UC"/>
    <s v="18UC085209"/>
    <s v="DW RENTAL-NON AUTO-CHLOR MACHINE"/>
    <s v="09/04/2019"/>
    <n v="229"/>
    <n v="-17"/>
    <n v="1300"/>
    <n v="7.9000000000000001E-2"/>
    <n v="229"/>
    <n v="723"/>
    <n v="290"/>
    <n v="1000"/>
    <n v="7.9000000000000001E-2"/>
    <n v="290"/>
    <s v="21%"/>
  </r>
  <r>
    <n v="620"/>
    <n v="196200159"/>
    <x v="341"/>
    <s v="NEW YORK CITY "/>
    <x v="9"/>
    <s v="15B"/>
    <s v="08/29/2019"/>
    <s v="08/22/2024"/>
    <s v="AC A5"/>
    <s v="C16374"/>
    <s v="AUTO CHLOR DW BUNDLE"/>
    <s v=""/>
    <n v="220"/>
    <n v="-26"/>
    <n v="1000"/>
    <n v="7.9000000000000001E-2"/>
    <n v="278.77600000000001"/>
    <n v="1744"/>
    <n v="246"/>
    <n v="1000"/>
    <n v="8.8999999999999996E-2"/>
    <n v="312.21600000000001"/>
    <s v="11%"/>
  </r>
  <r>
    <n v="620"/>
    <n v="6202543"/>
    <x v="342"/>
    <s v="EDISON"/>
    <x v="11"/>
    <s v="04B"/>
    <s v="09/19/2006"/>
    <s v="08/23/2024"/>
    <s v="CO"/>
    <s v="AF47889"/>
    <s v="CUSTOMER OWNED BUNDLE"/>
    <s v="12/31/2019"/>
    <n v="170"/>
    <n v="-76"/>
    <n v="2000"/>
    <n v="6.5000000000000002E-2"/>
    <n v="330.81"/>
    <n v="4474"/>
    <n v="204"/>
    <n v="2000"/>
    <n v="9.9000000000000005E-2"/>
    <n v="448.92599999999999"/>
    <s v="26%"/>
  </r>
  <r>
    <n v="620"/>
    <n v="196200172"/>
    <x v="343"/>
    <s v="NEW YORK CITY "/>
    <x v="9"/>
    <s v="19B"/>
    <s v="09/18/2019"/>
    <s v="09/02/2024"/>
    <s v="ADS ET-AF"/>
    <s v="W8676"/>
    <s v="DW RENTAL-NON AUTO-CHLOR MACHINE"/>
    <s v=""/>
    <n v="220"/>
    <n v="-26"/>
    <n v="1000"/>
    <n v="7.9000000000000001E-2"/>
    <n v="220"/>
    <n v="0"/>
    <n v="240"/>
    <n v="1000"/>
    <n v="8.8999999999999996E-2"/>
    <n v="240"/>
    <s v="8%"/>
  </r>
  <r>
    <n v="620"/>
    <n v="6207045"/>
    <x v="344"/>
    <s v="EDISON"/>
    <x v="11"/>
    <s v="12B"/>
    <s v="05/08/2013"/>
    <s v="09/04/2024"/>
    <s v="AC A5"/>
    <s v="C12448"/>
    <s v="AUTO CHLOR DW BUNDLE"/>
    <s v="09/09/2019"/>
    <n v="195"/>
    <n v="-51"/>
    <n v="1000"/>
    <n v="6.9000000000000006E-2"/>
    <n v="195"/>
    <n v="427"/>
    <n v="246"/>
    <n v="1000"/>
    <n v="8.8999999999999996E-2"/>
    <n v="246"/>
    <s v="21%"/>
  </r>
  <r>
    <n v="620"/>
    <n v="226200156"/>
    <x v="345"/>
    <s v="HO-HO-KUS"/>
    <x v="6"/>
    <s v="07B"/>
    <s v="10/02/2017"/>
    <s v="09/08/2024"/>
    <s v="AC A5"/>
    <s v="C19024"/>
    <s v="AUTO CHLOR DW BUNDLE"/>
    <s v="10/01/2022"/>
    <n v="220"/>
    <n v="-26"/>
    <n v="1000"/>
    <n v="8.8999999999999996E-2"/>
    <n v="220"/>
    <n v="160"/>
    <n v="246"/>
    <n v="1000"/>
    <n v="8.8999999999999996E-2"/>
    <n v="246"/>
    <s v="11%"/>
  </r>
  <r>
    <n v="620"/>
    <n v="196200186"/>
    <x v="346"/>
    <s v="NEW YORK CITY "/>
    <x v="3"/>
    <s v="06B"/>
    <s v="10/08/2019"/>
    <s v="09/09/2024"/>
    <s v="CO"/>
    <s v="63737"/>
    <s v="CUSTOMER OWNED BUNDLE"/>
    <s v="10/11/2019"/>
    <n v="189"/>
    <n v="-57"/>
    <n v="2000"/>
    <n v="8.5999999999999993E-2"/>
    <n v="576.25800000000004"/>
    <n v="6503"/>
    <n v="204"/>
    <n v="2000"/>
    <n v="9.9000000000000005E-2"/>
    <n v="649.79700000000003"/>
    <s v="11%"/>
  </r>
  <r>
    <n v="620"/>
    <n v="196200120"/>
    <x v="317"/>
    <s v="NEW YORK CITY "/>
    <x v="4"/>
    <s v="17B"/>
    <s v="09/12/2019"/>
    <s v="09/12/2024"/>
    <s v="ADS 44 LH"/>
    <s v="LH07364"/>
    <s v="NON AC DW RENTAL PLUS CHEM"/>
    <s v="09/19/2019"/>
    <n v="665"/>
    <n v="-140"/>
    <n v="10000"/>
    <n v="6.9000000000000006E-2"/>
    <n v="665"/>
    <n v="1"/>
    <n v="339"/>
    <n v="0"/>
    <n v="0"/>
    <n v="339"/>
    <s v="-96%"/>
  </r>
  <r>
    <n v="620"/>
    <n v="216200136"/>
    <x v="347"/>
    <s v="NEW YORK CITY "/>
    <x v="5"/>
    <s v="17B"/>
    <s v="12/06/2021"/>
    <s v="09/16/2024"/>
    <s v="AC UC34-B"/>
    <s v="V16467B"/>
    <s v="AUTO CHLOR DW BUNDLE"/>
    <s v="12/06/2021"/>
    <n v="260"/>
    <n v="14"/>
    <n v="1000"/>
    <n v="8.8999999999999996E-2"/>
    <n v="324.34699999999998"/>
    <n v="1723"/>
    <n v="281"/>
    <n v="1000"/>
    <n v="8.8999999999999996E-2"/>
    <n v="345.34699999999998"/>
    <s v="6%"/>
  </r>
  <r>
    <n v="620"/>
    <n v="196200156"/>
    <x v="348"/>
    <s v="EDISON"/>
    <x v="11"/>
    <s v="12B"/>
    <s v="09/25/2019"/>
    <s v="09/19/2024"/>
    <s v="AC D2-CR"/>
    <s v="CDR00014"/>
    <s v="AUTO CHLOR DW BUNDLE"/>
    <s v="02/29/2020"/>
    <n v="300"/>
    <n v="54"/>
    <n v="1000"/>
    <n v="0.125"/>
    <n v="300"/>
    <n v="680"/>
    <n v="309"/>
    <n v="1000"/>
    <n v="0.14899999999999999"/>
    <n v="309"/>
    <s v="3%"/>
  </r>
  <r>
    <n v="620"/>
    <n v="236200115"/>
    <x v="349"/>
    <s v="NEW YORK CITY"/>
    <x v="8"/>
    <s v="13B"/>
    <s v="10/31/2023"/>
    <s v="09/21/2024"/>
    <s v="CO"/>
    <s v="64646"/>
    <s v="CUSTOMER OWNED BUNDLE"/>
    <s v=""/>
    <n v="204"/>
    <n v="-42"/>
    <n v="2000"/>
    <n v="9.9000000000000005E-2"/>
    <n v="204"/>
    <n v="1891"/>
    <n v="204"/>
    <n v="2000"/>
    <n v="9.9000000000000005E-2"/>
    <n v="204"/>
    <s v="0%"/>
  </r>
  <r>
    <n v="620"/>
    <n v="196200194"/>
    <x v="350"/>
    <s v="PALISADES PARK"/>
    <x v="10"/>
    <s v="17B"/>
    <s v="10/10/2019"/>
    <s v="09/24/2024"/>
    <s v="AC A5"/>
    <s v="C14760"/>
    <s v="AUTO CHLOR DW BUNDLE"/>
    <s v="11/12/2020"/>
    <n v="279"/>
    <n v="33"/>
    <n v="2000"/>
    <n v="7.9000000000000001E-2"/>
    <n v="279"/>
    <n v="901"/>
    <n v="246"/>
    <n v="1000"/>
    <n v="8.8999999999999996E-2"/>
    <n v="246"/>
    <s v="-13%"/>
  </r>
  <r>
    <n v="620"/>
    <n v="196200210"/>
    <x v="351"/>
    <s v="NEW YORK CITY"/>
    <x v="7"/>
    <s v="11B"/>
    <s v="10/23/2019"/>
    <s v="09/30/2024"/>
    <s v="AC AC"/>
    <s v="AC01663"/>
    <s v="AUTO CHLOR DW BUNDLE"/>
    <s v=""/>
    <n v="239"/>
    <n v="-7"/>
    <n v="1000"/>
    <n v="7.9000000000000001E-2"/>
    <n v="239"/>
    <n v="846"/>
    <n v="264"/>
    <n v="1000"/>
    <n v="8.8999999999999996E-2"/>
    <n v="264"/>
    <s v="9%"/>
  </r>
  <r>
    <n v="620"/>
    <n v="196200212"/>
    <x v="352"/>
    <s v="NEW YORK CITY "/>
    <x v="0"/>
    <s v="09B"/>
    <s v="10/24/2019"/>
    <s v="10/01/2024"/>
    <s v="AC UHT"/>
    <s v="UHT00741"/>
    <s v="AUTO CHLOR DW BUNDLE"/>
    <s v="10/28/2019"/>
    <n v="215"/>
    <n v="-31"/>
    <n v="1000"/>
    <n v="7.9000000000000001E-2"/>
    <n v="229.852"/>
    <n v="1188"/>
    <n v="302"/>
    <n v="1000"/>
    <n v="7.9000000000000001E-2"/>
    <n v="316.85199999999998"/>
    <s v="27%"/>
  </r>
  <r>
    <n v="620"/>
    <n v="196200212"/>
    <x v="352"/>
    <s v="NEW YORK CITY "/>
    <x v="0"/>
    <s v="09B"/>
    <s v="12/12/2019"/>
    <s v="10/01/2024"/>
    <s v="AC UC34"/>
    <s v="V07593"/>
    <s v="AUTO CHLOR DW BUNDLE"/>
    <s v=""/>
    <n v="220"/>
    <n v="-26"/>
    <n v="1000"/>
    <n v="7.9000000000000001E-2"/>
    <n v="220"/>
    <n v="245"/>
    <n v="246"/>
    <n v="1000"/>
    <n v="8.8999999999999996E-2"/>
    <n v="246"/>
    <s v="11%"/>
  </r>
  <r>
    <n v="620"/>
    <n v="196200212"/>
    <x v="352"/>
    <s v="NEW YORK CITY "/>
    <x v="0"/>
    <s v="09B"/>
    <s v="10/24/2019"/>
    <s v="10/01/2024"/>
    <s v="HUBBELL"/>
    <s v="J16-026938"/>
    <s v="BOOSTERS-RENTAL"/>
    <s v="10/28/2019"/>
    <n v="89"/>
    <n v="-157"/>
    <n v="0"/>
    <n v="0"/>
    <n v="89"/>
    <n v="1"/>
    <n v="110"/>
    <n v="0"/>
    <n v="0"/>
    <n v="110"/>
    <s v="19%"/>
  </r>
  <r>
    <n v="620"/>
    <n v="196200212"/>
    <x v="352"/>
    <s v="NEW YORK CITY "/>
    <x v="0"/>
    <s v="09B"/>
    <s v="10/28/2019"/>
    <s v="10/01/2024"/>
    <s v="ADS 44 RL"/>
    <s v="RL01371"/>
    <s v="NON AC DW RENTAL PLUS CHEM"/>
    <s v="10/28/2019"/>
    <n v="775"/>
    <n v="-30"/>
    <n v="10000"/>
    <n v="6.9000000000000006E-2"/>
    <n v="775"/>
    <n v="8266"/>
    <n v="339"/>
    <n v="0"/>
    <n v="0"/>
    <n v="339"/>
    <s v="-129%"/>
  </r>
  <r>
    <n v="620"/>
    <n v="226200147"/>
    <x v="353"/>
    <s v="NEW YORK CITY "/>
    <x v="0"/>
    <s v="08B"/>
    <s v="09/22/2022"/>
    <s v="10/02/2024"/>
    <s v="AC A4"/>
    <s v="17982"/>
    <s v="AUTO CHLOR DW BUNDLE"/>
    <s v="09/30/2022"/>
    <n v="220"/>
    <n v="-26"/>
    <n v="1000"/>
    <n v="8.8999999999999996E-2"/>
    <n v="220"/>
    <n v="0"/>
    <n v="246"/>
    <n v="1000"/>
    <n v="8.8999999999999996E-2"/>
    <n v="246"/>
    <s v="11%"/>
  </r>
  <r>
    <n v="620"/>
    <n v="196200198"/>
    <x v="354"/>
    <s v="NEW YORK CITY "/>
    <x v="7"/>
    <s v="18B"/>
    <s v="10/30/2019"/>
    <s v="10/07/2024"/>
    <s v="AC UC34"/>
    <s v="V00537"/>
    <s v="AUTO CHLOR DW BUNDLE"/>
    <s v=""/>
    <n v="220"/>
    <n v="-26"/>
    <n v="1000"/>
    <n v="7.9000000000000001E-2"/>
    <n v="220"/>
    <n v="393"/>
    <n v="246"/>
    <n v="1000"/>
    <n v="8.8999999999999996E-2"/>
    <n v="246"/>
    <s v="11%"/>
  </r>
  <r>
    <n v="620"/>
    <n v="6203540"/>
    <x v="355"/>
    <s v="RIDGEWOOD"/>
    <x v="6"/>
    <s v="18B"/>
    <s v="11/05/2020"/>
    <s v="10/15/2024"/>
    <s v="AC UC34"/>
    <s v="V02366"/>
    <s v="AUTO CHLOR DW BUNDLE"/>
    <s v=""/>
    <n v="220"/>
    <n v="-26"/>
    <n v="1000"/>
    <n v="7.9000000000000001E-2"/>
    <n v="259.73700000000002"/>
    <n v="1503"/>
    <n v="246"/>
    <n v="1000"/>
    <n v="8.8999999999999996E-2"/>
    <n v="290.767"/>
    <s v="11%"/>
  </r>
  <r>
    <n v="620"/>
    <n v="196200204"/>
    <x v="60"/>
    <s v="NEW YORK CITY "/>
    <x v="4"/>
    <s v="05B"/>
    <s v="02/05/2018"/>
    <s v="10/16/2024"/>
    <s v="AC AC-B"/>
    <s v="AC01679B"/>
    <s v="AUTO CHLOR DW BUNDLE"/>
    <s v="10/17/2019"/>
    <n v="250"/>
    <n v="4"/>
    <n v="1000"/>
    <n v="7.9000000000000001E-2"/>
    <n v="250"/>
    <n v="901"/>
    <n v="304"/>
    <n v="1000"/>
    <n v="8.8999999999999996E-2"/>
    <n v="304"/>
    <s v="18%"/>
  </r>
  <r>
    <n v="620"/>
    <n v="196200091"/>
    <x v="356"/>
    <s v="NEW YORK CITY "/>
    <x v="9"/>
    <s v="14B"/>
    <s v="11/12/2020"/>
    <s v="10/21/2024"/>
    <s v="ADS HT25"/>
    <s v="HT-001144"/>
    <s v="DW RENTAL-NON AUTO-CHLOR MACHINE"/>
    <s v="11/27/2020"/>
    <n v="334"/>
    <n v="88"/>
    <n v="1000"/>
    <n v="7.9000000000000001E-2"/>
    <n v="654.029"/>
    <n v="5051"/>
    <n v="345"/>
    <n v="1000"/>
    <n v="7.9000000000000001E-2"/>
    <n v="665.029"/>
    <s v="2%"/>
  </r>
  <r>
    <n v="620"/>
    <n v="156202084"/>
    <x v="357"/>
    <s v="NEW YORK CITY "/>
    <x v="1"/>
    <s v="06B,16"/>
    <s v="03/06/2019"/>
    <s v="10/23/2024"/>
    <s v="AC A4"/>
    <s v="20926"/>
    <s v="AUTO CHLOR DW BUNDLE"/>
    <s v="04/01/2021"/>
    <n v="430"/>
    <n v="184"/>
    <n v="5000"/>
    <n v="7.9000000000000001E-2"/>
    <n v="526.77499999999998"/>
    <n v="6225"/>
    <n v="246"/>
    <n v="1000"/>
    <n v="8.8999999999999996E-2"/>
    <n v="711.02499999999998"/>
    <s v="26%"/>
  </r>
  <r>
    <n v="620"/>
    <n v="196200221"/>
    <x v="358"/>
    <s v="NEW YORK CITY"/>
    <x v="8"/>
    <s v="16B"/>
    <s v="12/11/2019"/>
    <s v="10/28/2024"/>
    <s v="AC UC34"/>
    <s v="V02936"/>
    <s v="AUTO CHLOR DW BUNDLE"/>
    <s v=""/>
    <n v="220"/>
    <n v="-26"/>
    <n v="1000"/>
    <n v="7.9000000000000001E-2"/>
    <n v="220"/>
    <n v="914"/>
    <n v="246"/>
    <n v="1000"/>
    <n v="8.8999999999999996E-2"/>
    <n v="246"/>
    <s v="11%"/>
  </r>
  <r>
    <n v="620"/>
    <n v="6202757"/>
    <x v="359"/>
    <s v="NEW YORK CITY "/>
    <x v="5"/>
    <s v="08B"/>
    <s v="02/01/2007"/>
    <s v="10/30/2024"/>
    <s v="AC A4"/>
    <s v="28329"/>
    <s v="AUTO CHLOR DW BUNDLE"/>
    <s v="10/31/2019"/>
    <n v="175"/>
    <n v="-71"/>
    <n v="1000"/>
    <n v="6.5000000000000002E-2"/>
    <n v="180.2"/>
    <n v="1080"/>
    <n v="246"/>
    <n v="1000"/>
    <n v="8.8999999999999996E-2"/>
    <n v="253.12"/>
    <s v="29%"/>
  </r>
  <r>
    <n v="620"/>
    <n v="62013485"/>
    <x v="360"/>
    <s v="NEW YORK CITY "/>
    <x v="4"/>
    <s v="15B"/>
    <s v="08/05/2006"/>
    <s v="10/30/2024"/>
    <s v="AC A4"/>
    <s v="16646"/>
    <s v="AUTO CHLOR DW BUNDLE"/>
    <s v="12/31/2019"/>
    <n v="180"/>
    <n v="-66"/>
    <n v="1000"/>
    <n v="6.9000000000000006E-2"/>
    <n v="237.54599999999999"/>
    <n v="1834"/>
    <n v="246"/>
    <n v="1000"/>
    <n v="8.8999999999999996E-2"/>
    <n v="320.226"/>
    <s v="26%"/>
  </r>
  <r>
    <n v="620"/>
    <n v="156200302"/>
    <x v="361"/>
    <s v="NEW YORK CITY "/>
    <x v="4"/>
    <s v="03B"/>
    <s v="02/27/2015"/>
    <s v="11/04/2024"/>
    <s v="AC UC34-B"/>
    <s v="V10500B"/>
    <s v="AUTO CHLOR DW BUNDLE"/>
    <s v="12/19/2019"/>
    <n v="210"/>
    <n v="-36"/>
    <n v="1000"/>
    <n v="7.9000000000000001E-2"/>
    <n v="210"/>
    <n v="839"/>
    <n v="281"/>
    <n v="1000"/>
    <n v="8.8999999999999996E-2"/>
    <n v="281"/>
    <s v="25%"/>
  </r>
  <r>
    <n v="620"/>
    <n v="156200302"/>
    <x v="361"/>
    <s v="NEW YORK CITY "/>
    <x v="4"/>
    <s v="03B"/>
    <s v="02/27/2015"/>
    <s v="11/04/2024"/>
    <s v="AC A5"/>
    <s v="C11891"/>
    <s v="AUTO CHLOR DW BUNDLE"/>
    <s v="12/19/2019"/>
    <n v="250"/>
    <n v="4"/>
    <n v="2000"/>
    <n v="7.9000000000000001E-2"/>
    <n v="286.89299999999997"/>
    <n v="2467"/>
    <n v="246"/>
    <n v="1000"/>
    <n v="8.8999999999999996E-2"/>
    <n v="376.56299999999999"/>
    <s v="24%"/>
  </r>
  <r>
    <n v="620"/>
    <n v="6205699"/>
    <x v="116"/>
    <s v="PARAMUS"/>
    <x v="6"/>
    <s v="06B"/>
    <s v="02/14/2011"/>
    <s v="11/04/2024"/>
    <s v="CO"/>
    <s v="ETAD1646"/>
    <s v="CUSTOMER OWNED BUNDLE"/>
    <s v="12/30/2019"/>
    <n v="160"/>
    <n v="-86"/>
    <n v="1200"/>
    <n v="7.9000000000000001E-2"/>
    <n v="160"/>
    <n v="735"/>
    <n v="204"/>
    <n v="2000"/>
    <n v="9.9000000000000005E-2"/>
    <n v="204"/>
    <s v="22%"/>
  </r>
  <r>
    <n v="620"/>
    <n v="6205699"/>
    <x v="116"/>
    <s v="PARAMUS"/>
    <x v="6"/>
    <s v="06B"/>
    <s v="02/14/2011"/>
    <s v="11/04/2024"/>
    <s v="CO"/>
    <s v="ETAD2019"/>
    <s v="CUSTOMER OWNED BUNDLE"/>
    <s v="12/30/2019"/>
    <n v="160"/>
    <n v="-86"/>
    <n v="1200"/>
    <n v="7.9000000000000001E-2"/>
    <n v="160"/>
    <n v="499"/>
    <n v="204"/>
    <n v="2000"/>
    <n v="9.9000000000000005E-2"/>
    <n v="204"/>
    <s v="22%"/>
  </r>
  <r>
    <n v="620"/>
    <n v="6204688"/>
    <x v="362"/>
    <s v="HILLSDALE"/>
    <x v="6"/>
    <s v="07B"/>
    <s v="10/06/2009"/>
    <s v="11/05/2024"/>
    <s v="AC A4"/>
    <s v="29033"/>
    <s v="AUTO CHLOR DW BUNDLE"/>
    <s v="12/31/2019"/>
    <n v="190"/>
    <n v="-56"/>
    <n v="1000"/>
    <n v="6.9000000000000006E-2"/>
    <n v="190"/>
    <n v="447"/>
    <n v="246"/>
    <n v="1000"/>
    <n v="8.8999999999999996E-2"/>
    <n v="246"/>
    <s v="23%"/>
  </r>
  <r>
    <n v="620"/>
    <n v="6205510"/>
    <x v="363"/>
    <s v="NEW YORK CITY "/>
    <x v="8"/>
    <s v="08B"/>
    <s v="10/22/2010"/>
    <s v="11/05/2024"/>
    <s v="AC UC34"/>
    <s v="V04275"/>
    <s v="AUTO CHLOR DW BUNDLE"/>
    <s v="12/31/2019"/>
    <n v="204"/>
    <n v="-42"/>
    <n v="1000"/>
    <n v="6.9000000000000006E-2"/>
    <n v="204"/>
    <n v="712"/>
    <n v="246"/>
    <n v="1000"/>
    <n v="8.8999999999999996E-2"/>
    <n v="246"/>
    <s v="17%"/>
  </r>
  <r>
    <n v="620"/>
    <n v="6205565"/>
    <x v="364"/>
    <s v="WESTWOOD"/>
    <x v="6"/>
    <s v="10B"/>
    <s v="11/29/2010"/>
    <s v="11/05/2024"/>
    <s v="AC A4"/>
    <s v="21176"/>
    <s v="AUTO CHLOR DW BUNDLE"/>
    <s v="12/31/2019"/>
    <n v="220"/>
    <n v="-26"/>
    <n v="1500"/>
    <n v="7.9000000000000001E-2"/>
    <n v="223.95"/>
    <n v="1550"/>
    <n v="246"/>
    <n v="1000"/>
    <n v="8.8999999999999996E-2"/>
    <n v="294.95"/>
    <s v="24%"/>
  </r>
  <r>
    <n v="620"/>
    <n v="6205510"/>
    <x v="363"/>
    <s v="NEW YORK CITY "/>
    <x v="8"/>
    <s v="08B"/>
    <s v="10/22/2010"/>
    <s v="11/05/2024"/>
    <s v="ADS ASQ"/>
    <s v="ASQ-04440"/>
    <s v="DW RENTAL-NON AUTO-CHLOR MACHINE"/>
    <s v="12/31/2019"/>
    <n v="204"/>
    <n v="-42"/>
    <n v="1000"/>
    <n v="6.9000000000000006E-2"/>
    <n v="204"/>
    <n v="518"/>
    <n v="264"/>
    <n v="1000"/>
    <n v="8.8999999999999996E-2"/>
    <n v="264"/>
    <s v="23%"/>
  </r>
  <r>
    <n v="620"/>
    <n v="196200232"/>
    <x v="365"/>
    <s v="NEW YORK CITY"/>
    <x v="0"/>
    <s v="18B"/>
    <s v="01/15/2020"/>
    <s v="11/06/2024"/>
    <s v="AC A5"/>
    <s v="C16118"/>
    <s v="AUTO CHLOR DW BUNDLE"/>
    <s v=""/>
    <n v="220"/>
    <n v="-26"/>
    <n v="1000"/>
    <n v="7.9000000000000001E-2"/>
    <n v="251.44200000000001"/>
    <n v="1398"/>
    <n v="246"/>
    <n v="1000"/>
    <n v="8.8999999999999996E-2"/>
    <n v="281.42200000000003"/>
    <s v="11%"/>
  </r>
  <r>
    <n v="620"/>
    <n v="196200232"/>
    <x v="365"/>
    <s v="NEW YORK CITY"/>
    <x v="0"/>
    <s v="18B"/>
    <s v="01/15/2020"/>
    <s v="11/06/2024"/>
    <s v="AC UC34"/>
    <s v="V16409"/>
    <s v="AUTO CHLOR DW BUNDLE"/>
    <s v=""/>
    <n v="220"/>
    <n v="-26"/>
    <n v="1000"/>
    <n v="7.9000000000000001E-2"/>
    <n v="220"/>
    <n v="949"/>
    <n v="246"/>
    <n v="1000"/>
    <n v="8.8999999999999996E-2"/>
    <n v="246"/>
    <s v="11%"/>
  </r>
  <r>
    <n v="620"/>
    <n v="6201545"/>
    <x v="366"/>
    <s v="NEW YORK CITY "/>
    <x v="8"/>
    <s v="10B"/>
    <s v="11/19/2019"/>
    <s v="11/06/2024"/>
    <s v="AC A4"/>
    <s v="21320"/>
    <s v="AUTO CHLOR DW BUNDLE"/>
    <s v=""/>
    <n v="220"/>
    <n v="-26"/>
    <n v="1000"/>
    <n v="7.9000000000000001E-2"/>
    <n v="562.149"/>
    <n v="5331"/>
    <n v="246"/>
    <n v="1000"/>
    <n v="8.8999999999999996E-2"/>
    <n v="631.45899999999995"/>
    <s v="11%"/>
  </r>
  <r>
    <n v="620"/>
    <n v="6207252"/>
    <x v="367"/>
    <s v="NEW YORK CITY "/>
    <x v="7"/>
    <s v="05B"/>
    <s v="04/06/2021"/>
    <s v="11/06/2024"/>
    <s v="AC UHT"/>
    <s v="UHT00075"/>
    <s v="AUTO CHLOR DW BUNDLE"/>
    <s v="04/06/2021"/>
    <n v="245"/>
    <n v="-1"/>
    <n v="1000"/>
    <n v="7.9000000000000001E-2"/>
    <n v="460.82799999999997"/>
    <n v="3732"/>
    <n v="302"/>
    <n v="1000"/>
    <n v="7.9000000000000001E-2"/>
    <n v="517.82799999999997"/>
    <s v="11%"/>
  </r>
  <r>
    <n v="620"/>
    <n v="166200706"/>
    <x v="129"/>
    <s v="NEW YORK CITY"/>
    <x v="3"/>
    <s v="15B"/>
    <s v="09/23/2016"/>
    <s v="11/06/2024"/>
    <s v="CO"/>
    <s v="CMA L1-X "/>
    <s v="CUSTOMER OWNED BUNDLE"/>
    <s v="12/30/2019"/>
    <n v="195"/>
    <n v="-51"/>
    <n v="2000"/>
    <n v="8.5999999999999993E-2"/>
    <n v="301.46800000000002"/>
    <n v="3238"/>
    <n v="204"/>
    <n v="2000"/>
    <n v="9.9000000000000005E-2"/>
    <n v="326.56200000000001"/>
    <s v="8%"/>
  </r>
  <r>
    <n v="620"/>
    <n v="196200142"/>
    <x v="368"/>
    <s v="NEW YORK CITY"/>
    <x v="9"/>
    <s v="04B"/>
    <s v="12/03/2019"/>
    <s v="11/08/2024"/>
    <s v="AC A4"/>
    <s v="26368"/>
    <s v="AUTO CHLOR DW BUNDLE"/>
    <s v=""/>
    <n v="220"/>
    <n v="-26"/>
    <n v="1000"/>
    <n v="7.9000000000000001E-2"/>
    <n v="220"/>
    <n v="962"/>
    <n v="246"/>
    <n v="1000"/>
    <n v="8.8999999999999996E-2"/>
    <n v="246"/>
    <s v="11%"/>
  </r>
  <r>
    <n v="620"/>
    <n v="216200052"/>
    <x v="369"/>
    <s v="NEW YORK CITY "/>
    <x v="0"/>
    <s v="15B"/>
    <s v="12/13/2023"/>
    <s v="11/09/2024"/>
    <s v="HU J4"/>
    <s v="J411-02929"/>
    <s v="BOOSTERS-RENTAL"/>
    <s v=""/>
    <n v="110"/>
    <n v="-136"/>
    <n v="0"/>
    <n v="0"/>
    <n v="110"/>
    <n v="1"/>
    <n v="110"/>
    <n v="0"/>
    <n v="0"/>
    <n v="110"/>
    <s v="0%"/>
  </r>
  <r>
    <n v="620"/>
    <n v="6201060"/>
    <x v="370"/>
    <s v="NEW YORK CITY "/>
    <x v="9"/>
    <s v="07B"/>
    <s v="11/20/2019"/>
    <s v="11/13/2024"/>
    <s v="AC A5"/>
    <s v="C18356"/>
    <s v="AUTO CHLOR DW BUNDLE"/>
    <s v=""/>
    <n v="220"/>
    <n v="-26"/>
    <n v="1000"/>
    <n v="7.9000000000000001E-2"/>
    <n v="540.66099999999994"/>
    <n v="5059"/>
    <n v="246"/>
    <n v="1000"/>
    <n v="8.8999999999999996E-2"/>
    <n v="607.25099999999998"/>
    <s v="11%"/>
  </r>
  <r>
    <n v="620"/>
    <n v="196200230"/>
    <x v="371"/>
    <s v="NEW YORK CITY "/>
    <x v="9"/>
    <s v="03B"/>
    <s v="11/25/2019"/>
    <s v="11/14/2024"/>
    <s v="AC A5"/>
    <s v="C17948"/>
    <s v="AUTO CHLOR DW BUNDLE"/>
    <s v="11/25/2019"/>
    <n v="240"/>
    <n v="-6"/>
    <n v="1500"/>
    <n v="7.9000000000000001E-2"/>
    <n v="566.58600000000001"/>
    <n v="5634"/>
    <n v="246"/>
    <n v="1000"/>
    <n v="8.8999999999999996E-2"/>
    <n v="658.42600000000004"/>
    <s v="14%"/>
  </r>
  <r>
    <n v="620"/>
    <n v="6201375"/>
    <x v="372"/>
    <s v="NEW YORK CITY"/>
    <x v="1"/>
    <s v="09B,19"/>
    <s v="05/20/2004"/>
    <s v="11/18/2024"/>
    <s v="ADS HT25"/>
    <s v="HT-002418"/>
    <s v="DW RENTAL-NON AUTO-CHLOR MACHINE"/>
    <s v="12/31/2019"/>
    <n v="280"/>
    <n v="34"/>
    <n v="2500"/>
    <n v="5.8999999999999997E-2"/>
    <n v="344.31"/>
    <n v="3590"/>
    <n v="345"/>
    <n v="1000"/>
    <n v="7.9000000000000001E-2"/>
    <n v="549.61"/>
    <s v="37%"/>
  </r>
  <r>
    <n v="620"/>
    <n v="6205787"/>
    <x v="373"/>
    <s v="ISELIN"/>
    <x v="2"/>
    <s v="19B"/>
    <s v="04/12/2011"/>
    <s v="11/20/2024"/>
    <s v="AC A4"/>
    <s v="28418"/>
    <s v="AUTO CHLOR DW BUNDLE"/>
    <s v="12/31/2019"/>
    <n v="195"/>
    <n v="-51"/>
    <n v="1300"/>
    <n v="6.9000000000000006E-2"/>
    <n v="195"/>
    <n v="0"/>
    <n v="246"/>
    <n v="1000"/>
    <n v="8.8999999999999996E-2"/>
    <n v="246"/>
    <s v="21%"/>
  </r>
  <r>
    <n v="620"/>
    <n v="156200994"/>
    <x v="374"/>
    <s v="HO-HO-KUS"/>
    <x v="6"/>
    <s v="07B"/>
    <s v="08/10/2020"/>
    <s v="11/20/2024"/>
    <s v="AC A4"/>
    <s v="17264"/>
    <s v="AUTO CHLOR DW BUNDLE"/>
    <s v=""/>
    <n v="220"/>
    <n v="-26"/>
    <n v="1000"/>
    <n v="7.9000000000000001E-2"/>
    <n v="447.75700000000001"/>
    <n v="3883"/>
    <n v="246"/>
    <n v="1000"/>
    <n v="8.8999999999999996E-2"/>
    <n v="502.58699999999999"/>
    <s v="11%"/>
  </r>
  <r>
    <n v="620"/>
    <n v="196200241"/>
    <x v="375"/>
    <s v="ENGLEWOOD CLIFF"/>
    <x v="6"/>
    <s v="10B"/>
    <s v="12/18/2019"/>
    <s v="11/20/2024"/>
    <s v="AC A4"/>
    <s v="18329"/>
    <s v="AUTO CHLOR DW BUNDLE"/>
    <s v=""/>
    <n v="220"/>
    <n v="-26"/>
    <n v="1000"/>
    <n v="7.9000000000000001E-2"/>
    <n v="220"/>
    <n v="631"/>
    <n v="246"/>
    <n v="1000"/>
    <n v="8.8999999999999996E-2"/>
    <n v="246"/>
    <s v="11%"/>
  </r>
  <r>
    <n v="620"/>
    <n v="196200241"/>
    <x v="375"/>
    <s v="ENGLEWOOD CLIFF"/>
    <x v="6"/>
    <s v="10B"/>
    <s v="12/18/2019"/>
    <s v="11/20/2024"/>
    <s v="AC A4"/>
    <s v="18769"/>
    <s v="AUTO CHLOR DW BUNDLE"/>
    <s v=""/>
    <n v="220"/>
    <n v="-26"/>
    <n v="1000"/>
    <n v="7.9000000000000001E-2"/>
    <n v="493.18200000000002"/>
    <n v="4458"/>
    <n v="246"/>
    <n v="1000"/>
    <n v="8.8999999999999996E-2"/>
    <n v="553.76199999999994"/>
    <s v="11%"/>
  </r>
  <r>
    <n v="620"/>
    <n v="196200139"/>
    <x v="376"/>
    <s v="NEW YORK CITY "/>
    <x v="0"/>
    <s v="08B"/>
    <s v="09/24/2019"/>
    <s v="11/21/2024"/>
    <s v="AC A5"/>
    <s v="C14286"/>
    <s v="AUTO CHLOR DW BUNDLE"/>
    <s v="04/01/2021"/>
    <n v="430"/>
    <n v="184"/>
    <n v="5000"/>
    <n v="7.9000000000000001E-2"/>
    <n v="636.26900000000001"/>
    <n v="7611"/>
    <n v="246"/>
    <n v="1000"/>
    <n v="8.8999999999999996E-2"/>
    <n v="834.37900000000002"/>
    <s v="24%"/>
  </r>
  <r>
    <n v="620"/>
    <n v="196200233"/>
    <x v="377"/>
    <s v="NEW YORK CITY "/>
    <x v="5"/>
    <s v="17B"/>
    <s v="12/09/2019"/>
    <s v="11/21/2024"/>
    <s v="CMA 180 UC"/>
    <s v="18UC017823"/>
    <s v="DW RENTAL-NON AUTO-CHLOR MACHINE"/>
    <s v="12/09/2019"/>
    <n v="264"/>
    <n v="18"/>
    <n v="1000"/>
    <n v="7.9000000000000001E-2"/>
    <n v="264"/>
    <n v="649"/>
    <n v="290"/>
    <n v="1000"/>
    <n v="7.9000000000000001E-2"/>
    <n v="290"/>
    <s v="9%"/>
  </r>
  <r>
    <n v="620"/>
    <n v="6208015"/>
    <x v="378"/>
    <s v="NEW YORK CITY "/>
    <x v="5"/>
    <s v="18B"/>
    <s v="03/31/2022"/>
    <s v="11/24/2024"/>
    <s v="ADS ET-AF"/>
    <s v="ETAF11105"/>
    <s v="DW RENTAL-NON AUTO-CHLOR MACHINE"/>
    <s v="03/31/2022"/>
    <n v="235"/>
    <n v="-11"/>
    <n v="1000"/>
    <n v="8.8999999999999996E-2"/>
    <n v="235"/>
    <n v="0"/>
    <n v="240"/>
    <n v="1000"/>
    <n v="8.8999999999999996E-2"/>
    <n v="240"/>
    <s v="2%"/>
  </r>
  <r>
    <n v="620"/>
    <n v="6201402"/>
    <x v="1"/>
    <s v="NEW YORK CITY "/>
    <x v="1"/>
    <s v="09B,19"/>
    <s v="08/27/2001"/>
    <s v="11/25/2024"/>
    <s v="AC A4"/>
    <s v="26355"/>
    <s v="AUTO CHLOR DW BUNDLE"/>
    <s v="12/31/2019"/>
    <n v="159"/>
    <n v="-87"/>
    <n v="2500"/>
    <n v="7.1999999999999995E-2"/>
    <n v="363.98399999999998"/>
    <n v="5347"/>
    <n v="246"/>
    <n v="1000"/>
    <n v="8.8999999999999996E-2"/>
    <n v="632.88300000000004"/>
    <s v="42%"/>
  </r>
  <r>
    <n v="620"/>
    <n v="196200239"/>
    <x v="379"/>
    <s v="NEW YORK CITY"/>
    <x v="8"/>
    <s v="05B"/>
    <s v="12/31/2019"/>
    <s v="11/25/2024"/>
    <s v="AC UHT"/>
    <s v="UHT00743"/>
    <s v="AUTO CHLOR DW BUNDLE"/>
    <s v=""/>
    <n v="264"/>
    <n v="18"/>
    <n v="1000"/>
    <n v="7.9000000000000001E-2"/>
    <n v="264"/>
    <n v="1"/>
    <n v="302"/>
    <n v="1000"/>
    <n v="7.9000000000000001E-2"/>
    <n v="302"/>
    <s v="13%"/>
  </r>
  <r>
    <n v="620"/>
    <n v="196200239"/>
    <x v="379"/>
    <s v="NEW YORK CITY"/>
    <x v="8"/>
    <s v="05B"/>
    <s v="12/11/2019"/>
    <s v="11/25/2024"/>
    <s v="AC A6-V"/>
    <s v="A600193V-3"/>
    <s v="AUTO CHLOR DW BUNDLE"/>
    <s v="12/13/2019"/>
    <n v="395"/>
    <n v="149"/>
    <n v="1000"/>
    <n v="7.9000000000000001E-2"/>
    <n v="395"/>
    <n v="747"/>
    <n v="424"/>
    <n v="1000"/>
    <n v="7.9000000000000001E-2"/>
    <n v="424"/>
    <s v="7%"/>
  </r>
  <r>
    <n v="620"/>
    <n v="196200240"/>
    <x v="380"/>
    <s v="NEW YORK CITY "/>
    <x v="3"/>
    <s v="09B"/>
    <s v="02/17/2020"/>
    <s v="11/25/2024"/>
    <s v="ADS ET-AF"/>
    <s v="ETAF07172"/>
    <s v="DW RENTAL-NON AUTO-CHLOR MACHINE"/>
    <s v=""/>
    <n v="220"/>
    <n v="-26"/>
    <n v="1000"/>
    <n v="7.9000000000000001E-2"/>
    <n v="220"/>
    <n v="286"/>
    <n v="240"/>
    <n v="1000"/>
    <n v="8.8999999999999996E-2"/>
    <n v="240"/>
    <s v="8%"/>
  </r>
  <r>
    <n v="620"/>
    <n v="156201412"/>
    <x v="36"/>
    <s v="NEW YORK CITY"/>
    <x v="3"/>
    <s v="01B,06,11,16"/>
    <s v="11/30/2023"/>
    <s v="11/30/2024"/>
    <s v="HUBBELL"/>
    <s v="00J12436"/>
    <s v="BOOSTERS-RENTAL"/>
    <s v=""/>
    <n v="110"/>
    <n v="-136"/>
    <n v="0"/>
    <n v="0"/>
    <n v="110"/>
    <n v="1"/>
    <n v="110"/>
    <n v="0"/>
    <n v="0"/>
    <n v="110"/>
    <s v="0%"/>
  </r>
  <r>
    <n v="620"/>
    <n v="6202239"/>
    <x v="381"/>
    <s v="NEW YORK CITY "/>
    <x v="7"/>
    <s v="05B"/>
    <s v="01/07/2020"/>
    <s v="12/01/2024"/>
    <s v="AC UC34"/>
    <s v="V05457"/>
    <s v="AUTO CHLOR DW BUNDLE"/>
    <s v="01/08/2020"/>
    <n v="199"/>
    <n v="-47"/>
    <n v="1500"/>
    <n v="7.9000000000000001E-2"/>
    <n v="415.065"/>
    <n v="4235"/>
    <n v="246"/>
    <n v="1000"/>
    <n v="8.8999999999999996E-2"/>
    <n v="533.91499999999996"/>
    <s v="22%"/>
  </r>
  <r>
    <n v="620"/>
    <n v="216200169"/>
    <x v="382"/>
    <s v="NEW YORK CITY "/>
    <x v="3"/>
    <s v="14B"/>
    <s v="12/17/2021"/>
    <s v="12/02/2024"/>
    <s v="AC UC34"/>
    <s v="V03850"/>
    <s v="AUTO CHLOR DW BUNDLE"/>
    <s v="12/17/2021"/>
    <n v="225"/>
    <n v="-21"/>
    <n v="1000"/>
    <n v="8.8999999999999996E-2"/>
    <n v="225"/>
    <n v="912"/>
    <n v="246"/>
    <n v="1000"/>
    <n v="8.8999999999999996E-2"/>
    <n v="246"/>
    <s v="9%"/>
  </r>
  <r>
    <n v="620"/>
    <n v="6204387"/>
    <x v="383"/>
    <s v="NEW YORK CITY "/>
    <x v="5"/>
    <s v="10B"/>
    <s v="06/11/2009"/>
    <s v="12/03/2024"/>
    <s v="AC A5"/>
    <s v="C17855"/>
    <s v="AUTO CHLOR DW BUNDLE"/>
    <s v="02/05/2020"/>
    <n v="190"/>
    <n v="-56"/>
    <n v="1200"/>
    <n v="6.9000000000000006E-2"/>
    <n v="190"/>
    <n v="470"/>
    <n v="246"/>
    <n v="1000"/>
    <n v="8.8999999999999996E-2"/>
    <n v="246"/>
    <s v="23%"/>
  </r>
  <r>
    <n v="620"/>
    <n v="6202942"/>
    <x v="384"/>
    <s v="NEW YORK CITY"/>
    <x v="8"/>
    <s v="04B"/>
    <s v="07/29/2022"/>
    <s v="12/05/2024"/>
    <s v="ADS ET-AF"/>
    <s v="ETAF09876"/>
    <s v="DW RENTAL-NON AUTO-CHLOR MACHINE"/>
    <s v=""/>
    <n v="235"/>
    <n v="-11"/>
    <n v="1000"/>
    <n v="8.8999999999999996E-2"/>
    <n v="313.58699999999999"/>
    <n v="1883"/>
    <n v="240"/>
    <n v="1000"/>
    <n v="8.8999999999999996E-2"/>
    <n v="318.58699999999999"/>
    <s v="2%"/>
  </r>
  <r>
    <n v="620"/>
    <n v="6204872"/>
    <x v="385"/>
    <s v="NEW YORK CITY"/>
    <x v="3"/>
    <s v="10B"/>
    <s v="12/11/2009"/>
    <s v="12/09/2024"/>
    <s v="AC UC34"/>
    <s v="V02370"/>
    <s v="AUTO CHLOR DW BUNDLE"/>
    <s v="12/14/2023"/>
    <n v="246"/>
    <n v="0"/>
    <n v="1000"/>
    <n v="8.8999999999999996E-2"/>
    <n v="246"/>
    <n v="466"/>
    <n v="246"/>
    <n v="1000"/>
    <n v="8.8999999999999996E-2"/>
    <n v="246"/>
    <s v="0%"/>
  </r>
  <r>
    <n v="620"/>
    <n v="6205526"/>
    <x v="386"/>
    <s v="NEW YORK CITY "/>
    <x v="1"/>
    <s v="03B"/>
    <s v="11/01/2010"/>
    <s v="12/10/2024"/>
    <s v="AC UC34"/>
    <s v="V07513"/>
    <s v="AUTO CHLOR DW BUNDLE"/>
    <s v="02/05/2020"/>
    <n v="199"/>
    <n v="-47"/>
    <n v="500"/>
    <n v="6.5000000000000002E-2"/>
    <n v="209.85499999999999"/>
    <n v="667"/>
    <n v="246"/>
    <n v="1000"/>
    <n v="8.8999999999999996E-2"/>
    <n v="246"/>
    <s v="15%"/>
  </r>
  <r>
    <n v="620"/>
    <n v="6205842"/>
    <x v="243"/>
    <s v="NEW YORK CITY "/>
    <x v="5"/>
    <s v="18B"/>
    <s v="05/11/2011"/>
    <s v="12/10/2024"/>
    <s v="AC UC34"/>
    <s v="V07267"/>
    <s v="AUTO CHLOR DW BUNDLE"/>
    <s v="06/22/2021"/>
    <n v="200"/>
    <n v="-46"/>
    <n v="1200"/>
    <n v="5.1999999999999998E-2"/>
    <n v="226.988"/>
    <n v="1719"/>
    <n v="246"/>
    <n v="1000"/>
    <n v="8.8999999999999996E-2"/>
    <n v="309.99099999999999"/>
    <s v="27%"/>
  </r>
  <r>
    <n v="620"/>
    <n v="6205526"/>
    <x v="386"/>
    <s v="NEW YORK CITY "/>
    <x v="1"/>
    <s v="03B"/>
    <s v="11/01/2010"/>
    <s v="12/10/2024"/>
    <s v="AC UC34"/>
    <s v="V07136"/>
    <s v="AUTO CHLOR DW BUNDLE"/>
    <s v="02/05/2020"/>
    <n v="205"/>
    <n v="-41"/>
    <n v="1500"/>
    <n v="6.5000000000000002E-2"/>
    <n v="255.7"/>
    <n v="2280"/>
    <n v="246"/>
    <n v="1000"/>
    <n v="8.8999999999999996E-2"/>
    <n v="359.92"/>
    <s v="29%"/>
  </r>
  <r>
    <n v="620"/>
    <n v="206200001"/>
    <x v="387"/>
    <s v="NEW YORK CITY "/>
    <x v="0"/>
    <s v="02B"/>
    <s v="01/21/2020"/>
    <s v="12/19/2024"/>
    <s v="AC A4"/>
    <s v="28304"/>
    <s v="AUTO CHLOR DW BUNDLE"/>
    <s v=""/>
    <n v="220"/>
    <n v="-26"/>
    <n v="1000"/>
    <n v="7.9000000000000001E-2"/>
    <n v="229.48"/>
    <n v="1120"/>
    <n v="246"/>
    <n v="1000"/>
    <n v="8.8999999999999996E-2"/>
    <n v="256.68"/>
    <s v="11%"/>
  </r>
  <r>
    <n v="620"/>
    <n v="206200001"/>
    <x v="387"/>
    <s v="NEW YORK CITY "/>
    <x v="0"/>
    <s v="02B"/>
    <s v="01/08/2020"/>
    <s v="12/19/2024"/>
    <s v="AC UC34"/>
    <s v="V05017"/>
    <s v="AUTO CHLOR DW BUNDLE"/>
    <s v=""/>
    <n v="220"/>
    <n v="-26"/>
    <n v="1000"/>
    <n v="7.9000000000000001E-2"/>
    <n v="251.6"/>
    <n v="1400"/>
    <n v="246"/>
    <n v="1000"/>
    <n v="8.8999999999999996E-2"/>
    <n v="281.60000000000002"/>
    <s v="11%"/>
  </r>
  <r>
    <n v="620"/>
    <n v="62014505"/>
    <x v="388"/>
    <s v="NEW YORK CITY "/>
    <x v="9"/>
    <s v="13B"/>
    <s v="05/24/2010"/>
    <s v="01/06/2025"/>
    <s v="CMA C2"/>
    <s v="131020"/>
    <s v="DW RENTAL-NON AUTO-CHLOR MACHINE"/>
    <s v="02/25/2020"/>
    <n v="170"/>
    <n v="-76"/>
    <n v="1000"/>
    <n v="6.9000000000000006E-2"/>
    <n v="170"/>
    <n v="419"/>
    <n v="245"/>
    <n v="1000"/>
    <n v="8.8999999999999996E-2"/>
    <n v="245"/>
    <s v="31%"/>
  </r>
  <r>
    <n v="620"/>
    <n v="206200020"/>
    <x v="389"/>
    <s v="NEW YORK CITY "/>
    <x v="4"/>
    <s v="04B"/>
    <s v="02/07/2020"/>
    <s v="01/09/2025"/>
    <s v="AC A5"/>
    <s v="C17412"/>
    <s v="AUTO CHLOR DW BUNDLE"/>
    <s v=""/>
    <n v="220"/>
    <n v="-26"/>
    <n v="1000"/>
    <n v="7.9000000000000001E-2"/>
    <n v="665.95500000000004"/>
    <n v="6645"/>
    <n v="246"/>
    <n v="1000"/>
    <n v="8.8999999999999996E-2"/>
    <n v="748.40499999999997"/>
    <s v="11%"/>
  </r>
  <r>
    <n v="620"/>
    <n v="206200020"/>
    <x v="389"/>
    <s v="NEW YORK CITY "/>
    <x v="4"/>
    <s v="04B"/>
    <s v="02/07/2020"/>
    <s v="01/09/2025"/>
    <s v="AC-B-AB-10"/>
    <s v="AB10-16021"/>
    <s v="BOOSTERS-RENTAL"/>
    <s v=""/>
    <n v="86"/>
    <n v="-160"/>
    <n v="0"/>
    <n v="0"/>
    <n v="86"/>
    <n v="1"/>
    <n v="99"/>
    <n v="0"/>
    <n v="0"/>
    <n v="99"/>
    <s v="13%"/>
  </r>
  <r>
    <n v="620"/>
    <n v="206200008"/>
    <x v="390"/>
    <s v="SOUTH PLAINFIEL"/>
    <x v="11"/>
    <s v="14B"/>
    <s v="01/24/2020"/>
    <s v="01/10/2025"/>
    <s v="AC A5"/>
    <s v="C17416X"/>
    <s v="AUTO CHLOR DW BUNDLE"/>
    <s v="11/23/2020"/>
    <n v="210"/>
    <n v="-36"/>
    <n v="1200"/>
    <n v="7.9000000000000001E-2"/>
    <n v="210"/>
    <n v="543"/>
    <n v="246"/>
    <n v="1000"/>
    <n v="8.8999999999999996E-2"/>
    <n v="246"/>
    <s v="15%"/>
  </r>
  <r>
    <n v="620"/>
    <n v="6201402"/>
    <x v="1"/>
    <s v="NEW YORK CITY "/>
    <x v="1"/>
    <s v="09B,19"/>
    <s v="02/06/2020"/>
    <s v="01/10/2025"/>
    <s v="AC UC34"/>
    <s v="V03831"/>
    <s v="AUTO CHLOR DW BUNDLE"/>
    <s v=""/>
    <n v="220"/>
    <n v="-26"/>
    <n v="1000"/>
    <n v="7.9000000000000001E-2"/>
    <n v="220"/>
    <n v="827"/>
    <n v="246"/>
    <n v="1000"/>
    <n v="8.8999999999999996E-2"/>
    <n v="246"/>
    <s v="11%"/>
  </r>
  <r>
    <n v="620"/>
    <n v="6202504"/>
    <x v="391"/>
    <s v="NEW YORK CITY "/>
    <x v="7"/>
    <s v="18B"/>
    <s v="08/23/2006"/>
    <s v="01/17/2025"/>
    <s v="AC A5"/>
    <s v="C11494"/>
    <s v="AUTO CHLOR DW BUNDLE"/>
    <s v="01/29/2020"/>
    <n v="179"/>
    <n v="-67"/>
    <n v="1200"/>
    <n v="6.9000000000000006E-2"/>
    <n v="179"/>
    <n v="900"/>
    <n v="246"/>
    <n v="1000"/>
    <n v="8.8999999999999996E-2"/>
    <n v="246"/>
    <s v="27%"/>
  </r>
  <r>
    <n v="620"/>
    <n v="226200057"/>
    <x v="392"/>
    <s v="NEW YORK CITY "/>
    <x v="4"/>
    <s v="18B"/>
    <s v="08/18/2014"/>
    <s v="01/17/2025"/>
    <s v="AC A4"/>
    <s v="03300"/>
    <s v="AUTO CHLOR DW BUNDLE"/>
    <s v="01/27/2023"/>
    <n v="205"/>
    <n v="-41"/>
    <n v="1000"/>
    <n v="8.8999999999999996E-2"/>
    <n v="205"/>
    <n v="951"/>
    <n v="246"/>
    <n v="1000"/>
    <n v="8.8999999999999996E-2"/>
    <n v="246"/>
    <s v="17%"/>
  </r>
  <r>
    <n v="620"/>
    <n v="6202504"/>
    <x v="391"/>
    <s v="NEW YORK CITY "/>
    <x v="7"/>
    <s v="18B"/>
    <s v="08/23/2006"/>
    <s v="01/17/2025"/>
    <s v="ADS ASQ"/>
    <s v="ASQ-04486"/>
    <s v="DW RENTAL-NON AUTO-CHLOR MACHINE"/>
    <s v="01/29/2020"/>
    <n v="185"/>
    <n v="-61"/>
    <n v="1200"/>
    <n v="6.9000000000000006E-2"/>
    <n v="185"/>
    <n v="505"/>
    <n v="264"/>
    <n v="1000"/>
    <n v="8.8999999999999996E-2"/>
    <n v="264"/>
    <s v="30%"/>
  </r>
  <r>
    <n v="620"/>
    <n v="226200020"/>
    <x v="393"/>
    <s v="NEW YORK CITY "/>
    <x v="8"/>
    <s v="05B"/>
    <s v="02/10/2022"/>
    <s v="01/19/2025"/>
    <s v="AC A4"/>
    <s v="18556"/>
    <s v="AUTO CHLOR DW BUNDLE"/>
    <s v="02/10/2022"/>
    <n v="240"/>
    <n v="-6"/>
    <n v="1000"/>
    <n v="8.8999999999999996E-2"/>
    <n v="240"/>
    <n v="943"/>
    <n v="246"/>
    <n v="1000"/>
    <n v="8.8999999999999996E-2"/>
    <n v="246"/>
    <s v="2%"/>
  </r>
  <r>
    <n v="620"/>
    <n v="226200020"/>
    <x v="393"/>
    <s v="NEW YORK CITY "/>
    <x v="8"/>
    <s v="05B"/>
    <s v="02/11/2022"/>
    <s v="01/19/2025"/>
    <s v="AC UC34"/>
    <s v="V06113"/>
    <s v="AUTO CHLOR DW BUNDLE"/>
    <s v="02/11/2022"/>
    <n v="240"/>
    <n v="-6"/>
    <n v="1000"/>
    <n v="8.8999999999999996E-2"/>
    <n v="240"/>
    <n v="469"/>
    <n v="246"/>
    <n v="1000"/>
    <n v="8.8999999999999996E-2"/>
    <n v="246"/>
    <s v="2%"/>
  </r>
  <r>
    <n v="620"/>
    <n v="6202313"/>
    <x v="394"/>
    <s v="NEW YORK CITY "/>
    <x v="8"/>
    <s v="06B"/>
    <s v="05/09/2006"/>
    <s v="01/20/2025"/>
    <s v="ADS 44 RL"/>
    <s v="RL03789"/>
    <s v="DW RENTAL-NON AUTO-CHLOR MACHINE"/>
    <s v="01/21/2020"/>
    <n v="590"/>
    <n v="-215"/>
    <n v="2778"/>
    <n v="5.8999999999999997E-2"/>
    <n v="697.26199999999994"/>
    <n v="4596"/>
    <n v="815"/>
    <n v="10000"/>
    <n v="7.9000000000000001E-2"/>
    <n v="815"/>
    <s v="14%"/>
  </r>
  <r>
    <n v="620"/>
    <n v="6201810"/>
    <x v="395"/>
    <s v="NEW YORK CITY "/>
    <x v="4"/>
    <s v="06B"/>
    <s v="08/17/2005"/>
    <s v="01/22/2025"/>
    <s v="AC A5"/>
    <s v="C16513"/>
    <s v="AUTO CHLOR DW BUNDLE"/>
    <s v="01/27/2020"/>
    <n v="185"/>
    <n v="-61"/>
    <n v="1300"/>
    <n v="6.9000000000000006E-2"/>
    <n v="255.58699999999999"/>
    <n v="2323"/>
    <n v="246"/>
    <n v="1000"/>
    <n v="8.8999999999999996E-2"/>
    <n v="363.74700000000001"/>
    <s v="30%"/>
  </r>
  <r>
    <n v="620"/>
    <n v="6205387"/>
    <x v="396"/>
    <s v="NEW YORK CITY "/>
    <x v="8"/>
    <s v="11B"/>
    <s v="12/12/2001"/>
    <s v="01/22/2025"/>
    <s v="AC A4"/>
    <s v="26467"/>
    <s v="AUTO CHLOR DW BUNDLE"/>
    <s v="01/24/2020"/>
    <n v="190"/>
    <n v="-56"/>
    <n v="1200"/>
    <n v="7.9000000000000001E-2"/>
    <n v="214.17400000000001"/>
    <n v="1506"/>
    <n v="246"/>
    <n v="1000"/>
    <n v="8.8999999999999996E-2"/>
    <n v="291.03399999999999"/>
    <s v="26%"/>
  </r>
  <r>
    <n v="620"/>
    <n v="206200014"/>
    <x v="397"/>
    <s v="NEW YORK CITY"/>
    <x v="7"/>
    <s v="04B"/>
    <s v="02/26/2020"/>
    <s v="01/24/2025"/>
    <s v="AC UC34"/>
    <s v="V09726"/>
    <s v="AUTO CHLOR DW BUNDLE"/>
    <s v=""/>
    <n v="220"/>
    <n v="-26"/>
    <n v="1000"/>
    <n v="7.9000000000000001E-2"/>
    <n v="307.45299999999997"/>
    <n v="2107"/>
    <n v="246"/>
    <n v="1000"/>
    <n v="8.8999999999999996E-2"/>
    <n v="344.52300000000002"/>
    <s v="11%"/>
  </r>
  <r>
    <n v="620"/>
    <n v="206200014"/>
    <x v="397"/>
    <s v="NEW YORK CITY"/>
    <x v="7"/>
    <s v="04B"/>
    <s v="02/26/2020"/>
    <s v="01/24/2025"/>
    <s v="AC UC34"/>
    <s v="V02649"/>
    <s v="AUTO CHLOR DW BUNDLE"/>
    <s v=""/>
    <n v="220"/>
    <n v="-26"/>
    <n v="1000"/>
    <n v="7.9000000000000001E-2"/>
    <n v="220"/>
    <n v="345"/>
    <n v="246"/>
    <n v="1000"/>
    <n v="8.8999999999999996E-2"/>
    <n v="246"/>
    <s v="11%"/>
  </r>
  <r>
    <n v="620"/>
    <n v="206200016"/>
    <x v="398"/>
    <s v="NEW YORK CITY "/>
    <x v="7"/>
    <s v="07B"/>
    <s v="02/10/2020"/>
    <s v="01/24/2025"/>
    <s v="AC UC34"/>
    <s v="V16406"/>
    <s v="AUTO CHLOR DW BUNDLE"/>
    <s v=""/>
    <n v="220"/>
    <n v="-26"/>
    <n v="1000"/>
    <n v="7.9000000000000001E-2"/>
    <n v="220"/>
    <n v="382"/>
    <n v="246"/>
    <n v="1000"/>
    <n v="8.8999999999999996E-2"/>
    <n v="246"/>
    <s v="11%"/>
  </r>
  <r>
    <n v="620"/>
    <n v="196200125"/>
    <x v="399"/>
    <s v="MONTCLAIR"/>
    <x v="10"/>
    <s v="15B"/>
    <s v="02/13/2020"/>
    <s v="01/27/2025"/>
    <s v="AC A5"/>
    <s v="C11289"/>
    <s v="AUTO CHLOR DW BUNDLE"/>
    <s v="02/18/2020"/>
    <n v="200"/>
    <n v="-46"/>
    <n v="1000"/>
    <n v="7.9000000000000001E-2"/>
    <n v="200"/>
    <n v="670"/>
    <n v="246"/>
    <n v="1000"/>
    <n v="8.8999999999999996E-2"/>
    <n v="246"/>
    <s v="19%"/>
  </r>
  <r>
    <n v="620"/>
    <n v="176200103"/>
    <x v="400"/>
    <s v="NEW YORK CITY "/>
    <x v="7"/>
    <s v="12B"/>
    <s v="07/26/2017"/>
    <s v="01/31/2025"/>
    <s v="AC UC34-B"/>
    <s v="V12353B"/>
    <s v="AUTO CHLOR DW BUNDLE"/>
    <s v="02/05/2020"/>
    <n v="255"/>
    <n v="9"/>
    <n v="1000"/>
    <n v="7.9000000000000001E-2"/>
    <n v="255"/>
    <n v="840"/>
    <n v="281"/>
    <n v="1000"/>
    <n v="8.8999999999999996E-2"/>
    <n v="281"/>
    <s v="9%"/>
  </r>
  <r>
    <n v="620"/>
    <n v="6203742"/>
    <x v="276"/>
    <s v="NEW YORK CITY "/>
    <x v="7"/>
    <s v="02,12B"/>
    <s v="02/25/2020"/>
    <s v="01/31/2025"/>
    <s v="AC D2-CL"/>
    <s v="CDL00488"/>
    <s v="AUTO CHLOR DW BUNDLE"/>
    <s v="02/25/2020"/>
    <n v="325"/>
    <n v="79"/>
    <n v="1000"/>
    <n v="0.105"/>
    <n v="1008.13"/>
    <n v="7506"/>
    <n v="309"/>
    <n v="1000"/>
    <n v="0.14899999999999999"/>
    <n v="1278.394"/>
    <s v="21%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62181-BC7C-4EB6-AD6E-86F2D4997A2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/>
  <pivotFields count="23">
    <pivotField showAll="0"/>
    <pivotField showAll="0"/>
    <pivotField showAll="0"/>
    <pivotField showAll="0"/>
    <pivotField axis="axisRow" showAll="0">
      <items count="13">
        <item x="7"/>
        <item x="4"/>
        <item x="3"/>
        <item x="5"/>
        <item x="0"/>
        <item x="1"/>
        <item x="9"/>
        <item x="8"/>
        <item x="6"/>
        <item x="11"/>
        <item x="10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numFmtId="1" showAll="0"/>
    <pivotField dataField="1"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OLL DATE" fld="7" subtotal="count" baseField="0" baseItem="0"/>
    <dataField name="Sum of Difference" fld="13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9D7D89B-4A71-426B-8B17-2267F21B706E}" name="Table7" displayName="Table7" ref="A1:W39" totalsRowShown="0">
  <autoFilter ref="A1:W39" xr:uid="{19D7D89B-4A71-426B-8B17-2267F21B706E}"/>
  <tableColumns count="23">
    <tableColumn id="1" xr3:uid="{60F446F5-4687-4A75-9007-C0166E97C18E}" name="BR"/>
    <tableColumn id="2" xr3:uid="{D9ABED48-20FF-4082-8405-AB74CB38C303}" name="CUST #"/>
    <tableColumn id="3" xr3:uid="{9F857283-1D26-4A8D-B763-4564F1215193}" name="CUST NAME"/>
    <tableColumn id="4" xr3:uid="{CC81973F-0584-47FF-8A62-904EC5C877DB}" name="CITY"/>
    <tableColumn id="5" xr3:uid="{AD728F1D-5660-4A81-AB15-EF33B6CD58E1}" name="RTE"/>
    <tableColumn id="6" xr3:uid="{BD0F5CDC-57C3-4C89-83A7-CFED616146AE}" name="DAY"/>
    <tableColumn id="7" xr3:uid="{F7538D6A-0732-4377-9CC1-86A166EF4546}" name="INST DATE"/>
    <tableColumn id="8" xr3:uid="{AA6A7FAF-530F-416E-9868-AEC17AD8FC17}" name="ROLL DATE"/>
    <tableColumn id="9" xr3:uid="{0C6E1514-6CC3-4A27-A2AE-3BA288163E6F}" name="MODEL"/>
    <tableColumn id="10" xr3:uid="{E2A7086F-EFFE-44C9-9F45-C80DB8E65974}" name="SERIAL"/>
    <tableColumn id="11" xr3:uid="{F33E0918-A4FC-4FC8-8585-7981D7668311}" name="SALES GROUP"/>
    <tableColumn id="12" xr3:uid="{C85D6809-52AF-49ED-8B06-209CDB698F3E}" name="LAST UPDATE"/>
    <tableColumn id="13" xr3:uid="{ADE0164B-2FCC-475F-8C0A-2F398A7012C3}" name="CUST B RATE"/>
    <tableColumn id="14" xr3:uid="{89A19DDE-90EC-4388-8FAD-25B63DCCC840}" name="Difference"/>
    <tableColumn id="15" xr3:uid="{6510ECCF-AAFD-41BB-832C-1B3F5CBD96C3}" name="CUST RKS INCLUDE"/>
    <tableColumn id="16" xr3:uid="{74EB4797-0154-4447-8EE6-037D1A54735E}" name="CUST RK RATE"/>
    <tableColumn id="17" xr3:uid="{EDD3E4E8-9561-45B3-B5C6-26B9B1F94579}" name="AVG BILL"/>
    <tableColumn id="18" xr3:uid="{9C827079-8B49-42A1-85E0-C0AB1A16FFDD}" name="AVG RK USAGE"/>
    <tableColumn id="19" xr3:uid="{811DBBF3-2D62-4CB3-9F7F-BA9AA2A3535C}" name="STD B RATE"/>
    <tableColumn id="20" xr3:uid="{E1662150-93F2-4F09-8572-3F9A317F663B}" name="STD RKS INCLUDE"/>
    <tableColumn id="21" xr3:uid="{740C18D9-EA28-427A-A9F9-6942B004BD84}" name="STD RK RATE"/>
    <tableColumn id="22" xr3:uid="{87276C2D-33EB-450A-BDAE-B2B07A46A262}" name="STD BILL"/>
    <tableColumn id="23" xr3:uid="{CB71245D-48DE-4932-BF85-C03E6671C121}" name="DISC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A4110AE-3E1B-4C26-8611-4F85994C7946}" name="Table12" displayName="Table12" ref="A1:W42" totalsRowShown="0">
  <autoFilter ref="A1:W42" xr:uid="{6A4110AE-3E1B-4C26-8611-4F85994C7946}"/>
  <tableColumns count="23">
    <tableColumn id="1" xr3:uid="{41EFB795-6196-4F02-93C6-061AF2E4FA04}" name="BR"/>
    <tableColumn id="2" xr3:uid="{752869C4-F445-4A30-8690-E3A504348D01}" name="CUST #"/>
    <tableColumn id="3" xr3:uid="{1021A6D7-E5F7-470E-B619-F17A8DC62E0E}" name="CUST NAME"/>
    <tableColumn id="4" xr3:uid="{FA9C76A6-675F-40FE-8502-8B218E769DA4}" name="CITY"/>
    <tableColumn id="5" xr3:uid="{929C2013-8518-4D8E-9301-37E075EC0CF1}" name="RTE"/>
    <tableColumn id="6" xr3:uid="{D34CE133-7FA5-430A-B127-E0DDC878D7FD}" name="DAY"/>
    <tableColumn id="7" xr3:uid="{D6E8A481-414D-4725-BE84-4E58AD797449}" name="INST DATE"/>
    <tableColumn id="8" xr3:uid="{206F922B-FBA3-4815-BDA4-63DFD0905FB7}" name="ROLL DATE"/>
    <tableColumn id="9" xr3:uid="{E6AD70C4-F005-4703-8207-849114090FF3}" name="MODEL"/>
    <tableColumn id="10" xr3:uid="{E2B83508-95EE-47E1-AB6E-D24C21D20A9E}" name="SERIAL"/>
    <tableColumn id="11" xr3:uid="{5CA26E6F-2D32-4103-AE28-3D2C8217CD37}" name="SALES GROUP"/>
    <tableColumn id="12" xr3:uid="{690EACD4-DFBE-4ED3-B4C0-A0ADB5AF5EF2}" name="LAST UPDATE"/>
    <tableColumn id="13" xr3:uid="{97FB46C7-7552-48A8-8252-02A3FE424774}" name="CUST B RATE"/>
    <tableColumn id="14" xr3:uid="{BE7053B3-5EB1-4DE6-9FC4-09F3B53726D3}" name="Difference"/>
    <tableColumn id="15" xr3:uid="{65DAFA5D-3786-4662-9C85-6AD16ADE745F}" name="CUST RKS INCLUDE"/>
    <tableColumn id="16" xr3:uid="{9555270C-ADC7-48DA-B098-62E55B7F2858}" name="CUST RK RATE"/>
    <tableColumn id="17" xr3:uid="{67ED904E-8F6B-4BFD-A1A0-C309E15530E7}" name="AVG BILL"/>
    <tableColumn id="18" xr3:uid="{61906959-F26F-428A-8698-8B57E6C6E6C4}" name="AVG RK USAGE"/>
    <tableColumn id="19" xr3:uid="{FAA5219E-0B79-42B9-9E76-929DD6C32E59}" name="STD B RATE"/>
    <tableColumn id="20" xr3:uid="{8CFC79D1-BCD2-4CDD-8BE9-AD5DDEC9E77E}" name="STD RKS INCLUDE"/>
    <tableColumn id="21" xr3:uid="{5B96AD89-EFD4-49EA-88CA-19F40C359843}" name="STD RK RATE"/>
    <tableColumn id="22" xr3:uid="{6AC859CA-A0C8-40C0-8B0A-A85111755C67}" name="STD BILL"/>
    <tableColumn id="23" xr3:uid="{A3951815-EEC2-4C25-A45A-3EF1D2BA43F8}" name="DISC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1B8F98C-DC4A-4807-BA32-527F782F95DD}" name="Table13" displayName="Table13" ref="A1:W28" totalsRowShown="0">
  <autoFilter ref="A1:W28" xr:uid="{D1B8F98C-DC4A-4807-BA32-527F782F95DD}"/>
  <tableColumns count="23">
    <tableColumn id="1" xr3:uid="{CF95CCFC-3A97-47BD-929F-83531A017914}" name="BR"/>
    <tableColumn id="2" xr3:uid="{F266F978-D4F6-41A4-A376-315604F11D90}" name="CUST #"/>
    <tableColumn id="3" xr3:uid="{4D832F50-BDAE-4024-9833-4B6FEF3A72E9}" name="CUST NAME"/>
    <tableColumn id="4" xr3:uid="{351D038D-77E8-4534-BD2E-48BC6292F874}" name="CITY"/>
    <tableColumn id="5" xr3:uid="{0438CED9-EC12-44C0-8ADE-8BD8715F9DC1}" name="RTE"/>
    <tableColumn id="6" xr3:uid="{AEFFF635-F401-4669-900B-7A7E9FC68895}" name="DAY"/>
    <tableColumn id="7" xr3:uid="{252B5CF7-180F-4C2A-B75B-A2108BF23C55}" name="INST DATE"/>
    <tableColumn id="8" xr3:uid="{CA07C0EA-8364-42E7-8195-1CD2F2DD793D}" name="ROLL DATE"/>
    <tableColumn id="9" xr3:uid="{A92FCF7B-86CE-4068-901F-E03239D5E9F2}" name="MODEL"/>
    <tableColumn id="10" xr3:uid="{B3CBAEE3-BB46-47D7-8C53-29FC149B00FD}" name="SERIAL"/>
    <tableColumn id="11" xr3:uid="{D305032F-C102-4081-9914-C934B33CDD63}" name="SALES GROUP"/>
    <tableColumn id="12" xr3:uid="{1DAB643A-7191-40C5-9E83-6C2D1694D0D2}" name="LAST UPDATE"/>
    <tableColumn id="13" xr3:uid="{25F7BDE3-FE57-4C84-BC3D-92271002B524}" name="CUST B RATE"/>
    <tableColumn id="14" xr3:uid="{8DF61BE5-AED9-4B70-BFFA-B060362E9D08}" name="Difference"/>
    <tableColumn id="15" xr3:uid="{048E4030-3D1C-4102-B307-3982A37D46BB}" name="CUST RKS INCLUDE"/>
    <tableColumn id="16" xr3:uid="{9BD84DD3-71A1-4E45-84B2-FEBD1269A933}" name="CUST RK RATE"/>
    <tableColumn id="17" xr3:uid="{CD1D2560-DB89-45D4-BF13-51E237EECDAC}" name="AVG BILL"/>
    <tableColumn id="18" xr3:uid="{588A746A-6BE7-47AB-8A55-5732DDCD1E14}" name="AVG RK USAGE"/>
    <tableColumn id="19" xr3:uid="{21A7D1A9-D2FA-4840-B7EE-F5BA5E2806B2}" name="STD B RATE"/>
    <tableColumn id="20" xr3:uid="{C5A63CE7-823B-4E6B-B523-CD5226448455}" name="STD RKS INCLUDE"/>
    <tableColumn id="21" xr3:uid="{62C8D939-7388-40D5-877E-1EBF6BAC54FC}" name="STD RK RATE"/>
    <tableColumn id="22" xr3:uid="{6279C7CA-1A3E-459F-A6DC-2FFCE1128C08}" name="STD BILL"/>
    <tableColumn id="23" xr3:uid="{E22B6009-7237-4E27-B887-0766DDF8CA4A}" name="DIS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9AE80A-3DE4-4C48-A854-82E4E4BEFB41}" name="Table8" displayName="Table8" ref="A1:W51" totalsRowShown="0">
  <autoFilter ref="A1:W51" xr:uid="{689AE80A-3DE4-4C48-A854-82E4E4BEFB41}"/>
  <tableColumns count="23">
    <tableColumn id="1" xr3:uid="{C8C01FB9-03EF-46A2-9B52-52A31B6CA78E}" name="BR"/>
    <tableColumn id="2" xr3:uid="{500DB0F0-449A-48F9-91AE-4E6474C07CA1}" name="CUST #"/>
    <tableColumn id="3" xr3:uid="{D99A9A3B-056C-413F-AA84-405BA879B1D3}" name="CUST NAME"/>
    <tableColumn id="4" xr3:uid="{7FA9A086-156B-4438-878B-4A6913EF4C05}" name="CITY"/>
    <tableColumn id="5" xr3:uid="{D559916E-3867-4C5B-8515-B2228CCD4B6A}" name="RTE"/>
    <tableColumn id="6" xr3:uid="{4C30780A-7566-4C70-9F98-9D0A2CEDAF0F}" name="DAY"/>
    <tableColumn id="7" xr3:uid="{F315EED9-ACA1-429C-AD1A-919C1DFA13BB}" name="INST DATE"/>
    <tableColumn id="8" xr3:uid="{4A05485A-DFE7-439F-98B1-6C40E96D69FC}" name="ROLL DATE"/>
    <tableColumn id="9" xr3:uid="{F2564CDA-7FDC-4BED-ADC4-21680DBE83F1}" name="MODEL"/>
    <tableColumn id="10" xr3:uid="{82419E79-A03A-4DC3-86B8-0FDE2DB4A33F}" name="SERIAL"/>
    <tableColumn id="11" xr3:uid="{B66B8654-9CDB-46A0-889B-53F711D16868}" name="SALES GROUP"/>
    <tableColumn id="12" xr3:uid="{01E43BC3-1ED7-40DE-AD8B-E5BA77E313B1}" name="LAST UPDATE"/>
    <tableColumn id="13" xr3:uid="{B1BDBB3D-C657-4CC3-B754-3F586A469516}" name="CUST B RATE"/>
    <tableColumn id="14" xr3:uid="{581A4C41-5C99-4D3F-988C-1EC7B96E4E80}" name="Difference"/>
    <tableColumn id="15" xr3:uid="{A86EB80F-D677-4404-83F1-57D4A0517FB5}" name="CUST RKS INCLUDE"/>
    <tableColumn id="16" xr3:uid="{12FC709C-8460-4B67-9CD6-1DF095EA6FEB}" name="CUST RK RATE"/>
    <tableColumn id="17" xr3:uid="{B5B14926-8E10-46AD-A779-9B219B3E926F}" name="AVG BILL"/>
    <tableColumn id="18" xr3:uid="{1F6CC3BE-67EB-48B1-ACD7-541BF9CF20E8}" name="AVG RK USAGE"/>
    <tableColumn id="19" xr3:uid="{FF7D69A5-3FD3-4F11-9A55-B21F281ABBFE}" name="STD B RATE"/>
    <tableColumn id="20" xr3:uid="{B3311BF9-09B6-4F2D-A260-296212AF50DF}" name="STD RKS INCLUDE"/>
    <tableColumn id="21" xr3:uid="{089BC90E-1285-4F8E-93F3-FFB13F1812DF}" name="STD RK RATE"/>
    <tableColumn id="22" xr3:uid="{ADF61F9F-E81E-4F61-8A18-82D9F627050E}" name="STD BILL"/>
    <tableColumn id="23" xr3:uid="{C2D9EDCF-FCF7-4DC5-A13C-63043B9AC46B}" name="DIS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1AF70F-F971-4061-9324-DEBEFB83426B}" name="Table3" displayName="Table3" ref="A1:W49" totalsRowShown="0">
  <autoFilter ref="A1:W49" xr:uid="{6B1AF70F-F971-4061-9324-DEBEFB83426B}"/>
  <tableColumns count="23">
    <tableColumn id="1" xr3:uid="{8394627F-5B31-4D79-BEDD-62DB2BF7D6CA}" name="BR"/>
    <tableColumn id="2" xr3:uid="{C298ED4C-DDE0-46BC-A049-0D749EE30212}" name="CUST #"/>
    <tableColumn id="3" xr3:uid="{804D01A6-5D0F-411C-8B65-DD0CF468B608}" name="CUST NAME"/>
    <tableColumn id="4" xr3:uid="{DECF7F70-5B64-46EE-9BE8-EFD1D5FC4B5C}" name="CITY"/>
    <tableColumn id="5" xr3:uid="{C9DE8923-06FE-4CFA-81E3-8A175D39F777}" name="RTE"/>
    <tableColumn id="6" xr3:uid="{D48D3D45-93E1-493C-B9BA-245572A9071F}" name="DAY"/>
    <tableColumn id="7" xr3:uid="{D0A849BD-7902-4786-AD39-A66E135728D3}" name="INST DATE"/>
    <tableColumn id="8" xr3:uid="{0BD16437-F35C-46EF-BC8F-2AFCC59C20C9}" name="ROLL DATE"/>
    <tableColumn id="9" xr3:uid="{B0E8F304-367D-4620-8CB2-CD06EA156A5B}" name="MODEL"/>
    <tableColumn id="10" xr3:uid="{7E52ED28-9195-4C93-9DE2-653DC25B8DCC}" name="SERIAL"/>
    <tableColumn id="11" xr3:uid="{B3D012E4-4718-410B-ADF5-3BC3FEB696CB}" name="SALES GROUP"/>
    <tableColumn id="12" xr3:uid="{7121F5AA-9D71-402A-8841-0D29A2B3A28E}" name="LAST UPDATE"/>
    <tableColumn id="13" xr3:uid="{9A7ED988-A090-4E81-BCC9-F4122F9AD61E}" name="CUST B RATE"/>
    <tableColumn id="14" xr3:uid="{F479711D-BD01-42E6-891C-B422FB9D1EEB}" name="Difference"/>
    <tableColumn id="15" xr3:uid="{5748D116-AC35-4892-B9E2-147EADE5FD5F}" name="CUST RKS INCLUDE"/>
    <tableColumn id="16" xr3:uid="{1A646C2A-0752-4EB9-BF60-213F74335D49}" name="CUST RK RATE"/>
    <tableColumn id="17" xr3:uid="{EC775593-CE3D-40E3-9693-89E6BA02561A}" name="AVG BILL"/>
    <tableColumn id="18" xr3:uid="{97A0CAE7-152F-4557-9798-09B39C425A4D}" name="AVG RK USAGE"/>
    <tableColumn id="19" xr3:uid="{9022BE9F-5F3E-479B-9A44-64A9CECEC901}" name="STD B RATE"/>
    <tableColumn id="20" xr3:uid="{555CC718-AEEB-4F68-AA36-54B8A7B9F4F6}" name="STD RKS INCLUDE"/>
    <tableColumn id="21" xr3:uid="{E5071DA1-43B4-4B14-8748-D7ADDA0FCDFD}" name="STD RK RATE"/>
    <tableColumn id="22" xr3:uid="{12E2C8B8-1CBF-4C73-9562-219F412EED62}" name="STD BILL"/>
    <tableColumn id="23" xr3:uid="{C30EFCC1-F107-4FB6-910B-90C9FA6F6FBF}" name="DISC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5DE25CB-CA02-4169-93FF-9C2D26D43B36}" name="Table9" displayName="Table9" ref="A1:W45" totalsRowShown="0">
  <autoFilter ref="A1:W45" xr:uid="{B5DE25CB-CA02-4169-93FF-9C2D26D43B36}"/>
  <tableColumns count="23">
    <tableColumn id="1" xr3:uid="{7C29AEA7-B6B3-4441-8EDB-1DDC0FA83EC5}" name="BR"/>
    <tableColumn id="2" xr3:uid="{2FDBD33D-E629-42D9-BCEE-DF4DAE3F2C3E}" name="CUST #"/>
    <tableColumn id="3" xr3:uid="{C5CD4084-9FEF-414A-BAE1-2E245DD6DCC9}" name="CUST NAME"/>
    <tableColumn id="4" xr3:uid="{40480461-60A7-4AE2-9EF2-C35CDBE47098}" name="CITY"/>
    <tableColumn id="5" xr3:uid="{8E9F3350-BBDE-4D5A-A6A8-418B2CEDCEDF}" name="RTE"/>
    <tableColumn id="6" xr3:uid="{880BDFEB-15D4-435D-BF23-40DE2E9502FC}" name="DAY"/>
    <tableColumn id="7" xr3:uid="{92F190A6-00FE-4E9D-9F87-DF39EE618FF9}" name="INST DATE"/>
    <tableColumn id="8" xr3:uid="{16A52693-0A31-43BC-A060-BC8D74AE7E14}" name="ROLL DATE"/>
    <tableColumn id="9" xr3:uid="{C8970F35-181D-45F1-AE37-494A1254FA1A}" name="MODEL"/>
    <tableColumn id="10" xr3:uid="{29D61B83-21DB-40F1-9922-D81F620D6072}" name="SERIAL"/>
    <tableColumn id="11" xr3:uid="{37DDFD63-0A12-429C-A536-4BADC961DE49}" name="SALES GROUP"/>
    <tableColumn id="12" xr3:uid="{3F282CB5-CDD7-45A5-BA3A-AB94F1B4F81F}" name="LAST UPDATE"/>
    <tableColumn id="13" xr3:uid="{FE0F4FF0-5D23-426F-9EA9-C6B6DAA9A6FD}" name="CUST B RATE"/>
    <tableColumn id="14" xr3:uid="{8C8161C8-A13C-408B-AD22-658BABC4F5DA}" name="Difference"/>
    <tableColumn id="15" xr3:uid="{4EC85491-8ED6-4943-B6EC-ECA5043986C0}" name="CUST RKS INCLUDE"/>
    <tableColumn id="16" xr3:uid="{1287AA19-5927-4FCD-8BC1-CC0FD09383EA}" name="CUST RK RATE"/>
    <tableColumn id="17" xr3:uid="{7F45D4B8-5729-465C-BCEE-7C313943A945}" name="AVG BILL"/>
    <tableColumn id="18" xr3:uid="{BA5C4B4D-0F27-4BE6-BC6A-F120EBD51A56}" name="AVG RK USAGE"/>
    <tableColumn id="19" xr3:uid="{69287A91-C138-4EAF-BBBD-DABB1A781FE0}" name="STD B RATE"/>
    <tableColumn id="20" xr3:uid="{176F9C7B-340B-48F7-A2C4-96ECBE5519B4}" name="STD RKS INCLUDE"/>
    <tableColumn id="21" xr3:uid="{186EA137-E1D7-43BB-A26A-01948520FCDF}" name="STD RK RATE"/>
    <tableColumn id="22" xr3:uid="{F76E3023-E91E-4DFA-ADA2-180190C55B33}" name="STD BILL"/>
    <tableColumn id="23" xr3:uid="{F9586DBB-54D1-4661-8E55-94CDCFB43740}" name="DISC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C364057-4083-4DA0-9BB9-3D3DAC481720}" name="Table10" displayName="Table10" ref="A1:W65" totalsRowShown="0">
  <autoFilter ref="A1:W65" xr:uid="{FC364057-4083-4DA0-9BB9-3D3DAC481720}"/>
  <tableColumns count="23">
    <tableColumn id="1" xr3:uid="{653E06B0-3113-4BB9-A092-7A93687C771A}" name="BR"/>
    <tableColumn id="2" xr3:uid="{ED0446F8-3AC5-4162-B480-98D27A58DF6E}" name="CUST #"/>
    <tableColumn id="3" xr3:uid="{F077E7CA-806C-4DEC-9C97-01E7F3DD9D44}" name="CUST NAME"/>
    <tableColumn id="4" xr3:uid="{4E015033-7451-4FB2-9294-FAC0955CD81B}" name="CITY"/>
    <tableColumn id="5" xr3:uid="{83D29BDB-28D9-4FF5-AA13-FAA489DE0489}" name="RTE"/>
    <tableColumn id="6" xr3:uid="{86780D71-506A-488E-9FEA-A8F07202CF54}" name="DAY"/>
    <tableColumn id="7" xr3:uid="{11171DE7-9153-45A9-91A8-097EA6C8305D}" name="INST DATE"/>
    <tableColumn id="8" xr3:uid="{19A6FD44-58A5-4142-921C-F6BA9829BCF4}" name="ROLL DATE"/>
    <tableColumn id="9" xr3:uid="{55DCD827-A61D-4CB7-89BC-4D49A4A89A65}" name="MODEL"/>
    <tableColumn id="10" xr3:uid="{09E5996C-03FF-4767-A8D3-9F5099480271}" name="SERIAL"/>
    <tableColumn id="11" xr3:uid="{5AB6B2E4-3F39-4693-BBFA-75F0FD5C53C0}" name="SALES GROUP"/>
    <tableColumn id="12" xr3:uid="{02B25505-F446-409E-AC5C-072AADE3655A}" name="LAST UPDATE"/>
    <tableColumn id="13" xr3:uid="{C1DB6483-1C44-40EB-9658-64ABE0787DA0}" name="CUST B RATE"/>
    <tableColumn id="14" xr3:uid="{075143FD-C80B-455A-A6F9-7A83E0F69E2D}" name="Difference"/>
    <tableColumn id="15" xr3:uid="{64160495-0D06-49EA-9C17-0DEF2852FE35}" name="CUST RKS INCLUDE"/>
    <tableColumn id="16" xr3:uid="{F0120029-775E-41E3-8F62-B59C8B4EA715}" name="CUST RK RATE"/>
    <tableColumn id="17" xr3:uid="{0CA3BBA4-B130-4E70-BF1A-443E63137084}" name="AVG BILL"/>
    <tableColumn id="18" xr3:uid="{0385589A-6398-4DE1-99E0-27A2CA70FAD5}" name="AVG RK USAGE"/>
    <tableColumn id="19" xr3:uid="{FF9A72C7-CF60-46CD-8282-7E78E344B1DC}" name="STD B RATE"/>
    <tableColumn id="20" xr3:uid="{A3F48174-A096-41D4-AEC3-B600C31CF4D3}" name="STD RKS INCLUDE"/>
    <tableColumn id="21" xr3:uid="{47C3FE77-455E-446C-9494-77E3D0D8CB81}" name="STD RK RATE"/>
    <tableColumn id="22" xr3:uid="{F0CD610D-A3D4-496B-9E9E-C606D3B27922}" name="STD BILL"/>
    <tableColumn id="23" xr3:uid="{8B01BA48-61E8-472A-B36B-47C472116C45}" name="DISC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C0D236-4E1F-4E03-8EE9-0E045E6C830D}" name="Table4" displayName="Table4" ref="A1:W49" totalsRowShown="0">
  <autoFilter ref="A1:W49" xr:uid="{23C0D236-4E1F-4E03-8EE9-0E045E6C830D}"/>
  <tableColumns count="23">
    <tableColumn id="1" xr3:uid="{4CEC1DBD-0808-45EA-9598-D52234C0736E}" name="BR"/>
    <tableColumn id="2" xr3:uid="{1DFB2041-D7D7-445D-BC04-0CF79424B1F3}" name="CUST #"/>
    <tableColumn id="3" xr3:uid="{07D174BD-4C00-494E-BAD5-81C275733430}" name="CUST NAME"/>
    <tableColumn id="4" xr3:uid="{9D84DD89-DF74-4D3C-BADF-545E83851A08}" name="CITY"/>
    <tableColumn id="5" xr3:uid="{F745969D-9188-4FC2-A5C5-DA43AD3AD566}" name="RTE"/>
    <tableColumn id="6" xr3:uid="{51AF2797-C45C-4DEB-B3F6-A857936F4D9F}" name="DAY"/>
    <tableColumn id="7" xr3:uid="{5AA3DA05-9162-4B42-800E-BA2BFEE1CA28}" name="INST DATE"/>
    <tableColumn id="8" xr3:uid="{62AA3F37-82AA-4CBC-B54E-756E5F4A0F0D}" name="ROLL DATE"/>
    <tableColumn id="9" xr3:uid="{3CC96A8E-0997-48AD-8C2A-105C6EB8D82F}" name="MODEL"/>
    <tableColumn id="10" xr3:uid="{65D0F340-4BCD-4E00-A224-003D1BC239E9}" name="SERIAL"/>
    <tableColumn id="11" xr3:uid="{890B3946-A868-4791-8A23-CA8E20AF0138}" name="SALES GROUP"/>
    <tableColumn id="12" xr3:uid="{99F74D26-31DB-44A7-99C4-14A3D96B48F4}" name="LAST UPDATE"/>
    <tableColumn id="13" xr3:uid="{91BD229B-0DAC-4260-8F89-E1036F42484D}" name="CUST B RATE"/>
    <tableColumn id="14" xr3:uid="{F1BFC802-7B09-49A6-A1D7-C7BF4232D67E}" name="Difference"/>
    <tableColumn id="15" xr3:uid="{E98734AE-A527-475B-8AFA-DE1FF2CACCBF}" name="CUST RKS INCLUDE"/>
    <tableColumn id="16" xr3:uid="{A7F7A888-12D1-4B55-9C13-A5B91FEC2897}" name="CUST RK RATE"/>
    <tableColumn id="17" xr3:uid="{53F23228-E4EC-4A29-A327-29BE356DFA85}" name="AVG BILL"/>
    <tableColumn id="18" xr3:uid="{D89347F7-0287-421C-B16D-456EDB1BE2F8}" name="AVG RK USAGE"/>
    <tableColumn id="19" xr3:uid="{A21ADC04-9DF8-4B86-ABD6-69EE15D2403A}" name="STD B RATE"/>
    <tableColumn id="20" xr3:uid="{CF82CAE3-33E9-455F-8333-2CF996F41A68}" name="STD RKS INCLUDE"/>
    <tableColumn id="21" xr3:uid="{762BA344-018D-4C1C-8E2C-BEF06F0C4268}" name="STD RK RATE"/>
    <tableColumn id="22" xr3:uid="{43C0C551-7807-488F-AD9B-81AEAD758687}" name="STD BILL"/>
    <tableColumn id="23" xr3:uid="{0FD8A496-A5D1-4E4C-A1D8-133725414396}" name="DISC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0C6F29-148C-42CD-AD5A-66F465E73999}" name="Table1" displayName="Table1" ref="A1:W45" totalsRowShown="0">
  <autoFilter ref="A1:W45" xr:uid="{400C6F29-148C-42CD-AD5A-66F465E73999}"/>
  <tableColumns count="23">
    <tableColumn id="1" xr3:uid="{F6FC0966-7BD6-49D7-BD67-8EEA565B865D}" name="BR"/>
    <tableColumn id="2" xr3:uid="{193D5240-FE60-4C2C-9E0F-53281D34B897}" name="CUST #"/>
    <tableColumn id="3" xr3:uid="{94C1AAE9-78D0-4B7B-9C3B-B86325D2F892}" name="CUST NAME"/>
    <tableColumn id="4" xr3:uid="{46386C55-AFC1-45D6-95D8-BA85C93F93F8}" name="CITY"/>
    <tableColumn id="5" xr3:uid="{18BDD946-2D3F-46C1-82BC-CD65D041E00D}" name="RTE"/>
    <tableColumn id="6" xr3:uid="{72EEAA4E-391A-4DE0-A979-07F0AF2D52D2}" name="DAY"/>
    <tableColumn id="7" xr3:uid="{30236D12-A2EA-4BC9-821D-DE1C3C7B8AC8}" name="INST DATE"/>
    <tableColumn id="8" xr3:uid="{6F18AD07-5AD2-483D-BD0A-9D9B4BCD24AE}" name="ROLL DATE"/>
    <tableColumn id="9" xr3:uid="{2EECB1A3-10AF-4000-A32E-6ED113EE22D4}" name="MODEL"/>
    <tableColumn id="10" xr3:uid="{881DCC0F-9423-46A1-B4BD-2AAF8DCD7619}" name="SERIAL"/>
    <tableColumn id="11" xr3:uid="{1BCE0B05-D5E0-42E1-A923-7A2342C67408}" name="SALES GROUP"/>
    <tableColumn id="12" xr3:uid="{4A9F9D7F-FF0A-4D9D-BFDE-1877CA3DD400}" name="LAST UPDATE"/>
    <tableColumn id="13" xr3:uid="{01E31DBA-4428-42E8-A6D7-333C806584A4}" name="CUST B RATE"/>
    <tableColumn id="14" xr3:uid="{279FBAAE-E8B4-4806-AC20-44A40996A8E6}" name="Difference"/>
    <tableColumn id="15" xr3:uid="{31C73920-AA6B-4BA5-B6D3-9BFBBB5CD616}" name="CUST RKS INCLUDE"/>
    <tableColumn id="16" xr3:uid="{63D01DF3-7898-41C1-B044-A91C3FD49E43}" name="CUST RK RATE"/>
    <tableColumn id="17" xr3:uid="{F23B9EDA-2D20-4367-A4BD-F2960555AFFE}" name="AVG BILL"/>
    <tableColumn id="18" xr3:uid="{4907CB28-2FAF-471E-84B0-AFC39E543602}" name="AVG RK USAGE"/>
    <tableColumn id="19" xr3:uid="{9AFF0E2F-BEB3-40F0-8342-A6A1C8ECD412}" name="STD B RATE"/>
    <tableColumn id="20" xr3:uid="{E6B50967-0D89-4548-B8C8-BA5EDDBEF461}" name="STD RKS INCLUDE"/>
    <tableColumn id="21" xr3:uid="{1D7770B3-1DDE-4992-A49F-73E74C01EA8C}" name="STD RK RATE"/>
    <tableColumn id="22" xr3:uid="{649BF0E5-EC24-4085-ACE1-0BCBBF5E9A79}" name="STD BILL"/>
    <tableColumn id="23" xr3:uid="{978CBF9E-C94D-4ADB-AC48-6E5EF983C468}" name="DISC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1A8C7A-ACAD-4AB8-8019-E58B6999C4D3}" name="Table11" displayName="Table11" ref="A1:W49" totalsRowShown="0">
  <autoFilter ref="A1:W49" xr:uid="{E91A8C7A-ACAD-4AB8-8019-E58B6999C4D3}"/>
  <tableColumns count="23">
    <tableColumn id="1" xr3:uid="{C7D58233-D5C3-43D3-802C-8F358AD7E5F3}" name="BR"/>
    <tableColumn id="2" xr3:uid="{7ED68E96-E7AB-40B5-B4D4-8EAC869C8BC0}" name="CUST #"/>
    <tableColumn id="3" xr3:uid="{8B10F2C6-F550-474E-9D60-492CF173313E}" name="CUST NAME"/>
    <tableColumn id="4" xr3:uid="{6CB8AB3B-EC9F-419A-B5E5-6F52BEDC2D9E}" name="CITY"/>
    <tableColumn id="5" xr3:uid="{332F3489-DF43-4302-8DA6-6FD0F19DA271}" name="RTE"/>
    <tableColumn id="6" xr3:uid="{3288C195-4486-4FE7-9273-67841D1338A5}" name="DAY"/>
    <tableColumn id="7" xr3:uid="{2CD973A5-CBFE-4DBD-8211-9785F4E0D9DD}" name="INST DATE"/>
    <tableColumn id="8" xr3:uid="{62C822D0-AE08-49A9-B0FE-83A893BFA18E}" name="ROLL DATE"/>
    <tableColumn id="9" xr3:uid="{18E5B24E-EE13-4F92-8D56-47FA0F8E32D7}" name="MODEL"/>
    <tableColumn id="10" xr3:uid="{0144AE90-D999-4836-926F-6C469F6E3C0A}" name="SERIAL"/>
    <tableColumn id="11" xr3:uid="{5A732A6E-E21B-4AF3-BA9C-22CEA08C8477}" name="SALES GROUP"/>
    <tableColumn id="12" xr3:uid="{79C2B04C-5D02-4CD9-AC6C-D2BA7C378605}" name="LAST UPDATE"/>
    <tableColumn id="13" xr3:uid="{26DB29C0-4096-4F76-90C8-305D546F32AD}" name="CUST B RATE"/>
    <tableColumn id="14" xr3:uid="{55C919E5-D751-4100-B808-159BB6649691}" name="Difference"/>
    <tableColumn id="15" xr3:uid="{9F87C318-16B4-4B94-BA43-6903CB113609}" name="CUST RKS INCLUDE"/>
    <tableColumn id="16" xr3:uid="{B60BCEF5-6ACF-47A6-B03C-13FB58FCC26F}" name="CUST RK RATE"/>
    <tableColumn id="17" xr3:uid="{7501F0B6-04C5-4635-990E-411036CEA8BF}" name="AVG BILL"/>
    <tableColumn id="18" xr3:uid="{8E7E8637-9347-4792-A0A3-649BF1281490}" name="AVG RK USAGE"/>
    <tableColumn id="19" xr3:uid="{1F1B08AB-2B65-4CAD-AAB3-8AD9207BAE8A}" name="STD B RATE"/>
    <tableColumn id="20" xr3:uid="{668066BC-CE37-490E-8224-93131AE10F02}" name="STD RKS INCLUDE"/>
    <tableColumn id="21" xr3:uid="{54257F2C-B272-4588-B29A-5C82963D5FD3}" name="STD RK RATE"/>
    <tableColumn id="22" xr3:uid="{9159C3FB-F803-4E66-9EEA-D494B15DE6C5}" name="STD BILL"/>
    <tableColumn id="23" xr3:uid="{09AAD7FC-4A03-4182-BBA3-4B7572D55CD0}" name="DISC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0E2600-2D5B-49F6-B1AC-47F8F86AF0AF}" name="Table2" displayName="Table2" ref="A1:W34" totalsRowShown="0">
  <autoFilter ref="A1:W34" xr:uid="{290E2600-2D5B-49F6-B1AC-47F8F86AF0AF}"/>
  <tableColumns count="23">
    <tableColumn id="1" xr3:uid="{30EA8028-0546-49BA-A50A-718ED9C25331}" name="BR"/>
    <tableColumn id="2" xr3:uid="{D089E6F2-AC2E-43FD-9D19-8232B2DD8450}" name="CUST #"/>
    <tableColumn id="3" xr3:uid="{618017BE-0655-466F-B3B3-DD29D14B3AFF}" name="CUST NAME"/>
    <tableColumn id="4" xr3:uid="{3F4780E5-74DF-4639-8F08-7F2405DBB9D4}" name="CITY"/>
    <tableColumn id="5" xr3:uid="{21DB0676-0ACD-4F25-B0C2-E7439E4D7770}" name="RTE"/>
    <tableColumn id="6" xr3:uid="{9EC48068-6102-47EF-86A3-4562C4F723DF}" name="DAY"/>
    <tableColumn id="7" xr3:uid="{D73D77E6-4DD7-4D07-BFAB-9F9C27AE2609}" name="INST DATE"/>
    <tableColumn id="8" xr3:uid="{9C41C199-3023-481A-A410-ED97FEB0405C}" name="ROLL DATE"/>
    <tableColumn id="9" xr3:uid="{B4AC239C-4EF2-4A70-A079-79553C701806}" name="MODEL"/>
    <tableColumn id="10" xr3:uid="{1CF3652B-6B83-4AA2-B1E0-0D21480611ED}" name="SERIAL"/>
    <tableColumn id="11" xr3:uid="{D4881CCC-F3D8-40A4-B46F-4B858954BBF0}" name="SALES GROUP"/>
    <tableColumn id="12" xr3:uid="{31BB46B3-195F-4BA5-8CB8-432BA8C19A6C}" name="LAST UPDATE"/>
    <tableColumn id="13" xr3:uid="{29BD3997-2C4C-4C95-9F27-88DDF22FCE49}" name="CUST B RATE"/>
    <tableColumn id="14" xr3:uid="{D8B21967-6DD6-4CC1-81DC-D8B64CB6DA4B}" name="Difference"/>
    <tableColumn id="15" xr3:uid="{6DA9D412-7B71-4BD7-BAD7-01D10A7091A3}" name="CUST RKS INCLUDE"/>
    <tableColumn id="16" xr3:uid="{6BB28F05-CF13-421A-B2A3-61B15A167DA6}" name="CUST RK RATE"/>
    <tableColumn id="17" xr3:uid="{B81A997F-A3E1-40AD-9EDD-4DC88298937C}" name="AVG BILL"/>
    <tableColumn id="18" xr3:uid="{607200D5-20BB-4E6B-8EDD-095C244AB5BE}" name="AVG RK USAGE"/>
    <tableColumn id="19" xr3:uid="{A7A470AA-19D1-4F28-8E9A-F7FAE4AB19EB}" name="STD B RATE"/>
    <tableColumn id="20" xr3:uid="{1AF5C855-F67D-48AB-9788-693F4F1C6FDB}" name="STD RKS INCLUDE"/>
    <tableColumn id="21" xr3:uid="{49F67888-0714-4421-98C9-D44BC960EF56}" name="STD RK RATE"/>
    <tableColumn id="22" xr3:uid="{DDAD6BA1-48E4-4C73-96B0-2CE7DF1AD6DF}" name="STD BILL"/>
    <tableColumn id="23" xr3:uid="{297A8A9A-8035-4F52-9E83-8CDBC90EFCD7}" name="DI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C686-A2E8-49D6-A888-A2C2938AF74C}">
  <dimension ref="A1:W39"/>
  <sheetViews>
    <sheetView topLeftCell="B1" zoomScaleNormal="100" workbookViewId="0">
      <selection activeCell="AA19" sqref="AA19"/>
    </sheetView>
  </sheetViews>
  <sheetFormatPr defaultRowHeight="15" x14ac:dyDescent="0.25"/>
  <cols>
    <col min="1" max="1" width="0" hidden="1" customWidth="1"/>
    <col min="2" max="2" width="9.42578125" customWidth="1"/>
    <col min="3" max="3" width="13.7109375" customWidth="1"/>
    <col min="4" max="5" width="0" hidden="1" customWidth="1"/>
    <col min="7" max="7" width="12.42578125" hidden="1" customWidth="1"/>
    <col min="8" max="8" width="13" customWidth="1"/>
    <col min="9" max="9" width="9.7109375" customWidth="1"/>
    <col min="10" max="10" width="9.42578125" customWidth="1"/>
    <col min="11" max="11" width="15.7109375" hidden="1" customWidth="1"/>
    <col min="12" max="12" width="15" hidden="1" customWidth="1"/>
    <col min="13" max="13" width="13" customWidth="1"/>
    <col min="14" max="14" width="12.85546875" customWidth="1"/>
    <col min="15" max="15" width="11.85546875" customWidth="1"/>
    <col min="16" max="16" width="13.140625" customWidth="1"/>
    <col min="17" max="17" width="11" customWidth="1"/>
    <col min="18" max="18" width="13" customWidth="1"/>
    <col min="19" max="19" width="9.5703125" customWidth="1"/>
    <col min="20" max="20" width="11.42578125" customWidth="1"/>
    <col min="21" max="21" width="10" customWidth="1"/>
    <col min="22" max="22" width="10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2179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620</v>
      </c>
      <c r="B2">
        <v>6203742</v>
      </c>
      <c r="C2" t="s">
        <v>1571</v>
      </c>
      <c r="D2" t="s">
        <v>33</v>
      </c>
      <c r="E2">
        <v>1</v>
      </c>
      <c r="F2" t="s">
        <v>1572</v>
      </c>
      <c r="G2" t="s">
        <v>2121</v>
      </c>
      <c r="H2" t="s">
        <v>2175</v>
      </c>
      <c r="I2" t="s">
        <v>2177</v>
      </c>
      <c r="J2" t="s">
        <v>2178</v>
      </c>
      <c r="K2" t="s">
        <v>29</v>
      </c>
      <c r="L2" t="s">
        <v>2121</v>
      </c>
      <c r="M2">
        <v>325</v>
      </c>
      <c r="N2">
        <v>79</v>
      </c>
      <c r="O2">
        <v>1000</v>
      </c>
      <c r="P2">
        <v>0.105</v>
      </c>
      <c r="Q2">
        <v>1008.13</v>
      </c>
      <c r="R2">
        <v>7506</v>
      </c>
      <c r="S2">
        <v>309</v>
      </c>
      <c r="T2">
        <v>1000</v>
      </c>
      <c r="U2">
        <v>0.14899999999999999</v>
      </c>
      <c r="V2">
        <v>1278.394</v>
      </c>
      <c r="W2" t="s">
        <v>586</v>
      </c>
    </row>
    <row r="3" spans="1:23" x14ac:dyDescent="0.25">
      <c r="A3">
        <v>620</v>
      </c>
      <c r="B3">
        <v>176200103</v>
      </c>
      <c r="C3" t="s">
        <v>2173</v>
      </c>
      <c r="D3" t="s">
        <v>33</v>
      </c>
      <c r="E3">
        <v>1</v>
      </c>
      <c r="F3" t="s">
        <v>54</v>
      </c>
      <c r="G3" t="s">
        <v>2174</v>
      </c>
      <c r="H3" t="s">
        <v>2175</v>
      </c>
      <c r="I3" t="s">
        <v>508</v>
      </c>
      <c r="J3" t="s">
        <v>2176</v>
      </c>
      <c r="K3" t="s">
        <v>29</v>
      </c>
      <c r="L3" t="s">
        <v>2093</v>
      </c>
      <c r="M3">
        <v>255</v>
      </c>
      <c r="N3">
        <v>9</v>
      </c>
      <c r="O3">
        <v>1000</v>
      </c>
      <c r="P3">
        <v>7.9000000000000001E-2</v>
      </c>
      <c r="Q3">
        <v>255</v>
      </c>
      <c r="R3">
        <v>840</v>
      </c>
      <c r="S3">
        <v>281</v>
      </c>
      <c r="T3">
        <v>1000</v>
      </c>
      <c r="U3">
        <v>8.8999999999999996E-2</v>
      </c>
      <c r="V3">
        <v>281</v>
      </c>
      <c r="W3" t="s">
        <v>763</v>
      </c>
    </row>
    <row r="4" spans="1:23" x14ac:dyDescent="0.25">
      <c r="A4">
        <v>620</v>
      </c>
      <c r="B4">
        <v>206200016</v>
      </c>
      <c r="C4" t="s">
        <v>2165</v>
      </c>
      <c r="D4" t="s">
        <v>33</v>
      </c>
      <c r="E4">
        <v>1</v>
      </c>
      <c r="F4" t="s">
        <v>216</v>
      </c>
      <c r="G4" t="s">
        <v>2166</v>
      </c>
      <c r="H4" t="s">
        <v>2162</v>
      </c>
      <c r="I4" t="s">
        <v>122</v>
      </c>
      <c r="J4" t="s">
        <v>2167</v>
      </c>
      <c r="K4" t="s">
        <v>29</v>
      </c>
      <c r="L4" t="s">
        <v>64</v>
      </c>
      <c r="M4">
        <v>220</v>
      </c>
      <c r="N4">
        <v>-26</v>
      </c>
      <c r="O4">
        <v>1000</v>
      </c>
      <c r="P4">
        <v>7.9000000000000001E-2</v>
      </c>
      <c r="Q4">
        <v>220</v>
      </c>
      <c r="R4">
        <v>382</v>
      </c>
      <c r="S4">
        <v>246</v>
      </c>
      <c r="T4">
        <v>1000</v>
      </c>
      <c r="U4">
        <v>8.8999999999999996E-2</v>
      </c>
      <c r="V4">
        <v>246</v>
      </c>
      <c r="W4" t="s">
        <v>677</v>
      </c>
    </row>
    <row r="5" spans="1:23" x14ac:dyDescent="0.25">
      <c r="A5">
        <v>620</v>
      </c>
      <c r="B5">
        <v>206200014</v>
      </c>
      <c r="C5" t="s">
        <v>2160</v>
      </c>
      <c r="D5" t="s">
        <v>23</v>
      </c>
      <c r="E5">
        <v>1</v>
      </c>
      <c r="F5" t="s">
        <v>101</v>
      </c>
      <c r="G5" t="s">
        <v>2161</v>
      </c>
      <c r="H5" t="s">
        <v>2162</v>
      </c>
      <c r="I5" t="s">
        <v>122</v>
      </c>
      <c r="J5" t="s">
        <v>2164</v>
      </c>
      <c r="K5" t="s">
        <v>29</v>
      </c>
      <c r="L5" t="s">
        <v>64</v>
      </c>
      <c r="M5">
        <v>220</v>
      </c>
      <c r="N5">
        <v>-26</v>
      </c>
      <c r="O5">
        <v>1000</v>
      </c>
      <c r="P5">
        <v>7.9000000000000001E-2</v>
      </c>
      <c r="Q5">
        <v>220</v>
      </c>
      <c r="R5">
        <v>345</v>
      </c>
      <c r="S5">
        <v>246</v>
      </c>
      <c r="T5">
        <v>1000</v>
      </c>
      <c r="U5">
        <v>8.8999999999999996E-2</v>
      </c>
      <c r="V5">
        <v>246</v>
      </c>
      <c r="W5" t="s">
        <v>677</v>
      </c>
    </row>
    <row r="6" spans="1:23" x14ac:dyDescent="0.25">
      <c r="A6">
        <v>620</v>
      </c>
      <c r="B6">
        <v>206200014</v>
      </c>
      <c r="C6" t="s">
        <v>2160</v>
      </c>
      <c r="D6" t="s">
        <v>23</v>
      </c>
      <c r="E6">
        <v>1</v>
      </c>
      <c r="F6" t="s">
        <v>101</v>
      </c>
      <c r="G6" t="s">
        <v>2161</v>
      </c>
      <c r="H6" t="s">
        <v>2162</v>
      </c>
      <c r="I6" t="s">
        <v>122</v>
      </c>
      <c r="J6" t="s">
        <v>2163</v>
      </c>
      <c r="K6" t="s">
        <v>29</v>
      </c>
      <c r="L6" t="s">
        <v>64</v>
      </c>
      <c r="M6">
        <v>220</v>
      </c>
      <c r="N6">
        <v>-26</v>
      </c>
      <c r="O6">
        <v>1000</v>
      </c>
      <c r="P6">
        <v>7.9000000000000001E-2</v>
      </c>
      <c r="Q6">
        <v>307.45299999999997</v>
      </c>
      <c r="R6">
        <v>2107</v>
      </c>
      <c r="S6">
        <v>246</v>
      </c>
      <c r="T6">
        <v>1000</v>
      </c>
      <c r="U6">
        <v>8.8999999999999996E-2</v>
      </c>
      <c r="V6">
        <v>344.52300000000002</v>
      </c>
      <c r="W6" t="s">
        <v>677</v>
      </c>
    </row>
    <row r="7" spans="1:23" x14ac:dyDescent="0.25">
      <c r="A7">
        <v>620</v>
      </c>
      <c r="B7">
        <v>6202504</v>
      </c>
      <c r="C7" t="s">
        <v>2133</v>
      </c>
      <c r="D7" t="s">
        <v>33</v>
      </c>
      <c r="E7">
        <v>1</v>
      </c>
      <c r="F7" t="s">
        <v>108</v>
      </c>
      <c r="G7" t="s">
        <v>2134</v>
      </c>
      <c r="H7" t="s">
        <v>2135</v>
      </c>
      <c r="I7" t="s">
        <v>182</v>
      </c>
      <c r="J7" t="s">
        <v>2142</v>
      </c>
      <c r="K7" t="s">
        <v>39</v>
      </c>
      <c r="L7" t="s">
        <v>2137</v>
      </c>
      <c r="M7">
        <v>185</v>
      </c>
      <c r="N7">
        <v>-61</v>
      </c>
      <c r="O7">
        <v>1200</v>
      </c>
      <c r="P7">
        <v>6.9000000000000006E-2</v>
      </c>
      <c r="Q7">
        <v>185</v>
      </c>
      <c r="R7">
        <v>505</v>
      </c>
      <c r="S7">
        <v>264</v>
      </c>
      <c r="T7">
        <v>1000</v>
      </c>
      <c r="U7">
        <v>8.8999999999999996E-2</v>
      </c>
      <c r="V7">
        <v>264</v>
      </c>
      <c r="W7" t="s">
        <v>105</v>
      </c>
    </row>
    <row r="8" spans="1:23" x14ac:dyDescent="0.25">
      <c r="A8">
        <v>620</v>
      </c>
      <c r="B8">
        <v>6202504</v>
      </c>
      <c r="C8" t="s">
        <v>2133</v>
      </c>
      <c r="D8" t="s">
        <v>33</v>
      </c>
      <c r="E8">
        <v>1</v>
      </c>
      <c r="F8" t="s">
        <v>108</v>
      </c>
      <c r="G8" t="s">
        <v>2134</v>
      </c>
      <c r="H8" t="s">
        <v>2135</v>
      </c>
      <c r="I8" t="s">
        <v>27</v>
      </c>
      <c r="J8" t="s">
        <v>2136</v>
      </c>
      <c r="K8" t="s">
        <v>29</v>
      </c>
      <c r="L8" t="s">
        <v>2137</v>
      </c>
      <c r="M8">
        <v>179</v>
      </c>
      <c r="N8">
        <v>-67</v>
      </c>
      <c r="O8">
        <v>1200</v>
      </c>
      <c r="P8">
        <v>6.9000000000000006E-2</v>
      </c>
      <c r="Q8">
        <v>179</v>
      </c>
      <c r="R8">
        <v>900</v>
      </c>
      <c r="S8">
        <v>246</v>
      </c>
      <c r="T8">
        <v>1000</v>
      </c>
      <c r="U8">
        <v>8.8999999999999996E-2</v>
      </c>
      <c r="V8">
        <v>246</v>
      </c>
      <c r="W8" t="s">
        <v>149</v>
      </c>
    </row>
    <row r="9" spans="1:23" x14ac:dyDescent="0.25">
      <c r="A9">
        <v>620</v>
      </c>
      <c r="B9">
        <v>6202239</v>
      </c>
      <c r="C9" t="s">
        <v>2080</v>
      </c>
      <c r="D9" t="s">
        <v>33</v>
      </c>
      <c r="E9">
        <v>1</v>
      </c>
      <c r="F9" t="s">
        <v>78</v>
      </c>
      <c r="G9" t="s">
        <v>2081</v>
      </c>
      <c r="H9" t="s">
        <v>2082</v>
      </c>
      <c r="I9" t="s">
        <v>122</v>
      </c>
      <c r="J9" t="s">
        <v>2083</v>
      </c>
      <c r="K9" t="s">
        <v>29</v>
      </c>
      <c r="L9" t="s">
        <v>2084</v>
      </c>
      <c r="M9">
        <v>199</v>
      </c>
      <c r="N9">
        <v>-47</v>
      </c>
      <c r="O9">
        <v>1500</v>
      </c>
      <c r="P9">
        <v>7.9000000000000001E-2</v>
      </c>
      <c r="Q9">
        <v>415.065</v>
      </c>
      <c r="R9">
        <v>4235</v>
      </c>
      <c r="S9">
        <v>246</v>
      </c>
      <c r="T9">
        <v>1000</v>
      </c>
      <c r="U9">
        <v>8.8999999999999996E-2</v>
      </c>
      <c r="V9">
        <v>533.91499999999996</v>
      </c>
      <c r="W9" t="s">
        <v>484</v>
      </c>
    </row>
    <row r="10" spans="1:23" x14ac:dyDescent="0.25">
      <c r="A10">
        <v>620</v>
      </c>
      <c r="B10">
        <v>6207252</v>
      </c>
      <c r="C10" t="s">
        <v>2021</v>
      </c>
      <c r="D10" t="s">
        <v>33</v>
      </c>
      <c r="E10">
        <v>1</v>
      </c>
      <c r="F10" t="s">
        <v>78</v>
      </c>
      <c r="G10" t="s">
        <v>2022</v>
      </c>
      <c r="H10" t="s">
        <v>2015</v>
      </c>
      <c r="I10" t="s">
        <v>1160</v>
      </c>
      <c r="J10" t="s">
        <v>2023</v>
      </c>
      <c r="K10" t="s">
        <v>29</v>
      </c>
      <c r="L10" t="s">
        <v>2022</v>
      </c>
      <c r="M10">
        <v>245</v>
      </c>
      <c r="N10">
        <v>-1</v>
      </c>
      <c r="O10">
        <v>1000</v>
      </c>
      <c r="P10">
        <v>7.9000000000000001E-2</v>
      </c>
      <c r="Q10">
        <v>460.82799999999997</v>
      </c>
      <c r="R10">
        <v>3732</v>
      </c>
      <c r="S10">
        <v>302</v>
      </c>
      <c r="T10">
        <v>1000</v>
      </c>
      <c r="U10">
        <v>7.9000000000000001E-2</v>
      </c>
      <c r="V10">
        <v>517.82799999999997</v>
      </c>
      <c r="W10" t="s">
        <v>677</v>
      </c>
    </row>
    <row r="11" spans="1:23" x14ac:dyDescent="0.25">
      <c r="A11">
        <v>620</v>
      </c>
      <c r="B11">
        <v>196200198</v>
      </c>
      <c r="C11" t="s">
        <v>1959</v>
      </c>
      <c r="D11" t="s">
        <v>33</v>
      </c>
      <c r="E11">
        <v>1</v>
      </c>
      <c r="F11" t="s">
        <v>108</v>
      </c>
      <c r="G11" t="s">
        <v>1960</v>
      </c>
      <c r="H11" t="s">
        <v>1961</v>
      </c>
      <c r="I11" t="s">
        <v>122</v>
      </c>
      <c r="J11" t="s">
        <v>1962</v>
      </c>
      <c r="K11" t="s">
        <v>29</v>
      </c>
      <c r="L11" t="s">
        <v>64</v>
      </c>
      <c r="M11">
        <v>220</v>
      </c>
      <c r="N11">
        <v>-26</v>
      </c>
      <c r="O11">
        <v>1000</v>
      </c>
      <c r="P11">
        <v>7.9000000000000001E-2</v>
      </c>
      <c r="Q11">
        <v>220</v>
      </c>
      <c r="R11">
        <v>393</v>
      </c>
      <c r="S11">
        <v>246</v>
      </c>
      <c r="T11">
        <v>1000</v>
      </c>
      <c r="U11">
        <v>8.8999999999999996E-2</v>
      </c>
      <c r="V11">
        <v>246</v>
      </c>
      <c r="W11" t="s">
        <v>677</v>
      </c>
    </row>
    <row r="12" spans="1:23" x14ac:dyDescent="0.25">
      <c r="A12">
        <v>620</v>
      </c>
      <c r="B12">
        <v>196200210</v>
      </c>
      <c r="C12" t="s">
        <v>1940</v>
      </c>
      <c r="D12" t="s">
        <v>23</v>
      </c>
      <c r="E12">
        <v>1</v>
      </c>
      <c r="F12" t="s">
        <v>24</v>
      </c>
      <c r="G12" t="s">
        <v>1941</v>
      </c>
      <c r="H12" t="s">
        <v>1942</v>
      </c>
      <c r="I12" t="s">
        <v>466</v>
      </c>
      <c r="J12" t="s">
        <v>1943</v>
      </c>
      <c r="K12" t="s">
        <v>29</v>
      </c>
      <c r="L12" t="s">
        <v>64</v>
      </c>
      <c r="M12">
        <v>239</v>
      </c>
      <c r="N12">
        <v>-7</v>
      </c>
      <c r="O12">
        <v>1000</v>
      </c>
      <c r="P12">
        <v>7.9000000000000001E-2</v>
      </c>
      <c r="Q12">
        <v>239</v>
      </c>
      <c r="R12">
        <v>846</v>
      </c>
      <c r="S12">
        <v>264</v>
      </c>
      <c r="T12">
        <v>1000</v>
      </c>
      <c r="U12">
        <v>8.8999999999999996E-2</v>
      </c>
      <c r="V12">
        <v>264</v>
      </c>
      <c r="W12" t="s">
        <v>763</v>
      </c>
    </row>
    <row r="13" spans="1:23" x14ac:dyDescent="0.25">
      <c r="A13">
        <v>620</v>
      </c>
      <c r="B13">
        <v>196200105</v>
      </c>
      <c r="C13" t="s">
        <v>1836</v>
      </c>
      <c r="D13" t="s">
        <v>33</v>
      </c>
      <c r="E13">
        <v>1</v>
      </c>
      <c r="F13" t="s">
        <v>54</v>
      </c>
      <c r="G13" t="s">
        <v>1837</v>
      </c>
      <c r="H13" t="s">
        <v>1838</v>
      </c>
      <c r="I13" t="s">
        <v>49</v>
      </c>
      <c r="J13" t="s">
        <v>1839</v>
      </c>
      <c r="K13" t="s">
        <v>29</v>
      </c>
      <c r="L13" t="s">
        <v>1837</v>
      </c>
      <c r="M13">
        <v>239</v>
      </c>
      <c r="N13">
        <v>-7</v>
      </c>
      <c r="O13">
        <v>1000</v>
      </c>
      <c r="P13">
        <v>7.9000000000000001E-2</v>
      </c>
      <c r="Q13">
        <v>251.08699999999999</v>
      </c>
      <c r="R13">
        <v>1153</v>
      </c>
      <c r="S13">
        <v>246</v>
      </c>
      <c r="T13">
        <v>1000</v>
      </c>
      <c r="U13">
        <v>8.8999999999999996E-2</v>
      </c>
      <c r="V13">
        <v>259.61700000000002</v>
      </c>
      <c r="W13" t="s">
        <v>369</v>
      </c>
    </row>
    <row r="14" spans="1:23" x14ac:dyDescent="0.25">
      <c r="A14">
        <v>620</v>
      </c>
      <c r="B14">
        <v>6205404</v>
      </c>
      <c r="C14" t="s">
        <v>1706</v>
      </c>
      <c r="D14" t="s">
        <v>23</v>
      </c>
      <c r="E14">
        <v>1</v>
      </c>
      <c r="F14" t="s">
        <v>222</v>
      </c>
      <c r="G14" t="s">
        <v>1707</v>
      </c>
      <c r="H14" t="s">
        <v>1704</v>
      </c>
      <c r="I14" t="s">
        <v>508</v>
      </c>
      <c r="J14" t="s">
        <v>1708</v>
      </c>
      <c r="K14" t="s">
        <v>29</v>
      </c>
      <c r="L14" t="s">
        <v>534</v>
      </c>
      <c r="M14">
        <v>215</v>
      </c>
      <c r="N14">
        <v>-31</v>
      </c>
      <c r="O14">
        <v>1000</v>
      </c>
      <c r="P14">
        <v>6.9000000000000006E-2</v>
      </c>
      <c r="Q14">
        <v>238.184</v>
      </c>
      <c r="R14">
        <v>1336</v>
      </c>
      <c r="S14">
        <v>281</v>
      </c>
      <c r="T14">
        <v>1000</v>
      </c>
      <c r="U14">
        <v>8.8999999999999996E-2</v>
      </c>
      <c r="V14">
        <v>310.904</v>
      </c>
      <c r="W14" t="s">
        <v>290</v>
      </c>
    </row>
    <row r="15" spans="1:23" x14ac:dyDescent="0.25">
      <c r="A15">
        <v>620</v>
      </c>
      <c r="B15">
        <v>6206271</v>
      </c>
      <c r="C15" t="s">
        <v>1701</v>
      </c>
      <c r="D15" t="s">
        <v>33</v>
      </c>
      <c r="E15">
        <v>1</v>
      </c>
      <c r="F15" t="s">
        <v>1702</v>
      </c>
      <c r="G15" t="s">
        <v>1703</v>
      </c>
      <c r="H15" t="s">
        <v>1704</v>
      </c>
      <c r="I15" t="s">
        <v>27</v>
      </c>
      <c r="J15" t="s">
        <v>1705</v>
      </c>
      <c r="K15" t="s">
        <v>29</v>
      </c>
      <c r="L15" t="s">
        <v>534</v>
      </c>
      <c r="M15">
        <v>189</v>
      </c>
      <c r="N15">
        <v>-57</v>
      </c>
      <c r="O15">
        <v>1000</v>
      </c>
      <c r="P15">
        <v>6.9000000000000006E-2</v>
      </c>
      <c r="Q15">
        <v>587.47500000000002</v>
      </c>
      <c r="R15">
        <v>6775</v>
      </c>
      <c r="S15">
        <v>246</v>
      </c>
      <c r="T15">
        <v>1000</v>
      </c>
      <c r="U15">
        <v>8.8999999999999996E-2</v>
      </c>
      <c r="V15">
        <v>759.97500000000002</v>
      </c>
      <c r="W15" t="s">
        <v>290</v>
      </c>
    </row>
    <row r="16" spans="1:23" x14ac:dyDescent="0.25">
      <c r="A16">
        <v>620</v>
      </c>
      <c r="B16">
        <v>6203742</v>
      </c>
      <c r="C16" t="s">
        <v>1571</v>
      </c>
      <c r="D16" t="s">
        <v>33</v>
      </c>
      <c r="E16">
        <v>1</v>
      </c>
      <c r="F16" t="s">
        <v>1572</v>
      </c>
      <c r="G16" t="s">
        <v>849</v>
      </c>
      <c r="H16" t="s">
        <v>1647</v>
      </c>
      <c r="I16" t="s">
        <v>122</v>
      </c>
      <c r="J16" t="s">
        <v>1648</v>
      </c>
      <c r="K16" t="s">
        <v>29</v>
      </c>
      <c r="L16" t="s">
        <v>513</v>
      </c>
      <c r="M16">
        <v>200</v>
      </c>
      <c r="N16">
        <v>-46</v>
      </c>
      <c r="O16">
        <v>1000</v>
      </c>
      <c r="P16">
        <v>7.9000000000000001E-2</v>
      </c>
      <c r="Q16">
        <v>200</v>
      </c>
      <c r="R16">
        <v>490</v>
      </c>
      <c r="S16">
        <v>246</v>
      </c>
      <c r="T16">
        <v>1000</v>
      </c>
      <c r="U16">
        <v>8.8999999999999996E-2</v>
      </c>
      <c r="V16">
        <v>246</v>
      </c>
      <c r="W16" t="s">
        <v>323</v>
      </c>
    </row>
    <row r="17" spans="1:23" x14ac:dyDescent="0.25">
      <c r="A17">
        <v>620</v>
      </c>
      <c r="B17">
        <v>62018</v>
      </c>
      <c r="C17" t="s">
        <v>119</v>
      </c>
      <c r="D17" t="s">
        <v>33</v>
      </c>
      <c r="E17">
        <v>1</v>
      </c>
      <c r="F17" t="s">
        <v>54</v>
      </c>
      <c r="G17" t="s">
        <v>120</v>
      </c>
      <c r="H17" t="s">
        <v>121</v>
      </c>
      <c r="I17" t="s">
        <v>122</v>
      </c>
      <c r="J17" t="s">
        <v>123</v>
      </c>
      <c r="K17" t="s">
        <v>29</v>
      </c>
      <c r="L17" t="s">
        <v>51</v>
      </c>
      <c r="M17">
        <v>165</v>
      </c>
      <c r="N17">
        <v>-81</v>
      </c>
      <c r="O17">
        <v>1000</v>
      </c>
      <c r="P17">
        <v>6.5000000000000002E-2</v>
      </c>
      <c r="Q17">
        <v>172.93</v>
      </c>
      <c r="R17">
        <v>1122</v>
      </c>
      <c r="S17">
        <v>246</v>
      </c>
      <c r="T17">
        <v>1000</v>
      </c>
      <c r="U17">
        <v>8.8999999999999996E-2</v>
      </c>
      <c r="V17">
        <v>256.858</v>
      </c>
      <c r="W17" t="s">
        <v>52</v>
      </c>
    </row>
    <row r="18" spans="1:23" x14ac:dyDescent="0.25">
      <c r="A18">
        <v>620</v>
      </c>
      <c r="B18">
        <v>6203742</v>
      </c>
      <c r="C18" t="s">
        <v>1571</v>
      </c>
      <c r="D18" t="s">
        <v>33</v>
      </c>
      <c r="E18">
        <v>1</v>
      </c>
      <c r="F18" t="s">
        <v>1572</v>
      </c>
      <c r="G18" t="s">
        <v>1573</v>
      </c>
      <c r="H18" t="s">
        <v>1574</v>
      </c>
      <c r="I18" t="s">
        <v>122</v>
      </c>
      <c r="J18" t="s">
        <v>1575</v>
      </c>
      <c r="K18" t="s">
        <v>29</v>
      </c>
      <c r="L18" t="s">
        <v>1570</v>
      </c>
      <c r="M18">
        <v>200</v>
      </c>
      <c r="N18">
        <v>-46</v>
      </c>
      <c r="O18">
        <v>1000</v>
      </c>
      <c r="P18">
        <v>7.9000000000000001E-2</v>
      </c>
      <c r="Q18">
        <v>200</v>
      </c>
      <c r="R18">
        <v>306</v>
      </c>
      <c r="S18">
        <v>246</v>
      </c>
      <c r="T18">
        <v>1000</v>
      </c>
      <c r="U18">
        <v>8.8999999999999996E-2</v>
      </c>
      <c r="V18">
        <v>246</v>
      </c>
      <c r="W18" t="s">
        <v>323</v>
      </c>
    </row>
    <row r="19" spans="1:23" x14ac:dyDescent="0.25">
      <c r="A19">
        <v>620</v>
      </c>
      <c r="B19">
        <v>186200080</v>
      </c>
      <c r="C19" t="s">
        <v>1384</v>
      </c>
      <c r="D19" t="s">
        <v>33</v>
      </c>
      <c r="E19">
        <v>1</v>
      </c>
      <c r="F19" t="s">
        <v>78</v>
      </c>
      <c r="G19" t="s">
        <v>1567</v>
      </c>
      <c r="H19" t="s">
        <v>1568</v>
      </c>
      <c r="I19" t="s">
        <v>182</v>
      </c>
      <c r="J19" t="s">
        <v>1569</v>
      </c>
      <c r="K19" t="s">
        <v>39</v>
      </c>
      <c r="L19" t="s">
        <v>1570</v>
      </c>
      <c r="M19">
        <v>249</v>
      </c>
      <c r="N19">
        <v>3</v>
      </c>
      <c r="O19">
        <v>1000</v>
      </c>
      <c r="P19">
        <v>7.9000000000000001E-2</v>
      </c>
      <c r="Q19">
        <v>259.90199999999999</v>
      </c>
      <c r="R19">
        <v>1138</v>
      </c>
      <c r="S19">
        <v>264</v>
      </c>
      <c r="T19">
        <v>1000</v>
      </c>
      <c r="U19">
        <v>8.8999999999999996E-2</v>
      </c>
      <c r="V19">
        <v>276.28199999999998</v>
      </c>
      <c r="W19" t="s">
        <v>915</v>
      </c>
    </row>
    <row r="20" spans="1:23" x14ac:dyDescent="0.25">
      <c r="A20">
        <v>620</v>
      </c>
      <c r="B20">
        <v>186200102</v>
      </c>
      <c r="C20" t="s">
        <v>1421</v>
      </c>
      <c r="D20" t="s">
        <v>23</v>
      </c>
      <c r="E20">
        <v>1</v>
      </c>
      <c r="F20" t="s">
        <v>125</v>
      </c>
      <c r="G20" t="s">
        <v>1422</v>
      </c>
      <c r="H20" t="s">
        <v>1423</v>
      </c>
      <c r="I20" t="s">
        <v>122</v>
      </c>
      <c r="J20" t="s">
        <v>1424</v>
      </c>
      <c r="K20" t="s">
        <v>29</v>
      </c>
      <c r="L20" t="s">
        <v>64</v>
      </c>
      <c r="M20">
        <v>215</v>
      </c>
      <c r="N20">
        <v>-31</v>
      </c>
      <c r="O20">
        <v>1000</v>
      </c>
      <c r="P20">
        <v>7.9000000000000001E-2</v>
      </c>
      <c r="Q20">
        <v>215</v>
      </c>
      <c r="R20">
        <v>668</v>
      </c>
      <c r="S20">
        <v>246</v>
      </c>
      <c r="T20">
        <v>1000</v>
      </c>
      <c r="U20">
        <v>8.8999999999999996E-2</v>
      </c>
      <c r="V20">
        <v>246</v>
      </c>
      <c r="W20" t="s">
        <v>597</v>
      </c>
    </row>
    <row r="21" spans="1:23" x14ac:dyDescent="0.25">
      <c r="A21">
        <v>620</v>
      </c>
      <c r="B21">
        <v>186200080</v>
      </c>
      <c r="C21" t="s">
        <v>1384</v>
      </c>
      <c r="D21" t="s">
        <v>33</v>
      </c>
      <c r="E21">
        <v>1</v>
      </c>
      <c r="F21" t="s">
        <v>78</v>
      </c>
      <c r="G21" t="s">
        <v>1385</v>
      </c>
      <c r="H21" t="s">
        <v>1386</v>
      </c>
      <c r="I21" t="s">
        <v>508</v>
      </c>
      <c r="J21" t="s">
        <v>1387</v>
      </c>
      <c r="K21" t="s">
        <v>29</v>
      </c>
      <c r="L21" t="s">
        <v>502</v>
      </c>
      <c r="M21">
        <v>245</v>
      </c>
      <c r="N21">
        <v>-1</v>
      </c>
      <c r="O21">
        <v>1000</v>
      </c>
      <c r="P21">
        <v>7.9000000000000001E-2</v>
      </c>
      <c r="Q21">
        <v>310.25400000000002</v>
      </c>
      <c r="R21">
        <v>1826</v>
      </c>
      <c r="S21">
        <v>281</v>
      </c>
      <c r="T21">
        <v>1000</v>
      </c>
      <c r="U21">
        <v>8.8999999999999996E-2</v>
      </c>
      <c r="V21">
        <v>354.51400000000001</v>
      </c>
      <c r="W21" t="s">
        <v>401</v>
      </c>
    </row>
    <row r="22" spans="1:23" x14ac:dyDescent="0.25">
      <c r="A22">
        <v>620</v>
      </c>
      <c r="B22">
        <v>156201204</v>
      </c>
      <c r="C22" t="s">
        <v>1300</v>
      </c>
      <c r="D22" t="s">
        <v>33</v>
      </c>
      <c r="E22">
        <v>1</v>
      </c>
      <c r="F22" t="s">
        <v>108</v>
      </c>
      <c r="G22" t="s">
        <v>1301</v>
      </c>
      <c r="H22" t="s">
        <v>1302</v>
      </c>
      <c r="I22" t="s">
        <v>319</v>
      </c>
      <c r="J22" t="s">
        <v>1303</v>
      </c>
      <c r="K22" t="s">
        <v>321</v>
      </c>
      <c r="L22" t="s">
        <v>1276</v>
      </c>
      <c r="M22">
        <v>184</v>
      </c>
      <c r="N22">
        <v>-62</v>
      </c>
      <c r="O22">
        <v>2000</v>
      </c>
      <c r="P22">
        <v>8.5999999999999993E-2</v>
      </c>
      <c r="Q22">
        <v>184</v>
      </c>
      <c r="R22">
        <v>1183</v>
      </c>
      <c r="S22">
        <v>204</v>
      </c>
      <c r="T22">
        <v>2000</v>
      </c>
      <c r="U22">
        <v>9.9000000000000005E-2</v>
      </c>
      <c r="V22">
        <v>204</v>
      </c>
      <c r="W22" t="s">
        <v>136</v>
      </c>
    </row>
    <row r="23" spans="1:23" x14ac:dyDescent="0.25">
      <c r="A23">
        <v>620</v>
      </c>
      <c r="B23">
        <v>6205347</v>
      </c>
      <c r="C23" t="s">
        <v>1286</v>
      </c>
      <c r="D23" t="s">
        <v>33</v>
      </c>
      <c r="E23">
        <v>1</v>
      </c>
      <c r="F23" t="s">
        <v>146</v>
      </c>
      <c r="G23" t="s">
        <v>1287</v>
      </c>
      <c r="H23" t="s">
        <v>1288</v>
      </c>
      <c r="I23" t="s">
        <v>1289</v>
      </c>
      <c r="J23" t="s">
        <v>1290</v>
      </c>
      <c r="K23" t="s">
        <v>39</v>
      </c>
      <c r="L23" t="s">
        <v>1291</v>
      </c>
      <c r="M23">
        <v>189</v>
      </c>
      <c r="N23">
        <v>-57</v>
      </c>
      <c r="O23">
        <v>1500</v>
      </c>
      <c r="P23">
        <v>0.06</v>
      </c>
      <c r="Q23">
        <v>523.67999999999995</v>
      </c>
      <c r="R23">
        <v>7078</v>
      </c>
      <c r="S23">
        <v>245</v>
      </c>
      <c r="T23">
        <v>1000</v>
      </c>
      <c r="U23">
        <v>8.8999999999999996E-2</v>
      </c>
      <c r="V23">
        <v>785.94200000000001</v>
      </c>
      <c r="W23" t="s">
        <v>52</v>
      </c>
    </row>
    <row r="24" spans="1:23" x14ac:dyDescent="0.25">
      <c r="A24">
        <v>620</v>
      </c>
      <c r="B24">
        <v>6207230</v>
      </c>
      <c r="C24" t="s">
        <v>1277</v>
      </c>
      <c r="D24" t="s">
        <v>33</v>
      </c>
      <c r="E24">
        <v>1</v>
      </c>
      <c r="F24" t="s">
        <v>216</v>
      </c>
      <c r="G24" t="s">
        <v>1278</v>
      </c>
      <c r="H24" t="s">
        <v>1279</v>
      </c>
      <c r="I24" t="s">
        <v>122</v>
      </c>
      <c r="J24" t="s">
        <v>1281</v>
      </c>
      <c r="K24" t="s">
        <v>29</v>
      </c>
      <c r="L24" t="s">
        <v>1276</v>
      </c>
      <c r="M24">
        <v>194</v>
      </c>
      <c r="N24">
        <v>-52</v>
      </c>
      <c r="O24">
        <v>1000</v>
      </c>
      <c r="P24">
        <v>0.06</v>
      </c>
      <c r="Q24">
        <v>194</v>
      </c>
      <c r="R24">
        <v>749</v>
      </c>
      <c r="S24">
        <v>246</v>
      </c>
      <c r="T24">
        <v>1000</v>
      </c>
      <c r="U24">
        <v>8.8999999999999996E-2</v>
      </c>
      <c r="V24">
        <v>246</v>
      </c>
      <c r="W24" t="s">
        <v>586</v>
      </c>
    </row>
    <row r="25" spans="1:23" x14ac:dyDescent="0.25">
      <c r="A25">
        <v>620</v>
      </c>
      <c r="B25">
        <v>6207230</v>
      </c>
      <c r="C25" t="s">
        <v>1277</v>
      </c>
      <c r="D25" t="s">
        <v>33</v>
      </c>
      <c r="E25">
        <v>1</v>
      </c>
      <c r="F25" t="s">
        <v>216</v>
      </c>
      <c r="G25" t="s">
        <v>1278</v>
      </c>
      <c r="H25" t="s">
        <v>1279</v>
      </c>
      <c r="I25" t="s">
        <v>122</v>
      </c>
      <c r="J25" t="s">
        <v>1280</v>
      </c>
      <c r="K25" t="s">
        <v>29</v>
      </c>
      <c r="L25" t="s">
        <v>220</v>
      </c>
      <c r="M25">
        <v>189</v>
      </c>
      <c r="N25">
        <v>-57</v>
      </c>
      <c r="O25">
        <v>2000</v>
      </c>
      <c r="P25">
        <v>0.06</v>
      </c>
      <c r="Q25">
        <v>210.06</v>
      </c>
      <c r="R25">
        <v>2351</v>
      </c>
      <c r="S25">
        <v>246</v>
      </c>
      <c r="T25">
        <v>1000</v>
      </c>
      <c r="U25">
        <v>8.8999999999999996E-2</v>
      </c>
      <c r="V25">
        <v>366.23899999999998</v>
      </c>
      <c r="W25" t="s">
        <v>1008</v>
      </c>
    </row>
    <row r="26" spans="1:23" x14ac:dyDescent="0.25">
      <c r="A26">
        <v>620</v>
      </c>
      <c r="B26">
        <v>6202772</v>
      </c>
      <c r="C26" t="s">
        <v>1233</v>
      </c>
      <c r="D26" t="s">
        <v>23</v>
      </c>
      <c r="E26">
        <v>1</v>
      </c>
      <c r="F26" t="s">
        <v>250</v>
      </c>
      <c r="G26" t="s">
        <v>1238</v>
      </c>
      <c r="H26" t="s">
        <v>1235</v>
      </c>
      <c r="I26" t="s">
        <v>122</v>
      </c>
      <c r="J26" t="s">
        <v>1239</v>
      </c>
      <c r="K26" t="s">
        <v>29</v>
      </c>
      <c r="L26" t="s">
        <v>1237</v>
      </c>
      <c r="M26">
        <v>179</v>
      </c>
      <c r="N26">
        <v>-67</v>
      </c>
      <c r="O26">
        <v>1000</v>
      </c>
      <c r="P26">
        <v>7.9000000000000001E-2</v>
      </c>
      <c r="Q26">
        <v>327.678</v>
      </c>
      <c r="R26">
        <v>2882</v>
      </c>
      <c r="S26">
        <v>246</v>
      </c>
      <c r="T26">
        <v>1000</v>
      </c>
      <c r="U26">
        <v>8.8999999999999996E-2</v>
      </c>
      <c r="V26">
        <v>413.49799999999999</v>
      </c>
      <c r="W26" t="s">
        <v>586</v>
      </c>
    </row>
    <row r="27" spans="1:23" x14ac:dyDescent="0.25">
      <c r="A27">
        <v>620</v>
      </c>
      <c r="B27">
        <v>6202772</v>
      </c>
      <c r="C27" t="s">
        <v>1233</v>
      </c>
      <c r="D27" t="s">
        <v>23</v>
      </c>
      <c r="E27">
        <v>1</v>
      </c>
      <c r="F27" t="s">
        <v>250</v>
      </c>
      <c r="G27" t="s">
        <v>1234</v>
      </c>
      <c r="H27" t="s">
        <v>1235</v>
      </c>
      <c r="I27" t="s">
        <v>122</v>
      </c>
      <c r="J27" t="s">
        <v>1236</v>
      </c>
      <c r="K27" t="s">
        <v>29</v>
      </c>
      <c r="L27" t="s">
        <v>1237</v>
      </c>
      <c r="M27">
        <v>179</v>
      </c>
      <c r="N27">
        <v>-67</v>
      </c>
      <c r="O27">
        <v>1000</v>
      </c>
      <c r="P27">
        <v>7.9000000000000001E-2</v>
      </c>
      <c r="Q27">
        <v>179</v>
      </c>
      <c r="R27">
        <v>608</v>
      </c>
      <c r="S27">
        <v>246</v>
      </c>
      <c r="T27">
        <v>1000</v>
      </c>
      <c r="U27">
        <v>8.8999999999999996E-2</v>
      </c>
      <c r="V27">
        <v>246</v>
      </c>
      <c r="W27" t="s">
        <v>149</v>
      </c>
    </row>
    <row r="28" spans="1:23" x14ac:dyDescent="0.25">
      <c r="A28">
        <v>620</v>
      </c>
      <c r="B28">
        <v>62013065</v>
      </c>
      <c r="C28" t="s">
        <v>1149</v>
      </c>
      <c r="D28" t="s">
        <v>33</v>
      </c>
      <c r="E28">
        <v>1</v>
      </c>
      <c r="F28" t="s">
        <v>216</v>
      </c>
      <c r="G28" t="s">
        <v>55</v>
      </c>
      <c r="H28" t="s">
        <v>1150</v>
      </c>
      <c r="I28" t="s">
        <v>37</v>
      </c>
      <c r="J28" t="s">
        <v>1151</v>
      </c>
      <c r="K28" t="s">
        <v>39</v>
      </c>
      <c r="L28" t="s">
        <v>1137</v>
      </c>
      <c r="M28">
        <v>164</v>
      </c>
      <c r="N28">
        <v>-82</v>
      </c>
      <c r="O28">
        <v>1000</v>
      </c>
      <c r="P28">
        <v>6.9000000000000006E-2</v>
      </c>
      <c r="Q28">
        <v>164</v>
      </c>
      <c r="R28">
        <v>945</v>
      </c>
      <c r="S28">
        <v>240</v>
      </c>
      <c r="T28">
        <v>1000</v>
      </c>
      <c r="U28">
        <v>8.8999999999999996E-2</v>
      </c>
      <c r="V28">
        <v>240</v>
      </c>
      <c r="W28" t="s">
        <v>751</v>
      </c>
    </row>
    <row r="29" spans="1:23" x14ac:dyDescent="0.25">
      <c r="A29">
        <v>620</v>
      </c>
      <c r="B29">
        <v>176200069</v>
      </c>
      <c r="C29" t="s">
        <v>1063</v>
      </c>
      <c r="D29" t="s">
        <v>33</v>
      </c>
      <c r="E29">
        <v>1</v>
      </c>
      <c r="F29" t="s">
        <v>95</v>
      </c>
      <c r="G29" t="s">
        <v>1064</v>
      </c>
      <c r="H29" t="s">
        <v>1065</v>
      </c>
      <c r="I29" t="s">
        <v>27</v>
      </c>
      <c r="J29" t="s">
        <v>1066</v>
      </c>
      <c r="K29" t="s">
        <v>29</v>
      </c>
      <c r="L29" t="s">
        <v>64</v>
      </c>
      <c r="M29">
        <v>210</v>
      </c>
      <c r="N29">
        <v>-36</v>
      </c>
      <c r="O29">
        <v>1000</v>
      </c>
      <c r="P29">
        <v>7.9000000000000001E-2</v>
      </c>
      <c r="Q29">
        <v>598.28499999999997</v>
      </c>
      <c r="R29">
        <v>5915</v>
      </c>
      <c r="S29">
        <v>246</v>
      </c>
      <c r="T29">
        <v>1000</v>
      </c>
      <c r="U29">
        <v>8.8999999999999996E-2</v>
      </c>
      <c r="V29">
        <v>683.43499999999995</v>
      </c>
      <c r="W29" t="s">
        <v>401</v>
      </c>
    </row>
    <row r="30" spans="1:23" x14ac:dyDescent="0.25">
      <c r="A30">
        <v>620</v>
      </c>
      <c r="B30">
        <v>176200024</v>
      </c>
      <c r="C30" t="s">
        <v>1022</v>
      </c>
      <c r="D30" t="s">
        <v>33</v>
      </c>
      <c r="E30">
        <v>1</v>
      </c>
      <c r="F30" t="s">
        <v>78</v>
      </c>
      <c r="G30" t="s">
        <v>1017</v>
      </c>
      <c r="H30" t="s">
        <v>1023</v>
      </c>
      <c r="I30" t="s">
        <v>1024</v>
      </c>
      <c r="J30" t="s">
        <v>1025</v>
      </c>
      <c r="K30" t="s">
        <v>29</v>
      </c>
      <c r="L30" t="s">
        <v>64</v>
      </c>
      <c r="M30">
        <v>254</v>
      </c>
      <c r="N30">
        <v>8</v>
      </c>
      <c r="O30">
        <v>1000</v>
      </c>
      <c r="P30">
        <v>7.9000000000000001E-2</v>
      </c>
      <c r="Q30">
        <v>254</v>
      </c>
      <c r="R30">
        <v>422</v>
      </c>
      <c r="S30">
        <v>289</v>
      </c>
      <c r="T30">
        <v>1000</v>
      </c>
      <c r="U30">
        <v>8.8999999999999996E-2</v>
      </c>
      <c r="V30">
        <v>289</v>
      </c>
      <c r="W30" t="s">
        <v>401</v>
      </c>
    </row>
    <row r="31" spans="1:23" x14ac:dyDescent="0.25">
      <c r="A31">
        <v>620</v>
      </c>
      <c r="B31">
        <v>6203016</v>
      </c>
      <c r="C31" t="s">
        <v>978</v>
      </c>
      <c r="D31" t="s">
        <v>33</v>
      </c>
      <c r="E31">
        <v>1</v>
      </c>
      <c r="F31" t="s">
        <v>979</v>
      </c>
      <c r="G31" t="s">
        <v>1004</v>
      </c>
      <c r="H31" t="s">
        <v>1005</v>
      </c>
      <c r="I31" t="s">
        <v>122</v>
      </c>
      <c r="J31" t="s">
        <v>1006</v>
      </c>
      <c r="K31" t="s">
        <v>29</v>
      </c>
      <c r="L31" t="s">
        <v>1007</v>
      </c>
      <c r="M31">
        <v>189</v>
      </c>
      <c r="N31">
        <v>-57</v>
      </c>
      <c r="O31">
        <v>3000</v>
      </c>
      <c r="P31">
        <v>6.5000000000000002E-2</v>
      </c>
      <c r="Q31">
        <v>189</v>
      </c>
      <c r="R31">
        <v>1980</v>
      </c>
      <c r="S31">
        <v>246</v>
      </c>
      <c r="T31">
        <v>1000</v>
      </c>
      <c r="U31">
        <v>8.8999999999999996E-2</v>
      </c>
      <c r="V31">
        <v>333.22</v>
      </c>
      <c r="W31" t="s">
        <v>1008</v>
      </c>
    </row>
    <row r="32" spans="1:23" x14ac:dyDescent="0.25">
      <c r="A32">
        <v>620</v>
      </c>
      <c r="B32">
        <v>6203304</v>
      </c>
      <c r="C32" t="s">
        <v>984</v>
      </c>
      <c r="D32" t="s">
        <v>33</v>
      </c>
      <c r="E32">
        <v>1</v>
      </c>
      <c r="F32" t="s">
        <v>125</v>
      </c>
      <c r="G32" t="s">
        <v>985</v>
      </c>
      <c r="H32" t="s">
        <v>981</v>
      </c>
      <c r="I32" t="s">
        <v>91</v>
      </c>
      <c r="J32" t="s">
        <v>986</v>
      </c>
      <c r="K32" t="s">
        <v>39</v>
      </c>
      <c r="L32" t="s">
        <v>987</v>
      </c>
      <c r="M32">
        <v>289</v>
      </c>
      <c r="N32">
        <v>43</v>
      </c>
      <c r="O32">
        <v>2000</v>
      </c>
      <c r="P32">
        <v>6.5000000000000002E-2</v>
      </c>
      <c r="Q32">
        <v>323.19</v>
      </c>
      <c r="R32">
        <v>2526</v>
      </c>
      <c r="S32">
        <v>345</v>
      </c>
      <c r="T32">
        <v>1000</v>
      </c>
      <c r="U32">
        <v>7.9000000000000001E-2</v>
      </c>
      <c r="V32">
        <v>465.55399999999997</v>
      </c>
      <c r="W32" t="s">
        <v>31</v>
      </c>
    </row>
    <row r="33" spans="1:23" x14ac:dyDescent="0.25">
      <c r="A33">
        <v>620</v>
      </c>
      <c r="B33">
        <v>6203016</v>
      </c>
      <c r="C33" t="s">
        <v>978</v>
      </c>
      <c r="D33" t="s">
        <v>33</v>
      </c>
      <c r="E33">
        <v>1</v>
      </c>
      <c r="F33" t="s">
        <v>979</v>
      </c>
      <c r="G33" t="s">
        <v>980</v>
      </c>
      <c r="H33" t="s">
        <v>981</v>
      </c>
      <c r="I33" t="s">
        <v>122</v>
      </c>
      <c r="J33" t="s">
        <v>982</v>
      </c>
      <c r="K33" t="s">
        <v>29</v>
      </c>
      <c r="L33" t="s">
        <v>983</v>
      </c>
      <c r="M33">
        <v>189</v>
      </c>
      <c r="N33">
        <v>-57</v>
      </c>
      <c r="O33">
        <v>1000</v>
      </c>
      <c r="P33">
        <v>6.5000000000000002E-2</v>
      </c>
      <c r="Q33">
        <v>189</v>
      </c>
      <c r="R33">
        <v>545</v>
      </c>
      <c r="S33">
        <v>246</v>
      </c>
      <c r="T33">
        <v>1000</v>
      </c>
      <c r="U33">
        <v>8.8999999999999996E-2</v>
      </c>
      <c r="V33">
        <v>246</v>
      </c>
      <c r="W33" t="s">
        <v>290</v>
      </c>
    </row>
    <row r="34" spans="1:23" x14ac:dyDescent="0.25">
      <c r="A34">
        <v>620</v>
      </c>
      <c r="B34">
        <v>166200776</v>
      </c>
      <c r="C34" t="s">
        <v>911</v>
      </c>
      <c r="D34" t="s">
        <v>23</v>
      </c>
      <c r="E34">
        <v>1</v>
      </c>
      <c r="F34" t="s">
        <v>67</v>
      </c>
      <c r="G34" t="s">
        <v>912</v>
      </c>
      <c r="H34" t="s">
        <v>913</v>
      </c>
      <c r="I34" t="s">
        <v>91</v>
      </c>
      <c r="J34" t="s">
        <v>914</v>
      </c>
      <c r="K34" t="s">
        <v>39</v>
      </c>
      <c r="L34" t="s">
        <v>767</v>
      </c>
      <c r="M34">
        <v>295</v>
      </c>
      <c r="N34">
        <v>49</v>
      </c>
      <c r="O34">
        <v>1000</v>
      </c>
      <c r="P34">
        <v>7.9000000000000001E-2</v>
      </c>
      <c r="Q34">
        <v>819.48099999999999</v>
      </c>
      <c r="R34">
        <v>7639</v>
      </c>
      <c r="S34">
        <v>345</v>
      </c>
      <c r="T34">
        <v>1000</v>
      </c>
      <c r="U34">
        <v>7.9000000000000001E-2</v>
      </c>
      <c r="V34">
        <v>869.48099999999999</v>
      </c>
      <c r="W34" t="s">
        <v>915</v>
      </c>
    </row>
    <row r="35" spans="1:23" x14ac:dyDescent="0.25">
      <c r="A35">
        <v>620</v>
      </c>
      <c r="B35">
        <v>166200726</v>
      </c>
      <c r="C35" t="s">
        <v>852</v>
      </c>
      <c r="D35" t="s">
        <v>33</v>
      </c>
      <c r="E35">
        <v>1</v>
      </c>
      <c r="F35" t="s">
        <v>108</v>
      </c>
      <c r="G35" t="s">
        <v>820</v>
      </c>
      <c r="H35" t="s">
        <v>853</v>
      </c>
      <c r="I35" t="s">
        <v>122</v>
      </c>
      <c r="J35" t="s">
        <v>854</v>
      </c>
      <c r="K35" t="s">
        <v>29</v>
      </c>
      <c r="L35" t="s">
        <v>64</v>
      </c>
      <c r="M35">
        <v>210</v>
      </c>
      <c r="N35">
        <v>-36</v>
      </c>
      <c r="O35">
        <v>1000</v>
      </c>
      <c r="P35">
        <v>7.9000000000000001E-2</v>
      </c>
      <c r="Q35">
        <v>210</v>
      </c>
      <c r="R35">
        <v>54</v>
      </c>
      <c r="S35">
        <v>246</v>
      </c>
      <c r="T35">
        <v>1000</v>
      </c>
      <c r="U35">
        <v>8.8999999999999996E-2</v>
      </c>
      <c r="V35">
        <v>246</v>
      </c>
      <c r="W35" t="s">
        <v>800</v>
      </c>
    </row>
    <row r="36" spans="1:23" x14ac:dyDescent="0.25">
      <c r="A36">
        <v>620</v>
      </c>
      <c r="B36">
        <v>6202863</v>
      </c>
      <c r="C36" t="s">
        <v>816</v>
      </c>
      <c r="D36" t="s">
        <v>33</v>
      </c>
      <c r="E36">
        <v>1</v>
      </c>
      <c r="F36" t="s">
        <v>95</v>
      </c>
      <c r="G36" t="s">
        <v>817</v>
      </c>
      <c r="H36" t="s">
        <v>818</v>
      </c>
      <c r="I36" t="s">
        <v>37</v>
      </c>
      <c r="J36" t="s">
        <v>819</v>
      </c>
      <c r="K36" t="s">
        <v>39</v>
      </c>
      <c r="L36" t="s">
        <v>820</v>
      </c>
      <c r="M36">
        <v>175</v>
      </c>
      <c r="N36">
        <v>-71</v>
      </c>
      <c r="O36">
        <v>1200</v>
      </c>
      <c r="P36">
        <v>6.9000000000000006E-2</v>
      </c>
      <c r="Q36">
        <v>211.98400000000001</v>
      </c>
      <c r="R36">
        <v>1736</v>
      </c>
      <c r="S36">
        <v>240</v>
      </c>
      <c r="T36">
        <v>1000</v>
      </c>
      <c r="U36">
        <v>8.8999999999999996E-2</v>
      </c>
      <c r="V36">
        <v>305.50400000000002</v>
      </c>
      <c r="W36" t="s">
        <v>31</v>
      </c>
    </row>
    <row r="37" spans="1:23" x14ac:dyDescent="0.25">
      <c r="A37">
        <v>620</v>
      </c>
      <c r="B37">
        <v>166200685</v>
      </c>
      <c r="C37" t="s">
        <v>786</v>
      </c>
      <c r="D37" t="s">
        <v>33</v>
      </c>
      <c r="E37">
        <v>1</v>
      </c>
      <c r="F37" t="s">
        <v>231</v>
      </c>
      <c r="G37" t="s">
        <v>787</v>
      </c>
      <c r="H37" t="s">
        <v>788</v>
      </c>
      <c r="I37" t="s">
        <v>789</v>
      </c>
      <c r="J37" t="s">
        <v>790</v>
      </c>
      <c r="K37" t="s">
        <v>39</v>
      </c>
      <c r="L37" t="s">
        <v>351</v>
      </c>
      <c r="M37">
        <v>309</v>
      </c>
      <c r="N37">
        <v>63</v>
      </c>
      <c r="O37">
        <v>1000</v>
      </c>
      <c r="P37">
        <v>8.8999999999999996E-2</v>
      </c>
      <c r="Q37">
        <v>501.41800000000001</v>
      </c>
      <c r="R37">
        <v>3162</v>
      </c>
      <c r="S37">
        <v>444</v>
      </c>
      <c r="T37">
        <v>1000</v>
      </c>
      <c r="U37">
        <v>7.9000000000000001E-2</v>
      </c>
      <c r="V37">
        <v>614.798</v>
      </c>
      <c r="W37" t="s">
        <v>434</v>
      </c>
    </row>
    <row r="38" spans="1:23" x14ac:dyDescent="0.25">
      <c r="A38">
        <v>620</v>
      </c>
      <c r="B38">
        <v>156202155</v>
      </c>
      <c r="C38" t="s">
        <v>715</v>
      </c>
      <c r="D38" t="s">
        <v>33</v>
      </c>
      <c r="E38">
        <v>1</v>
      </c>
      <c r="F38" t="s">
        <v>231</v>
      </c>
      <c r="G38" t="s">
        <v>716</v>
      </c>
      <c r="H38" t="s">
        <v>717</v>
      </c>
      <c r="I38" t="s">
        <v>122</v>
      </c>
      <c r="J38" t="s">
        <v>718</v>
      </c>
      <c r="K38" t="s">
        <v>29</v>
      </c>
      <c r="L38" t="s">
        <v>719</v>
      </c>
      <c r="M38">
        <v>185</v>
      </c>
      <c r="N38">
        <v>-61</v>
      </c>
      <c r="O38">
        <v>1000</v>
      </c>
      <c r="P38">
        <v>7.9000000000000001E-2</v>
      </c>
      <c r="Q38">
        <v>185</v>
      </c>
      <c r="R38">
        <v>280</v>
      </c>
      <c r="S38">
        <v>246</v>
      </c>
      <c r="T38">
        <v>1000</v>
      </c>
      <c r="U38">
        <v>8.8999999999999996E-2</v>
      </c>
      <c r="V38">
        <v>246</v>
      </c>
      <c r="W38" t="s">
        <v>348</v>
      </c>
    </row>
    <row r="39" spans="1:23" x14ac:dyDescent="0.25">
      <c r="A39">
        <v>620</v>
      </c>
      <c r="B39">
        <v>62043</v>
      </c>
      <c r="C39" t="s">
        <v>636</v>
      </c>
      <c r="D39" t="s">
        <v>33</v>
      </c>
      <c r="E39">
        <v>1</v>
      </c>
      <c r="F39" t="s">
        <v>146</v>
      </c>
      <c r="G39" t="s">
        <v>637</v>
      </c>
      <c r="H39" t="s">
        <v>633</v>
      </c>
      <c r="I39" t="s">
        <v>27</v>
      </c>
      <c r="J39" t="s">
        <v>638</v>
      </c>
      <c r="K39" t="s">
        <v>29</v>
      </c>
      <c r="L39" t="s">
        <v>639</v>
      </c>
      <c r="M39">
        <v>330</v>
      </c>
      <c r="N39">
        <v>84</v>
      </c>
      <c r="O39">
        <v>4000</v>
      </c>
      <c r="P39">
        <v>6.9000000000000006E-2</v>
      </c>
      <c r="Q39">
        <v>330</v>
      </c>
      <c r="R39">
        <v>1995</v>
      </c>
      <c r="S39">
        <v>246</v>
      </c>
      <c r="T39">
        <v>1000</v>
      </c>
      <c r="U39">
        <v>8.8999999999999996E-2</v>
      </c>
      <c r="V39">
        <v>334.55500000000001</v>
      </c>
      <c r="W39" t="s">
        <v>640</v>
      </c>
    </row>
  </sheetData>
  <pageMargins left="0.7" right="0.7" top="0.75" bottom="0.75" header="0.3" footer="0.3"/>
  <pageSetup scale="64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498C7-10E9-4335-AB05-EA9B5508BEE7}">
  <dimension ref="A1:W42"/>
  <sheetViews>
    <sheetView topLeftCell="C1" zoomScaleNormal="100" workbookViewId="0">
      <selection activeCell="AA28" sqref="AA28"/>
    </sheetView>
  </sheetViews>
  <sheetFormatPr defaultRowHeight="15" x14ac:dyDescent="0.25"/>
  <cols>
    <col min="1" max="1" width="0" hidden="1" customWidth="1"/>
    <col min="2" max="2" width="9.42578125" hidden="1" customWidth="1"/>
    <col min="3" max="3" width="32.42578125" bestFit="1" customWidth="1"/>
    <col min="4" max="4" width="13.140625" customWidth="1"/>
    <col min="5" max="5" width="0" hidden="1" customWidth="1"/>
    <col min="7" max="7" width="12.42578125" hidden="1" customWidth="1"/>
    <col min="8" max="8" width="13" customWidth="1"/>
    <col min="9" max="9" width="9.7109375" customWidth="1"/>
    <col min="10" max="10" width="9.42578125" customWidth="1"/>
    <col min="11" max="11" width="15.7109375" hidden="1" customWidth="1"/>
    <col min="12" max="12" width="15" hidden="1" customWidth="1"/>
    <col min="13" max="13" width="9.140625" customWidth="1"/>
    <col min="14" max="14" width="6.85546875" customWidth="1"/>
    <col min="15" max="15" width="9.7109375" customWidth="1"/>
    <col min="16" max="16" width="15.85546875" customWidth="1"/>
    <col min="17" max="17" width="11" customWidth="1"/>
    <col min="18" max="18" width="16.28515625" customWidth="1"/>
    <col min="19" max="19" width="13.28515625" customWidth="1"/>
    <col min="20" max="20" width="9.7109375" customWidth="1"/>
    <col min="21" max="21" width="14.5703125" customWidth="1"/>
    <col min="22" max="22" width="10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2179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620</v>
      </c>
      <c r="B2">
        <v>206200008</v>
      </c>
      <c r="C2" t="s">
        <v>2127</v>
      </c>
      <c r="D2" t="s">
        <v>1654</v>
      </c>
      <c r="E2">
        <v>10</v>
      </c>
      <c r="F2" t="s">
        <v>258</v>
      </c>
      <c r="G2" t="s">
        <v>241</v>
      </c>
      <c r="H2" t="s">
        <v>2128</v>
      </c>
      <c r="I2" t="s">
        <v>27</v>
      </c>
      <c r="J2" t="s">
        <v>2129</v>
      </c>
      <c r="K2" t="s">
        <v>29</v>
      </c>
      <c r="L2" t="s">
        <v>2130</v>
      </c>
      <c r="M2">
        <v>210</v>
      </c>
      <c r="N2">
        <v>-36</v>
      </c>
      <c r="O2">
        <v>1200</v>
      </c>
      <c r="P2">
        <v>7.9000000000000001E-2</v>
      </c>
      <c r="Q2">
        <v>210</v>
      </c>
      <c r="R2">
        <v>543</v>
      </c>
      <c r="S2">
        <v>246</v>
      </c>
      <c r="T2">
        <v>1000</v>
      </c>
      <c r="U2">
        <v>8.8999999999999996E-2</v>
      </c>
      <c r="V2">
        <v>246</v>
      </c>
      <c r="W2" t="s">
        <v>800</v>
      </c>
    </row>
    <row r="3" spans="1:23" x14ac:dyDescent="0.25">
      <c r="A3">
        <v>620</v>
      </c>
      <c r="B3">
        <v>196200156</v>
      </c>
      <c r="C3" t="s">
        <v>1929</v>
      </c>
      <c r="D3" t="s">
        <v>1898</v>
      </c>
      <c r="E3">
        <v>10</v>
      </c>
      <c r="F3" t="s">
        <v>54</v>
      </c>
      <c r="G3" t="s">
        <v>117</v>
      </c>
      <c r="H3" t="s">
        <v>1930</v>
      </c>
      <c r="I3" t="s">
        <v>339</v>
      </c>
      <c r="J3" t="s">
        <v>1931</v>
      </c>
      <c r="K3" t="s">
        <v>29</v>
      </c>
      <c r="L3" t="s">
        <v>1271</v>
      </c>
      <c r="M3">
        <v>300</v>
      </c>
      <c r="N3">
        <v>54</v>
      </c>
      <c r="O3">
        <v>1000</v>
      </c>
      <c r="P3">
        <v>0.125</v>
      </c>
      <c r="Q3">
        <v>300</v>
      </c>
      <c r="R3">
        <v>680</v>
      </c>
      <c r="S3">
        <v>309</v>
      </c>
      <c r="T3">
        <v>1000</v>
      </c>
      <c r="U3">
        <v>0.14899999999999999</v>
      </c>
      <c r="V3">
        <v>309</v>
      </c>
      <c r="W3" t="s">
        <v>369</v>
      </c>
    </row>
    <row r="4" spans="1:23" x14ac:dyDescent="0.25">
      <c r="A4">
        <v>620</v>
      </c>
      <c r="B4">
        <v>6207045</v>
      </c>
      <c r="C4" t="s">
        <v>1906</v>
      </c>
      <c r="D4" t="s">
        <v>1898</v>
      </c>
      <c r="E4">
        <v>10</v>
      </c>
      <c r="F4" t="s">
        <v>54</v>
      </c>
      <c r="G4" t="s">
        <v>1907</v>
      </c>
      <c r="H4" t="s">
        <v>1908</v>
      </c>
      <c r="I4" t="s">
        <v>27</v>
      </c>
      <c r="J4" t="s">
        <v>1909</v>
      </c>
      <c r="K4" t="s">
        <v>29</v>
      </c>
      <c r="L4" t="s">
        <v>906</v>
      </c>
      <c r="M4">
        <v>195</v>
      </c>
      <c r="N4">
        <v>-51</v>
      </c>
      <c r="O4">
        <v>1000</v>
      </c>
      <c r="P4">
        <v>6.9000000000000006E-2</v>
      </c>
      <c r="Q4">
        <v>195</v>
      </c>
      <c r="R4">
        <v>427</v>
      </c>
      <c r="S4">
        <v>246</v>
      </c>
      <c r="T4">
        <v>1000</v>
      </c>
      <c r="U4">
        <v>8.8999999999999996E-2</v>
      </c>
      <c r="V4">
        <v>246</v>
      </c>
      <c r="W4" t="s">
        <v>586</v>
      </c>
    </row>
    <row r="5" spans="1:23" x14ac:dyDescent="0.25">
      <c r="A5">
        <v>620</v>
      </c>
      <c r="B5">
        <v>6202543</v>
      </c>
      <c r="C5" t="s">
        <v>1897</v>
      </c>
      <c r="D5" t="s">
        <v>1898</v>
      </c>
      <c r="E5">
        <v>10</v>
      </c>
      <c r="F5" t="s">
        <v>101</v>
      </c>
      <c r="G5" t="s">
        <v>1899</v>
      </c>
      <c r="H5" t="s">
        <v>1900</v>
      </c>
      <c r="I5" t="s">
        <v>319</v>
      </c>
      <c r="J5" t="s">
        <v>1901</v>
      </c>
      <c r="K5" t="s">
        <v>321</v>
      </c>
      <c r="L5" t="s">
        <v>1902</v>
      </c>
      <c r="M5">
        <v>170</v>
      </c>
      <c r="N5">
        <v>-76</v>
      </c>
      <c r="O5">
        <v>2000</v>
      </c>
      <c r="P5">
        <v>6.5000000000000002E-2</v>
      </c>
      <c r="Q5">
        <v>330.81</v>
      </c>
      <c r="R5">
        <v>4474</v>
      </c>
      <c r="S5">
        <v>204</v>
      </c>
      <c r="T5">
        <v>2000</v>
      </c>
      <c r="U5">
        <v>9.9000000000000005E-2</v>
      </c>
      <c r="V5">
        <v>448.92599999999999</v>
      </c>
      <c r="W5" t="s">
        <v>144</v>
      </c>
    </row>
    <row r="6" spans="1:23" x14ac:dyDescent="0.25">
      <c r="A6">
        <v>620</v>
      </c>
      <c r="B6">
        <v>196200130</v>
      </c>
      <c r="C6" t="s">
        <v>1857</v>
      </c>
      <c r="D6" t="s">
        <v>1858</v>
      </c>
      <c r="E6">
        <v>10</v>
      </c>
      <c r="F6" t="s">
        <v>187</v>
      </c>
      <c r="G6" t="s">
        <v>1827</v>
      </c>
      <c r="H6" t="s">
        <v>1859</v>
      </c>
      <c r="I6" t="s">
        <v>49</v>
      </c>
      <c r="J6" t="s">
        <v>1860</v>
      </c>
      <c r="K6" t="s">
        <v>29</v>
      </c>
      <c r="L6" t="s">
        <v>906</v>
      </c>
      <c r="M6">
        <v>205</v>
      </c>
      <c r="N6">
        <v>-41</v>
      </c>
      <c r="O6">
        <v>1000</v>
      </c>
      <c r="P6">
        <v>7.9000000000000001E-2</v>
      </c>
      <c r="Q6">
        <v>218.58799999999999</v>
      </c>
      <c r="R6">
        <v>1172</v>
      </c>
      <c r="S6">
        <v>246</v>
      </c>
      <c r="T6">
        <v>1000</v>
      </c>
      <c r="U6">
        <v>8.8999999999999996E-2</v>
      </c>
      <c r="V6">
        <v>261.30799999999999</v>
      </c>
      <c r="W6" t="s">
        <v>545</v>
      </c>
    </row>
    <row r="7" spans="1:23" x14ac:dyDescent="0.25">
      <c r="A7">
        <v>620</v>
      </c>
      <c r="B7">
        <v>236200100</v>
      </c>
      <c r="C7" t="s">
        <v>1817</v>
      </c>
      <c r="D7" t="s">
        <v>1818</v>
      </c>
      <c r="E7">
        <v>10</v>
      </c>
      <c r="F7" t="s">
        <v>24</v>
      </c>
      <c r="G7" t="s">
        <v>1819</v>
      </c>
      <c r="H7" t="s">
        <v>1820</v>
      </c>
      <c r="I7" t="s">
        <v>653</v>
      </c>
      <c r="J7" t="s">
        <v>1821</v>
      </c>
      <c r="K7" t="s">
        <v>297</v>
      </c>
      <c r="L7" t="s">
        <v>64</v>
      </c>
      <c r="M7">
        <v>110</v>
      </c>
      <c r="N7">
        <v>-136</v>
      </c>
      <c r="O7">
        <v>0</v>
      </c>
      <c r="P7">
        <v>0</v>
      </c>
      <c r="Q7">
        <v>110</v>
      </c>
      <c r="R7">
        <v>1</v>
      </c>
      <c r="S7">
        <v>110</v>
      </c>
      <c r="T7">
        <v>0</v>
      </c>
      <c r="U7">
        <v>0</v>
      </c>
      <c r="V7">
        <v>110</v>
      </c>
      <c r="W7" t="s">
        <v>493</v>
      </c>
    </row>
    <row r="8" spans="1:23" x14ac:dyDescent="0.25">
      <c r="A8">
        <v>620</v>
      </c>
      <c r="B8">
        <v>196200053</v>
      </c>
      <c r="C8" t="s">
        <v>1009</v>
      </c>
      <c r="D8" t="s">
        <v>292</v>
      </c>
      <c r="E8">
        <v>10</v>
      </c>
      <c r="F8" t="s">
        <v>24</v>
      </c>
      <c r="G8" t="s">
        <v>1801</v>
      </c>
      <c r="H8" t="s">
        <v>1802</v>
      </c>
      <c r="I8" t="s">
        <v>653</v>
      </c>
      <c r="J8" t="s">
        <v>1803</v>
      </c>
      <c r="K8" t="s">
        <v>297</v>
      </c>
      <c r="L8" t="s">
        <v>64</v>
      </c>
      <c r="M8">
        <v>110</v>
      </c>
      <c r="N8">
        <v>-136</v>
      </c>
      <c r="O8">
        <v>0</v>
      </c>
      <c r="P8">
        <v>0</v>
      </c>
      <c r="Q8">
        <v>110</v>
      </c>
      <c r="R8">
        <v>1</v>
      </c>
      <c r="S8">
        <v>110</v>
      </c>
      <c r="T8">
        <v>0</v>
      </c>
      <c r="U8">
        <v>0</v>
      </c>
      <c r="V8">
        <v>110</v>
      </c>
      <c r="W8" t="s">
        <v>493</v>
      </c>
    </row>
    <row r="9" spans="1:23" x14ac:dyDescent="0.25">
      <c r="A9">
        <v>620</v>
      </c>
      <c r="B9">
        <v>166200784</v>
      </c>
      <c r="C9" t="s">
        <v>1715</v>
      </c>
      <c r="D9" t="s">
        <v>1716</v>
      </c>
      <c r="E9">
        <v>10</v>
      </c>
      <c r="F9" t="s">
        <v>222</v>
      </c>
      <c r="G9" t="s">
        <v>1717</v>
      </c>
      <c r="H9" t="s">
        <v>1718</v>
      </c>
      <c r="I9" t="s">
        <v>253</v>
      </c>
      <c r="J9" t="s">
        <v>1719</v>
      </c>
      <c r="K9" t="s">
        <v>39</v>
      </c>
      <c r="L9" t="s">
        <v>1720</v>
      </c>
      <c r="M9">
        <v>240</v>
      </c>
      <c r="N9">
        <v>-6</v>
      </c>
      <c r="O9">
        <v>1000</v>
      </c>
      <c r="P9">
        <v>7.9000000000000001E-2</v>
      </c>
      <c r="Q9">
        <v>284.00299999999999</v>
      </c>
      <c r="R9">
        <v>1557</v>
      </c>
      <c r="S9">
        <v>290</v>
      </c>
      <c r="T9">
        <v>1000</v>
      </c>
      <c r="U9">
        <v>7.9000000000000001E-2</v>
      </c>
      <c r="V9">
        <v>334.00299999999999</v>
      </c>
      <c r="W9" t="s">
        <v>800</v>
      </c>
    </row>
    <row r="10" spans="1:23" x14ac:dyDescent="0.25">
      <c r="A10">
        <v>620</v>
      </c>
      <c r="B10">
        <v>196200054</v>
      </c>
      <c r="C10" t="s">
        <v>1695</v>
      </c>
      <c r="D10" t="s">
        <v>292</v>
      </c>
      <c r="E10">
        <v>10</v>
      </c>
      <c r="F10" t="s">
        <v>24</v>
      </c>
      <c r="G10" t="s">
        <v>1696</v>
      </c>
      <c r="H10" t="s">
        <v>1697</v>
      </c>
      <c r="I10" t="s">
        <v>1699</v>
      </c>
      <c r="J10" t="s">
        <v>1700</v>
      </c>
      <c r="K10" t="s">
        <v>39</v>
      </c>
      <c r="L10" t="s">
        <v>64</v>
      </c>
      <c r="M10">
        <v>965</v>
      </c>
      <c r="N10">
        <v>-34</v>
      </c>
      <c r="O10">
        <v>10000</v>
      </c>
      <c r="P10">
        <v>6.9000000000000006E-2</v>
      </c>
      <c r="Q10">
        <v>965</v>
      </c>
      <c r="R10">
        <v>1</v>
      </c>
      <c r="S10">
        <v>1014</v>
      </c>
      <c r="T10">
        <v>10000</v>
      </c>
      <c r="U10">
        <v>7.9000000000000001E-2</v>
      </c>
      <c r="V10">
        <v>1014</v>
      </c>
      <c r="W10" t="s">
        <v>624</v>
      </c>
    </row>
    <row r="11" spans="1:23" x14ac:dyDescent="0.25">
      <c r="A11">
        <v>620</v>
      </c>
      <c r="B11">
        <v>196200054</v>
      </c>
      <c r="C11" t="s">
        <v>1695</v>
      </c>
      <c r="D11" t="s">
        <v>292</v>
      </c>
      <c r="E11">
        <v>10</v>
      </c>
      <c r="F11" t="s">
        <v>24</v>
      </c>
      <c r="G11" t="s">
        <v>1696</v>
      </c>
      <c r="H11" t="s">
        <v>1697</v>
      </c>
      <c r="I11" t="s">
        <v>653</v>
      </c>
      <c r="J11" t="s">
        <v>1698</v>
      </c>
      <c r="K11" t="s">
        <v>297</v>
      </c>
      <c r="L11" t="s">
        <v>64</v>
      </c>
      <c r="M11">
        <v>110</v>
      </c>
      <c r="N11">
        <v>-136</v>
      </c>
      <c r="O11">
        <v>0</v>
      </c>
      <c r="P11">
        <v>0</v>
      </c>
      <c r="Q11">
        <v>110</v>
      </c>
      <c r="R11">
        <v>1</v>
      </c>
      <c r="S11">
        <v>110</v>
      </c>
      <c r="T11">
        <v>0</v>
      </c>
      <c r="U11">
        <v>0</v>
      </c>
      <c r="V11">
        <v>110</v>
      </c>
      <c r="W11" t="s">
        <v>493</v>
      </c>
    </row>
    <row r="12" spans="1:23" x14ac:dyDescent="0.25">
      <c r="A12">
        <v>620</v>
      </c>
      <c r="B12">
        <v>196200052</v>
      </c>
      <c r="C12" t="s">
        <v>1685</v>
      </c>
      <c r="D12" t="s">
        <v>1686</v>
      </c>
      <c r="E12">
        <v>10</v>
      </c>
      <c r="F12" t="s">
        <v>231</v>
      </c>
      <c r="G12" t="s">
        <v>628</v>
      </c>
      <c r="H12" t="s">
        <v>1688</v>
      </c>
      <c r="I12" t="s">
        <v>37</v>
      </c>
      <c r="J12" t="s">
        <v>1693</v>
      </c>
      <c r="K12" t="s">
        <v>39</v>
      </c>
      <c r="L12" t="s">
        <v>1694</v>
      </c>
      <c r="M12">
        <v>185</v>
      </c>
      <c r="N12">
        <v>-61</v>
      </c>
      <c r="O12">
        <v>1000</v>
      </c>
      <c r="P12">
        <v>7.9000000000000001E-2</v>
      </c>
      <c r="Q12">
        <v>185</v>
      </c>
      <c r="R12">
        <v>598</v>
      </c>
      <c r="S12">
        <v>240</v>
      </c>
      <c r="T12">
        <v>1000</v>
      </c>
      <c r="U12">
        <v>8.8999999999999996E-2</v>
      </c>
      <c r="V12">
        <v>240</v>
      </c>
      <c r="W12" t="s">
        <v>290</v>
      </c>
    </row>
    <row r="13" spans="1:23" x14ac:dyDescent="0.25">
      <c r="A13">
        <v>620</v>
      </c>
      <c r="B13">
        <v>196200052</v>
      </c>
      <c r="C13" t="s">
        <v>1685</v>
      </c>
      <c r="D13" t="s">
        <v>1686</v>
      </c>
      <c r="E13">
        <v>10</v>
      </c>
      <c r="F13" t="s">
        <v>231</v>
      </c>
      <c r="G13" t="s">
        <v>1691</v>
      </c>
      <c r="H13" t="s">
        <v>1688</v>
      </c>
      <c r="I13" t="s">
        <v>49</v>
      </c>
      <c r="J13" t="s">
        <v>1692</v>
      </c>
      <c r="K13" t="s">
        <v>29</v>
      </c>
      <c r="L13" t="s">
        <v>1691</v>
      </c>
      <c r="M13">
        <v>225</v>
      </c>
      <c r="N13">
        <v>-21</v>
      </c>
      <c r="O13">
        <v>1000</v>
      </c>
      <c r="P13">
        <v>8.8999999999999996E-2</v>
      </c>
      <c r="Q13">
        <v>225</v>
      </c>
      <c r="R13">
        <v>144</v>
      </c>
      <c r="S13">
        <v>246</v>
      </c>
      <c r="T13">
        <v>1000</v>
      </c>
      <c r="U13">
        <v>8.8999999999999996E-2</v>
      </c>
      <c r="V13">
        <v>246</v>
      </c>
      <c r="W13" t="s">
        <v>763</v>
      </c>
    </row>
    <row r="14" spans="1:23" x14ac:dyDescent="0.25">
      <c r="A14">
        <v>620</v>
      </c>
      <c r="B14">
        <v>196200052</v>
      </c>
      <c r="C14" t="s">
        <v>1685</v>
      </c>
      <c r="D14" t="s">
        <v>1686</v>
      </c>
      <c r="E14">
        <v>10</v>
      </c>
      <c r="F14" t="s">
        <v>231</v>
      </c>
      <c r="G14" t="s">
        <v>1687</v>
      </c>
      <c r="H14" t="s">
        <v>1688</v>
      </c>
      <c r="I14" t="s">
        <v>27</v>
      </c>
      <c r="J14" t="s">
        <v>1689</v>
      </c>
      <c r="K14" t="s">
        <v>29</v>
      </c>
      <c r="L14" t="s">
        <v>1690</v>
      </c>
      <c r="M14">
        <v>195</v>
      </c>
      <c r="N14">
        <v>-51</v>
      </c>
      <c r="O14">
        <v>1200</v>
      </c>
      <c r="P14">
        <v>7.9000000000000001E-2</v>
      </c>
      <c r="Q14">
        <v>329.61599999999999</v>
      </c>
      <c r="R14">
        <v>2904</v>
      </c>
      <c r="S14">
        <v>246</v>
      </c>
      <c r="T14">
        <v>1000</v>
      </c>
      <c r="U14">
        <v>8.8999999999999996E-2</v>
      </c>
      <c r="V14">
        <v>415.45600000000002</v>
      </c>
      <c r="W14" t="s">
        <v>586</v>
      </c>
    </row>
    <row r="15" spans="1:23" x14ac:dyDescent="0.25">
      <c r="A15">
        <v>620</v>
      </c>
      <c r="B15">
        <v>196200035</v>
      </c>
      <c r="C15" t="s">
        <v>1653</v>
      </c>
      <c r="D15" t="s">
        <v>1654</v>
      </c>
      <c r="E15">
        <v>10</v>
      </c>
      <c r="F15" t="s">
        <v>258</v>
      </c>
      <c r="G15" t="s">
        <v>1655</v>
      </c>
      <c r="H15" t="s">
        <v>1656</v>
      </c>
      <c r="I15" t="s">
        <v>27</v>
      </c>
      <c r="J15" t="s">
        <v>1657</v>
      </c>
      <c r="K15" t="s">
        <v>29</v>
      </c>
      <c r="L15" t="s">
        <v>1658</v>
      </c>
      <c r="M15">
        <v>249</v>
      </c>
      <c r="N15">
        <v>3</v>
      </c>
      <c r="O15">
        <v>2500</v>
      </c>
      <c r="P15">
        <v>0.06</v>
      </c>
      <c r="Q15">
        <v>334.68</v>
      </c>
      <c r="R15">
        <v>3928</v>
      </c>
      <c r="S15">
        <v>246</v>
      </c>
      <c r="T15">
        <v>1000</v>
      </c>
      <c r="U15">
        <v>8.8999999999999996E-2</v>
      </c>
      <c r="V15">
        <v>506.59199999999998</v>
      </c>
      <c r="W15" t="s">
        <v>41</v>
      </c>
    </row>
    <row r="16" spans="1:23" x14ac:dyDescent="0.25">
      <c r="A16">
        <v>620</v>
      </c>
      <c r="B16">
        <v>196200005</v>
      </c>
      <c r="C16" t="s">
        <v>1627</v>
      </c>
      <c r="D16" t="s">
        <v>1601</v>
      </c>
      <c r="E16">
        <v>10</v>
      </c>
      <c r="F16" t="s">
        <v>146</v>
      </c>
      <c r="G16" t="s">
        <v>1465</v>
      </c>
      <c r="H16" t="s">
        <v>1624</v>
      </c>
      <c r="I16" t="s">
        <v>653</v>
      </c>
      <c r="J16" t="s">
        <v>1628</v>
      </c>
      <c r="K16" t="s">
        <v>297</v>
      </c>
      <c r="L16" t="s">
        <v>64</v>
      </c>
      <c r="M16">
        <v>108</v>
      </c>
      <c r="N16">
        <v>-138</v>
      </c>
      <c r="O16">
        <v>0</v>
      </c>
      <c r="P16">
        <v>0</v>
      </c>
      <c r="Q16">
        <v>108</v>
      </c>
      <c r="R16">
        <v>1</v>
      </c>
      <c r="S16">
        <v>110</v>
      </c>
      <c r="T16">
        <v>0</v>
      </c>
      <c r="U16">
        <v>0</v>
      </c>
      <c r="V16">
        <v>110</v>
      </c>
      <c r="W16" t="s">
        <v>168</v>
      </c>
    </row>
    <row r="17" spans="1:23" x14ac:dyDescent="0.25">
      <c r="A17">
        <v>620</v>
      </c>
      <c r="B17">
        <v>6206980</v>
      </c>
      <c r="C17" t="s">
        <v>468</v>
      </c>
      <c r="D17" t="s">
        <v>469</v>
      </c>
      <c r="E17">
        <v>10</v>
      </c>
      <c r="F17" t="s">
        <v>54</v>
      </c>
      <c r="G17" t="s">
        <v>1614</v>
      </c>
      <c r="H17" t="s">
        <v>1615</v>
      </c>
      <c r="I17" t="s">
        <v>525</v>
      </c>
      <c r="J17" t="s">
        <v>1616</v>
      </c>
      <c r="K17" t="s">
        <v>297</v>
      </c>
      <c r="L17" t="s">
        <v>1617</v>
      </c>
      <c r="M17">
        <v>55</v>
      </c>
      <c r="N17">
        <v>-191</v>
      </c>
      <c r="O17">
        <v>0</v>
      </c>
      <c r="P17">
        <v>0</v>
      </c>
      <c r="Q17">
        <v>55</v>
      </c>
      <c r="R17">
        <v>1</v>
      </c>
      <c r="S17">
        <v>110</v>
      </c>
      <c r="T17">
        <v>0</v>
      </c>
      <c r="U17">
        <v>0</v>
      </c>
      <c r="V17">
        <v>110</v>
      </c>
      <c r="W17" t="s">
        <v>1618</v>
      </c>
    </row>
    <row r="18" spans="1:23" x14ac:dyDescent="0.25">
      <c r="A18">
        <v>620</v>
      </c>
      <c r="B18">
        <v>186200215</v>
      </c>
      <c r="C18" t="s">
        <v>1600</v>
      </c>
      <c r="D18" t="s">
        <v>1601</v>
      </c>
      <c r="E18">
        <v>10</v>
      </c>
      <c r="F18" t="s">
        <v>146</v>
      </c>
      <c r="G18" t="s">
        <v>846</v>
      </c>
      <c r="H18" t="s">
        <v>1602</v>
      </c>
      <c r="I18" t="s">
        <v>37</v>
      </c>
      <c r="J18" t="s">
        <v>1603</v>
      </c>
      <c r="K18" t="s">
        <v>39</v>
      </c>
      <c r="L18" t="s">
        <v>849</v>
      </c>
      <c r="M18">
        <v>195</v>
      </c>
      <c r="N18">
        <v>-51</v>
      </c>
      <c r="O18">
        <v>1000</v>
      </c>
      <c r="P18">
        <v>7.9000000000000001E-2</v>
      </c>
      <c r="Q18">
        <v>195</v>
      </c>
      <c r="R18">
        <v>0</v>
      </c>
      <c r="S18">
        <v>240</v>
      </c>
      <c r="T18">
        <v>1000</v>
      </c>
      <c r="U18">
        <v>8.8999999999999996E-2</v>
      </c>
      <c r="V18">
        <v>240</v>
      </c>
      <c r="W18" t="s">
        <v>323</v>
      </c>
    </row>
    <row r="19" spans="1:23" x14ac:dyDescent="0.25">
      <c r="A19">
        <v>620</v>
      </c>
      <c r="B19">
        <v>146201087</v>
      </c>
      <c r="C19" t="s">
        <v>1554</v>
      </c>
      <c r="D19" t="s">
        <v>1555</v>
      </c>
      <c r="E19">
        <v>10</v>
      </c>
      <c r="F19" t="s">
        <v>180</v>
      </c>
      <c r="G19" t="s">
        <v>447</v>
      </c>
      <c r="H19" t="s">
        <v>1556</v>
      </c>
      <c r="I19" t="s">
        <v>27</v>
      </c>
      <c r="J19" t="s">
        <v>1557</v>
      </c>
      <c r="K19" t="s">
        <v>29</v>
      </c>
      <c r="L19" t="s">
        <v>1558</v>
      </c>
      <c r="M19">
        <v>200</v>
      </c>
      <c r="N19">
        <v>-46</v>
      </c>
      <c r="O19">
        <v>1000</v>
      </c>
      <c r="P19">
        <v>7.9000000000000001E-2</v>
      </c>
      <c r="Q19">
        <v>200</v>
      </c>
      <c r="R19">
        <v>956</v>
      </c>
      <c r="S19">
        <v>246</v>
      </c>
      <c r="T19">
        <v>1000</v>
      </c>
      <c r="U19">
        <v>8.8999999999999996E-2</v>
      </c>
      <c r="V19">
        <v>246</v>
      </c>
      <c r="W19" t="s">
        <v>323</v>
      </c>
    </row>
    <row r="20" spans="1:23" x14ac:dyDescent="0.25">
      <c r="A20">
        <v>620</v>
      </c>
      <c r="B20">
        <v>226200137</v>
      </c>
      <c r="C20" t="s">
        <v>1494</v>
      </c>
      <c r="D20" t="s">
        <v>1495</v>
      </c>
      <c r="E20">
        <v>10</v>
      </c>
      <c r="F20" t="s">
        <v>170</v>
      </c>
      <c r="G20" t="s">
        <v>1496</v>
      </c>
      <c r="H20" t="s">
        <v>1497</v>
      </c>
      <c r="I20" t="s">
        <v>319</v>
      </c>
      <c r="J20" t="s">
        <v>1498</v>
      </c>
      <c r="K20" t="s">
        <v>321</v>
      </c>
      <c r="L20" t="s">
        <v>1499</v>
      </c>
      <c r="M20">
        <v>171</v>
      </c>
      <c r="N20">
        <v>-75</v>
      </c>
      <c r="O20">
        <v>2000</v>
      </c>
      <c r="P20">
        <v>8.8999999999999996E-2</v>
      </c>
      <c r="Q20">
        <v>171</v>
      </c>
      <c r="R20">
        <v>811</v>
      </c>
      <c r="S20">
        <v>204</v>
      </c>
      <c r="T20">
        <v>2000</v>
      </c>
      <c r="U20">
        <v>9.9000000000000005E-2</v>
      </c>
      <c r="V20">
        <v>204</v>
      </c>
      <c r="W20" t="s">
        <v>545</v>
      </c>
    </row>
    <row r="21" spans="1:23" x14ac:dyDescent="0.25">
      <c r="A21">
        <v>620</v>
      </c>
      <c r="B21">
        <v>6206528</v>
      </c>
      <c r="C21" t="s">
        <v>1371</v>
      </c>
      <c r="D21" t="s">
        <v>1169</v>
      </c>
      <c r="E21">
        <v>10</v>
      </c>
      <c r="F21" t="s">
        <v>222</v>
      </c>
      <c r="G21" t="s">
        <v>1372</v>
      </c>
      <c r="H21" t="s">
        <v>1373</v>
      </c>
      <c r="I21" t="s">
        <v>253</v>
      </c>
      <c r="J21" t="s">
        <v>1374</v>
      </c>
      <c r="K21" t="s">
        <v>39</v>
      </c>
      <c r="L21" t="s">
        <v>64</v>
      </c>
      <c r="M21">
        <v>259</v>
      </c>
      <c r="N21">
        <v>13</v>
      </c>
      <c r="O21">
        <v>1000</v>
      </c>
      <c r="P21">
        <v>7.9000000000000001E-2</v>
      </c>
      <c r="Q21">
        <v>259</v>
      </c>
      <c r="R21">
        <v>305</v>
      </c>
      <c r="S21">
        <v>290</v>
      </c>
      <c r="T21">
        <v>1000</v>
      </c>
      <c r="U21">
        <v>7.9000000000000001E-2</v>
      </c>
      <c r="V21">
        <v>290</v>
      </c>
      <c r="W21" t="s">
        <v>677</v>
      </c>
    </row>
    <row r="22" spans="1:23" x14ac:dyDescent="0.25">
      <c r="A22">
        <v>620</v>
      </c>
      <c r="B22">
        <v>186200026</v>
      </c>
      <c r="C22" t="s">
        <v>1296</v>
      </c>
      <c r="D22" t="s">
        <v>1297</v>
      </c>
      <c r="E22">
        <v>10</v>
      </c>
      <c r="F22" t="s">
        <v>180</v>
      </c>
      <c r="G22" t="s">
        <v>1298</v>
      </c>
      <c r="H22" t="s">
        <v>1294</v>
      </c>
      <c r="I22" t="s">
        <v>27</v>
      </c>
      <c r="J22" t="s">
        <v>1299</v>
      </c>
      <c r="K22" t="s">
        <v>29</v>
      </c>
      <c r="L22" t="s">
        <v>1298</v>
      </c>
      <c r="M22">
        <v>230</v>
      </c>
      <c r="N22">
        <v>-16</v>
      </c>
      <c r="O22">
        <v>1500</v>
      </c>
      <c r="P22">
        <v>7.9000000000000001E-2</v>
      </c>
      <c r="Q22">
        <v>366.90699999999998</v>
      </c>
      <c r="R22">
        <v>3233</v>
      </c>
      <c r="S22">
        <v>246</v>
      </c>
      <c r="T22">
        <v>1000</v>
      </c>
      <c r="U22">
        <v>8.8999999999999996E-2</v>
      </c>
      <c r="V22">
        <v>444.73700000000002</v>
      </c>
      <c r="W22" t="s">
        <v>434</v>
      </c>
    </row>
    <row r="23" spans="1:23" x14ac:dyDescent="0.25">
      <c r="A23">
        <v>620</v>
      </c>
      <c r="B23">
        <v>156201644</v>
      </c>
      <c r="C23" t="s">
        <v>1266</v>
      </c>
      <c r="D23" t="s">
        <v>1267</v>
      </c>
      <c r="E23">
        <v>10</v>
      </c>
      <c r="F23" t="s">
        <v>187</v>
      </c>
      <c r="G23" t="s">
        <v>1268</v>
      </c>
      <c r="H23" t="s">
        <v>1269</v>
      </c>
      <c r="I23" t="s">
        <v>1160</v>
      </c>
      <c r="J23" t="s">
        <v>1270</v>
      </c>
      <c r="K23" t="s">
        <v>29</v>
      </c>
      <c r="L23" t="s">
        <v>1271</v>
      </c>
      <c r="M23">
        <v>230</v>
      </c>
      <c r="N23">
        <v>-16</v>
      </c>
      <c r="O23">
        <v>1000</v>
      </c>
      <c r="P23">
        <v>7.9000000000000001E-2</v>
      </c>
      <c r="Q23">
        <v>244.773</v>
      </c>
      <c r="R23">
        <v>1187</v>
      </c>
      <c r="S23">
        <v>302</v>
      </c>
      <c r="T23">
        <v>1000</v>
      </c>
      <c r="U23">
        <v>7.9000000000000001E-2</v>
      </c>
      <c r="V23">
        <v>316.77300000000002</v>
      </c>
      <c r="W23" t="s">
        <v>290</v>
      </c>
    </row>
    <row r="24" spans="1:23" x14ac:dyDescent="0.25">
      <c r="A24">
        <v>620</v>
      </c>
      <c r="B24">
        <v>166200636</v>
      </c>
      <c r="C24" t="s">
        <v>1168</v>
      </c>
      <c r="D24" t="s">
        <v>1169</v>
      </c>
      <c r="E24">
        <v>10</v>
      </c>
      <c r="F24" t="s">
        <v>222</v>
      </c>
      <c r="G24" t="s">
        <v>1170</v>
      </c>
      <c r="H24" t="s">
        <v>1171</v>
      </c>
      <c r="I24" t="s">
        <v>319</v>
      </c>
      <c r="J24" t="s">
        <v>1172</v>
      </c>
      <c r="K24" t="s">
        <v>321</v>
      </c>
      <c r="L24" t="s">
        <v>1173</v>
      </c>
      <c r="M24">
        <v>184</v>
      </c>
      <c r="N24">
        <v>-62</v>
      </c>
      <c r="O24">
        <v>2000</v>
      </c>
      <c r="P24">
        <v>7.4999999999999997E-2</v>
      </c>
      <c r="Q24">
        <v>184</v>
      </c>
      <c r="R24">
        <v>166</v>
      </c>
      <c r="S24">
        <v>204</v>
      </c>
      <c r="T24">
        <v>2000</v>
      </c>
      <c r="U24">
        <v>9.9000000000000005E-2</v>
      </c>
      <c r="V24">
        <v>204</v>
      </c>
      <c r="W24" t="s">
        <v>136</v>
      </c>
    </row>
    <row r="25" spans="1:23" x14ac:dyDescent="0.25">
      <c r="A25">
        <v>620</v>
      </c>
      <c r="B25">
        <v>6204857</v>
      </c>
      <c r="C25" t="s">
        <v>1121</v>
      </c>
      <c r="D25" t="s">
        <v>1122</v>
      </c>
      <c r="E25">
        <v>10</v>
      </c>
      <c r="F25" t="s">
        <v>170</v>
      </c>
      <c r="G25" t="s">
        <v>1123</v>
      </c>
      <c r="H25" t="s">
        <v>1124</v>
      </c>
      <c r="I25" t="s">
        <v>27</v>
      </c>
      <c r="J25" t="s">
        <v>1125</v>
      </c>
      <c r="K25" t="s">
        <v>29</v>
      </c>
      <c r="L25" t="s">
        <v>1126</v>
      </c>
      <c r="M25">
        <v>175</v>
      </c>
      <c r="N25">
        <v>-71</v>
      </c>
      <c r="O25">
        <v>1200</v>
      </c>
      <c r="P25">
        <v>6.9000000000000006E-2</v>
      </c>
      <c r="Q25">
        <v>175</v>
      </c>
      <c r="R25">
        <v>669</v>
      </c>
      <c r="S25">
        <v>246</v>
      </c>
      <c r="T25">
        <v>1000</v>
      </c>
      <c r="U25">
        <v>8.8999999999999996E-2</v>
      </c>
      <c r="V25">
        <v>246</v>
      </c>
      <c r="W25" t="s">
        <v>248</v>
      </c>
    </row>
    <row r="26" spans="1:23" x14ac:dyDescent="0.25">
      <c r="A26">
        <v>620</v>
      </c>
      <c r="B26">
        <v>176200082</v>
      </c>
      <c r="C26" t="s">
        <v>1082</v>
      </c>
      <c r="D26" t="s">
        <v>1083</v>
      </c>
      <c r="E26">
        <v>10</v>
      </c>
      <c r="F26" t="s">
        <v>54</v>
      </c>
      <c r="G26" t="s">
        <v>1074</v>
      </c>
      <c r="H26" t="s">
        <v>1084</v>
      </c>
      <c r="I26" t="s">
        <v>27</v>
      </c>
      <c r="J26" t="s">
        <v>1085</v>
      </c>
      <c r="K26" t="s">
        <v>29</v>
      </c>
      <c r="L26" t="s">
        <v>1040</v>
      </c>
      <c r="M26">
        <v>245</v>
      </c>
      <c r="N26">
        <v>-1</v>
      </c>
      <c r="O26">
        <v>2000</v>
      </c>
      <c r="P26">
        <v>6.9000000000000006E-2</v>
      </c>
      <c r="Q26">
        <v>271.565</v>
      </c>
      <c r="R26">
        <v>2385</v>
      </c>
      <c r="S26">
        <v>246</v>
      </c>
      <c r="T26">
        <v>1000</v>
      </c>
      <c r="U26">
        <v>8.8999999999999996E-2</v>
      </c>
      <c r="V26">
        <v>369.26499999999999</v>
      </c>
      <c r="W26" t="s">
        <v>144</v>
      </c>
    </row>
    <row r="27" spans="1:23" x14ac:dyDescent="0.25">
      <c r="A27">
        <v>620</v>
      </c>
      <c r="B27">
        <v>196200070</v>
      </c>
      <c r="C27" t="s">
        <v>1026</v>
      </c>
      <c r="D27" t="s">
        <v>1027</v>
      </c>
      <c r="E27">
        <v>10</v>
      </c>
      <c r="F27" t="s">
        <v>67</v>
      </c>
      <c r="G27" t="s">
        <v>1028</v>
      </c>
      <c r="H27" t="s">
        <v>1029</v>
      </c>
      <c r="I27" t="s">
        <v>642</v>
      </c>
      <c r="J27" t="s">
        <v>1030</v>
      </c>
      <c r="K27" t="s">
        <v>297</v>
      </c>
      <c r="L27" t="s">
        <v>1031</v>
      </c>
      <c r="M27">
        <v>76</v>
      </c>
      <c r="N27">
        <v>-170</v>
      </c>
      <c r="O27">
        <v>0</v>
      </c>
      <c r="P27">
        <v>0</v>
      </c>
      <c r="Q27">
        <v>76</v>
      </c>
      <c r="R27">
        <v>1</v>
      </c>
      <c r="S27">
        <v>99</v>
      </c>
      <c r="T27">
        <v>0</v>
      </c>
      <c r="U27">
        <v>0</v>
      </c>
      <c r="V27">
        <v>99</v>
      </c>
      <c r="W27" t="s">
        <v>290</v>
      </c>
    </row>
    <row r="28" spans="1:23" x14ac:dyDescent="0.25">
      <c r="A28">
        <v>620</v>
      </c>
      <c r="B28">
        <v>176200037</v>
      </c>
      <c r="C28" t="s">
        <v>1013</v>
      </c>
      <c r="D28" t="s">
        <v>833</v>
      </c>
      <c r="E28">
        <v>10</v>
      </c>
      <c r="F28" t="s">
        <v>216</v>
      </c>
      <c r="G28" t="s">
        <v>1014</v>
      </c>
      <c r="H28" t="s">
        <v>1015</v>
      </c>
      <c r="I28" t="s">
        <v>49</v>
      </c>
      <c r="J28" t="s">
        <v>1016</v>
      </c>
      <c r="K28" t="s">
        <v>29</v>
      </c>
      <c r="L28" t="s">
        <v>1017</v>
      </c>
      <c r="M28">
        <v>175</v>
      </c>
      <c r="N28">
        <v>-71</v>
      </c>
      <c r="O28">
        <v>1000</v>
      </c>
      <c r="P28">
        <v>7.9000000000000001E-2</v>
      </c>
      <c r="Q28">
        <v>175</v>
      </c>
      <c r="R28">
        <v>600</v>
      </c>
      <c r="S28">
        <v>246</v>
      </c>
      <c r="T28">
        <v>1000</v>
      </c>
      <c r="U28">
        <v>8.8999999999999996E-2</v>
      </c>
      <c r="V28">
        <v>246</v>
      </c>
      <c r="W28" t="s">
        <v>248</v>
      </c>
    </row>
    <row r="29" spans="1:23" x14ac:dyDescent="0.25">
      <c r="A29">
        <v>620</v>
      </c>
      <c r="B29">
        <v>196200053</v>
      </c>
      <c r="C29" t="s">
        <v>1009</v>
      </c>
      <c r="D29" t="s">
        <v>292</v>
      </c>
      <c r="E29">
        <v>10</v>
      </c>
      <c r="F29" t="s">
        <v>24</v>
      </c>
      <c r="G29" t="s">
        <v>1010</v>
      </c>
      <c r="H29" t="s">
        <v>1005</v>
      </c>
      <c r="I29" t="s">
        <v>629</v>
      </c>
      <c r="J29" t="s">
        <v>1011</v>
      </c>
      <c r="K29" t="s">
        <v>39</v>
      </c>
      <c r="L29" t="s">
        <v>1012</v>
      </c>
      <c r="M29">
        <v>583</v>
      </c>
      <c r="N29">
        <v>-222</v>
      </c>
      <c r="O29">
        <v>10000</v>
      </c>
      <c r="P29">
        <v>6.9000000000000006E-2</v>
      </c>
      <c r="Q29">
        <v>583</v>
      </c>
      <c r="R29">
        <v>1</v>
      </c>
      <c r="S29">
        <v>815</v>
      </c>
      <c r="T29">
        <v>10000</v>
      </c>
      <c r="U29">
        <v>7.9000000000000001E-2</v>
      </c>
      <c r="V29">
        <v>815</v>
      </c>
      <c r="W29" t="s">
        <v>354</v>
      </c>
    </row>
    <row r="30" spans="1:23" x14ac:dyDescent="0.25">
      <c r="A30">
        <v>620</v>
      </c>
      <c r="B30">
        <v>620521</v>
      </c>
      <c r="C30" t="s">
        <v>960</v>
      </c>
      <c r="D30" t="s">
        <v>961</v>
      </c>
      <c r="E30">
        <v>10</v>
      </c>
      <c r="F30" t="s">
        <v>187</v>
      </c>
      <c r="G30" t="s">
        <v>962</v>
      </c>
      <c r="H30" t="s">
        <v>963</v>
      </c>
      <c r="I30" t="s">
        <v>696</v>
      </c>
      <c r="J30" t="s">
        <v>964</v>
      </c>
      <c r="K30" t="s">
        <v>29</v>
      </c>
      <c r="L30" t="s">
        <v>965</v>
      </c>
      <c r="M30">
        <v>290</v>
      </c>
      <c r="N30">
        <v>44</v>
      </c>
      <c r="O30">
        <v>1000</v>
      </c>
      <c r="P30">
        <v>0.115</v>
      </c>
      <c r="Q30">
        <v>290</v>
      </c>
      <c r="R30">
        <v>57</v>
      </c>
      <c r="S30">
        <v>299</v>
      </c>
      <c r="T30">
        <v>1000</v>
      </c>
      <c r="U30">
        <v>0.14899999999999999</v>
      </c>
      <c r="V30">
        <v>299</v>
      </c>
      <c r="W30" t="s">
        <v>369</v>
      </c>
    </row>
    <row r="31" spans="1:23" x14ac:dyDescent="0.25">
      <c r="A31">
        <v>620</v>
      </c>
      <c r="B31">
        <v>166200632</v>
      </c>
      <c r="C31" t="s">
        <v>838</v>
      </c>
      <c r="D31" t="s">
        <v>839</v>
      </c>
      <c r="E31">
        <v>10</v>
      </c>
      <c r="F31" t="s">
        <v>67</v>
      </c>
      <c r="G31" t="s">
        <v>840</v>
      </c>
      <c r="H31" t="s">
        <v>841</v>
      </c>
      <c r="I31" t="s">
        <v>37</v>
      </c>
      <c r="J31" t="s">
        <v>842</v>
      </c>
      <c r="K31" t="s">
        <v>39</v>
      </c>
      <c r="L31" t="s">
        <v>843</v>
      </c>
      <c r="M31">
        <v>180</v>
      </c>
      <c r="N31">
        <v>-66</v>
      </c>
      <c r="O31">
        <v>1000</v>
      </c>
      <c r="P31">
        <v>7.9000000000000001E-2</v>
      </c>
      <c r="Q31">
        <v>180</v>
      </c>
      <c r="R31">
        <v>233</v>
      </c>
      <c r="S31">
        <v>240</v>
      </c>
      <c r="T31">
        <v>1000</v>
      </c>
      <c r="U31">
        <v>8.8999999999999996E-2</v>
      </c>
      <c r="V31">
        <v>240</v>
      </c>
      <c r="W31" t="s">
        <v>348</v>
      </c>
    </row>
    <row r="32" spans="1:23" x14ac:dyDescent="0.25">
      <c r="A32">
        <v>620</v>
      </c>
      <c r="B32">
        <v>166200629</v>
      </c>
      <c r="C32" t="s">
        <v>832</v>
      </c>
      <c r="D32" t="s">
        <v>833</v>
      </c>
      <c r="E32">
        <v>10</v>
      </c>
      <c r="F32" t="s">
        <v>216</v>
      </c>
      <c r="G32" t="s">
        <v>834</v>
      </c>
      <c r="H32" t="s">
        <v>835</v>
      </c>
      <c r="I32" t="s">
        <v>27</v>
      </c>
      <c r="J32" t="s">
        <v>836</v>
      </c>
      <c r="K32" t="s">
        <v>29</v>
      </c>
      <c r="L32" t="s">
        <v>837</v>
      </c>
      <c r="M32">
        <v>199</v>
      </c>
      <c r="N32">
        <v>-47</v>
      </c>
      <c r="O32">
        <v>1000</v>
      </c>
      <c r="P32">
        <v>7.4999999999999997E-2</v>
      </c>
      <c r="Q32">
        <v>303.92500000000001</v>
      </c>
      <c r="R32">
        <v>2399</v>
      </c>
      <c r="S32">
        <v>246</v>
      </c>
      <c r="T32">
        <v>1000</v>
      </c>
      <c r="U32">
        <v>8.8999999999999996E-2</v>
      </c>
      <c r="V32">
        <v>370.51100000000002</v>
      </c>
      <c r="W32" t="s">
        <v>434</v>
      </c>
    </row>
    <row r="33" spans="1:23" x14ac:dyDescent="0.25">
      <c r="A33">
        <v>620</v>
      </c>
      <c r="B33">
        <v>6204648</v>
      </c>
      <c r="C33" t="s">
        <v>412</v>
      </c>
      <c r="D33" t="s">
        <v>791</v>
      </c>
      <c r="E33">
        <v>10</v>
      </c>
      <c r="F33" t="s">
        <v>78</v>
      </c>
      <c r="G33" t="s">
        <v>792</v>
      </c>
      <c r="H33" t="s">
        <v>793</v>
      </c>
      <c r="I33" t="s">
        <v>49</v>
      </c>
      <c r="J33" t="s">
        <v>794</v>
      </c>
      <c r="K33" t="s">
        <v>29</v>
      </c>
      <c r="L33" t="s">
        <v>795</v>
      </c>
      <c r="M33">
        <v>205</v>
      </c>
      <c r="N33">
        <v>-41</v>
      </c>
      <c r="O33">
        <v>1500</v>
      </c>
      <c r="P33">
        <v>6.9000000000000006E-2</v>
      </c>
      <c r="Q33">
        <v>348.38200000000001</v>
      </c>
      <c r="R33">
        <v>3578</v>
      </c>
      <c r="S33">
        <v>246</v>
      </c>
      <c r="T33">
        <v>1000</v>
      </c>
      <c r="U33">
        <v>8.8999999999999996E-2</v>
      </c>
      <c r="V33">
        <v>475.44200000000001</v>
      </c>
      <c r="W33" t="s">
        <v>149</v>
      </c>
    </row>
    <row r="34" spans="1:23" x14ac:dyDescent="0.25">
      <c r="A34">
        <v>620</v>
      </c>
      <c r="B34">
        <v>206200051</v>
      </c>
      <c r="C34" t="s">
        <v>758</v>
      </c>
      <c r="D34" t="s">
        <v>759</v>
      </c>
      <c r="E34">
        <v>10</v>
      </c>
      <c r="F34" t="s">
        <v>258</v>
      </c>
      <c r="G34" t="s">
        <v>760</v>
      </c>
      <c r="H34" t="s">
        <v>761</v>
      </c>
      <c r="I34" t="s">
        <v>319</v>
      </c>
      <c r="J34" t="s">
        <v>762</v>
      </c>
      <c r="K34" t="s">
        <v>321</v>
      </c>
      <c r="L34" t="s">
        <v>64</v>
      </c>
      <c r="M34">
        <v>189</v>
      </c>
      <c r="N34">
        <v>-57</v>
      </c>
      <c r="O34">
        <v>2000</v>
      </c>
      <c r="P34">
        <v>8.5999999999999993E-2</v>
      </c>
      <c r="Q34">
        <v>273.53800000000001</v>
      </c>
      <c r="R34">
        <v>2983</v>
      </c>
      <c r="S34">
        <v>204</v>
      </c>
      <c r="T34">
        <v>2000</v>
      </c>
      <c r="U34">
        <v>9.9000000000000005E-2</v>
      </c>
      <c r="V34">
        <v>301.31700000000001</v>
      </c>
      <c r="W34" t="s">
        <v>763</v>
      </c>
    </row>
    <row r="35" spans="1:23" x14ac:dyDescent="0.25">
      <c r="A35">
        <v>620</v>
      </c>
      <c r="B35">
        <v>186200047</v>
      </c>
      <c r="C35" t="s">
        <v>735</v>
      </c>
      <c r="D35" t="s">
        <v>469</v>
      </c>
      <c r="E35">
        <v>10</v>
      </c>
      <c r="F35" t="s">
        <v>54</v>
      </c>
      <c r="G35" t="s">
        <v>736</v>
      </c>
      <c r="H35" t="s">
        <v>737</v>
      </c>
      <c r="I35" t="s">
        <v>122</v>
      </c>
      <c r="J35" t="s">
        <v>738</v>
      </c>
      <c r="K35" t="s">
        <v>29</v>
      </c>
      <c r="L35" t="s">
        <v>736</v>
      </c>
      <c r="M35">
        <v>200</v>
      </c>
      <c r="N35">
        <v>-46</v>
      </c>
      <c r="O35">
        <v>1000</v>
      </c>
      <c r="P35">
        <v>7.9000000000000001E-2</v>
      </c>
      <c r="Q35">
        <v>200</v>
      </c>
      <c r="R35">
        <v>808</v>
      </c>
      <c r="S35">
        <v>246</v>
      </c>
      <c r="T35">
        <v>1000</v>
      </c>
      <c r="U35">
        <v>8.8999999999999996E-2</v>
      </c>
      <c r="V35">
        <v>246</v>
      </c>
      <c r="W35" t="s">
        <v>323</v>
      </c>
    </row>
    <row r="36" spans="1:23" x14ac:dyDescent="0.25">
      <c r="A36">
        <v>620</v>
      </c>
      <c r="B36">
        <v>6204700</v>
      </c>
      <c r="C36" t="s">
        <v>699</v>
      </c>
      <c r="D36" t="s">
        <v>700</v>
      </c>
      <c r="E36">
        <v>10</v>
      </c>
      <c r="F36" t="s">
        <v>24</v>
      </c>
      <c r="G36" t="s">
        <v>701</v>
      </c>
      <c r="H36" t="s">
        <v>702</v>
      </c>
      <c r="I36" t="s">
        <v>703</v>
      </c>
      <c r="J36" t="s">
        <v>704</v>
      </c>
      <c r="K36" t="s">
        <v>29</v>
      </c>
      <c r="L36" t="s">
        <v>705</v>
      </c>
      <c r="M36">
        <v>240</v>
      </c>
      <c r="N36">
        <v>-6</v>
      </c>
      <c r="O36">
        <v>0</v>
      </c>
      <c r="P36">
        <v>0</v>
      </c>
      <c r="Q36">
        <v>240</v>
      </c>
      <c r="R36">
        <v>2437</v>
      </c>
      <c r="S36">
        <v>246</v>
      </c>
      <c r="T36">
        <v>1000</v>
      </c>
      <c r="U36">
        <v>8.8999999999999996E-2</v>
      </c>
      <c r="V36">
        <v>373.89299999999997</v>
      </c>
      <c r="W36" t="s">
        <v>462</v>
      </c>
    </row>
    <row r="37" spans="1:23" x14ac:dyDescent="0.25">
      <c r="A37">
        <v>620</v>
      </c>
      <c r="B37">
        <v>156200818</v>
      </c>
      <c r="C37" t="s">
        <v>656</v>
      </c>
      <c r="D37" t="s">
        <v>657</v>
      </c>
      <c r="E37">
        <v>10</v>
      </c>
      <c r="F37" t="s">
        <v>231</v>
      </c>
      <c r="G37" t="s">
        <v>658</v>
      </c>
      <c r="H37" t="s">
        <v>659</v>
      </c>
      <c r="I37" t="s">
        <v>642</v>
      </c>
      <c r="J37" t="s">
        <v>660</v>
      </c>
      <c r="K37" t="s">
        <v>297</v>
      </c>
      <c r="L37" t="s">
        <v>64</v>
      </c>
      <c r="M37">
        <v>75</v>
      </c>
      <c r="N37">
        <v>-171</v>
      </c>
      <c r="O37">
        <v>0</v>
      </c>
      <c r="P37">
        <v>0</v>
      </c>
      <c r="Q37">
        <v>75</v>
      </c>
      <c r="R37">
        <v>1</v>
      </c>
      <c r="S37">
        <v>99</v>
      </c>
      <c r="T37">
        <v>0</v>
      </c>
      <c r="U37">
        <v>0</v>
      </c>
      <c r="V37">
        <v>99</v>
      </c>
      <c r="W37" t="s">
        <v>83</v>
      </c>
    </row>
    <row r="38" spans="1:23" x14ac:dyDescent="0.25">
      <c r="A38">
        <v>620</v>
      </c>
      <c r="B38">
        <v>6207224</v>
      </c>
      <c r="C38" t="s">
        <v>485</v>
      </c>
      <c r="D38" t="s">
        <v>486</v>
      </c>
      <c r="E38">
        <v>10</v>
      </c>
      <c r="F38" t="s">
        <v>78</v>
      </c>
      <c r="G38" t="s">
        <v>487</v>
      </c>
      <c r="H38" t="s">
        <v>488</v>
      </c>
      <c r="I38" t="s">
        <v>27</v>
      </c>
      <c r="J38" t="s">
        <v>489</v>
      </c>
      <c r="K38" t="s">
        <v>29</v>
      </c>
      <c r="L38" t="s">
        <v>490</v>
      </c>
      <c r="M38">
        <v>185</v>
      </c>
      <c r="N38">
        <v>-61</v>
      </c>
      <c r="O38">
        <v>1200</v>
      </c>
      <c r="P38">
        <v>7.9000000000000001E-2</v>
      </c>
      <c r="Q38">
        <v>185</v>
      </c>
      <c r="R38">
        <v>697</v>
      </c>
      <c r="S38">
        <v>246</v>
      </c>
      <c r="T38">
        <v>1000</v>
      </c>
      <c r="U38">
        <v>8.8999999999999996E-2</v>
      </c>
      <c r="V38">
        <v>246</v>
      </c>
      <c r="W38" t="s">
        <v>348</v>
      </c>
    </row>
    <row r="39" spans="1:23" x14ac:dyDescent="0.25">
      <c r="A39">
        <v>620</v>
      </c>
      <c r="B39">
        <v>6206980</v>
      </c>
      <c r="C39" t="s">
        <v>468</v>
      </c>
      <c r="D39" t="s">
        <v>469</v>
      </c>
      <c r="E39">
        <v>10</v>
      </c>
      <c r="F39" t="s">
        <v>54</v>
      </c>
      <c r="G39" t="s">
        <v>470</v>
      </c>
      <c r="H39" t="s">
        <v>471</v>
      </c>
      <c r="I39" t="s">
        <v>295</v>
      </c>
      <c r="J39" t="s">
        <v>472</v>
      </c>
      <c r="K39" t="s">
        <v>297</v>
      </c>
      <c r="L39" t="s">
        <v>399</v>
      </c>
      <c r="M39">
        <v>40</v>
      </c>
      <c r="N39">
        <v>-206</v>
      </c>
      <c r="O39">
        <v>0</v>
      </c>
      <c r="P39">
        <v>0</v>
      </c>
      <c r="Q39">
        <v>40</v>
      </c>
      <c r="R39">
        <v>1</v>
      </c>
      <c r="S39">
        <v>120</v>
      </c>
      <c r="T39">
        <v>0</v>
      </c>
      <c r="U39">
        <v>0</v>
      </c>
      <c r="V39">
        <v>120</v>
      </c>
      <c r="W39" t="s">
        <v>473</v>
      </c>
    </row>
    <row r="40" spans="1:23" x14ac:dyDescent="0.25">
      <c r="A40">
        <v>620</v>
      </c>
      <c r="B40">
        <v>146200112</v>
      </c>
      <c r="C40" t="s">
        <v>412</v>
      </c>
      <c r="D40" t="s">
        <v>413</v>
      </c>
      <c r="E40">
        <v>10</v>
      </c>
      <c r="F40" t="s">
        <v>95</v>
      </c>
      <c r="G40" t="s">
        <v>414</v>
      </c>
      <c r="H40" t="s">
        <v>415</v>
      </c>
      <c r="I40" t="s">
        <v>49</v>
      </c>
      <c r="J40" t="s">
        <v>416</v>
      </c>
      <c r="K40" t="s">
        <v>29</v>
      </c>
      <c r="L40" t="s">
        <v>417</v>
      </c>
      <c r="M40">
        <v>175</v>
      </c>
      <c r="N40">
        <v>-71</v>
      </c>
      <c r="O40">
        <v>1200</v>
      </c>
      <c r="P40">
        <v>6.9000000000000006E-2</v>
      </c>
      <c r="Q40">
        <v>408.97899999999998</v>
      </c>
      <c r="R40">
        <v>4591</v>
      </c>
      <c r="S40">
        <v>246</v>
      </c>
      <c r="T40">
        <v>1000</v>
      </c>
      <c r="U40">
        <v>8.8999999999999996E-2</v>
      </c>
      <c r="V40">
        <v>565.59900000000005</v>
      </c>
      <c r="W40" t="s">
        <v>354</v>
      </c>
    </row>
    <row r="41" spans="1:23" x14ac:dyDescent="0.25">
      <c r="A41">
        <v>620</v>
      </c>
      <c r="B41">
        <v>6206952</v>
      </c>
      <c r="C41" t="s">
        <v>329</v>
      </c>
      <c r="D41" t="s">
        <v>330</v>
      </c>
      <c r="E41">
        <v>10</v>
      </c>
      <c r="F41" t="s">
        <v>250</v>
      </c>
      <c r="G41" t="s">
        <v>331</v>
      </c>
      <c r="H41" t="s">
        <v>332</v>
      </c>
      <c r="I41" t="s">
        <v>253</v>
      </c>
      <c r="J41" t="s">
        <v>333</v>
      </c>
      <c r="K41" t="s">
        <v>39</v>
      </c>
      <c r="L41" t="s">
        <v>334</v>
      </c>
      <c r="M41">
        <v>215</v>
      </c>
      <c r="N41">
        <v>-31</v>
      </c>
      <c r="O41">
        <v>1200</v>
      </c>
      <c r="P41">
        <v>6.9000000000000006E-2</v>
      </c>
      <c r="Q41">
        <v>215</v>
      </c>
      <c r="R41">
        <v>1041</v>
      </c>
      <c r="S41">
        <v>290</v>
      </c>
      <c r="T41">
        <v>1000</v>
      </c>
      <c r="U41">
        <v>7.9000000000000001E-2</v>
      </c>
      <c r="V41">
        <v>293.23899999999998</v>
      </c>
      <c r="W41" t="s">
        <v>149</v>
      </c>
    </row>
    <row r="42" spans="1:23" x14ac:dyDescent="0.25">
      <c r="A42">
        <v>620</v>
      </c>
      <c r="B42">
        <v>6205159</v>
      </c>
      <c r="C42" t="s">
        <v>291</v>
      </c>
      <c r="D42" t="s">
        <v>292</v>
      </c>
      <c r="E42">
        <v>10</v>
      </c>
      <c r="F42" t="s">
        <v>258</v>
      </c>
      <c r="G42" t="s">
        <v>293</v>
      </c>
      <c r="H42" t="s">
        <v>294</v>
      </c>
      <c r="I42" t="s">
        <v>295</v>
      </c>
      <c r="J42" t="s">
        <v>296</v>
      </c>
      <c r="K42" t="s">
        <v>297</v>
      </c>
      <c r="L42" t="s">
        <v>112</v>
      </c>
      <c r="M42">
        <v>55</v>
      </c>
      <c r="N42">
        <v>-191</v>
      </c>
      <c r="O42">
        <v>0</v>
      </c>
      <c r="P42">
        <v>0</v>
      </c>
      <c r="Q42">
        <v>55</v>
      </c>
      <c r="R42">
        <v>1</v>
      </c>
      <c r="S42">
        <v>120</v>
      </c>
      <c r="T42">
        <v>0</v>
      </c>
      <c r="U42">
        <v>0</v>
      </c>
      <c r="V42">
        <v>120</v>
      </c>
      <c r="W42" t="s">
        <v>298</v>
      </c>
    </row>
  </sheetData>
  <pageMargins left="0.7" right="0.7" top="0.75" bottom="0.75" header="0.3" footer="0.3"/>
  <pageSetup scale="57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E40D-ED6C-412C-A475-95B9625F68BB}">
  <dimension ref="A1:W28"/>
  <sheetViews>
    <sheetView tabSelected="1" topLeftCell="B1" zoomScaleNormal="100" workbookViewId="0">
      <selection activeCell="J33" sqref="J33"/>
    </sheetView>
  </sheetViews>
  <sheetFormatPr defaultRowHeight="15" x14ac:dyDescent="0.25"/>
  <cols>
    <col min="1" max="1" width="0" hidden="1" customWidth="1"/>
    <col min="2" max="2" width="9.42578125" customWidth="1"/>
    <col min="3" max="3" width="26.28515625" bestFit="1" customWidth="1"/>
    <col min="4" max="5" width="0" hidden="1" customWidth="1"/>
    <col min="7" max="7" width="12.42578125" hidden="1" customWidth="1"/>
    <col min="8" max="8" width="13" customWidth="1"/>
    <col min="9" max="9" width="9.7109375" customWidth="1"/>
    <col min="10" max="10" width="9.42578125" customWidth="1"/>
    <col min="11" max="11" width="15.7109375" hidden="1" customWidth="1"/>
    <col min="12" max="12" width="15" hidden="1" customWidth="1"/>
    <col min="13" max="13" width="11.7109375" customWidth="1"/>
    <col min="14" max="14" width="9.5703125" customWidth="1"/>
    <col min="15" max="15" width="11.28515625" customWidth="1"/>
    <col min="16" max="16" width="10.42578125" customWidth="1"/>
    <col min="17" max="17" width="11" customWidth="1"/>
    <col min="18" max="18" width="16.28515625" customWidth="1"/>
    <col min="19" max="19" width="13.28515625" customWidth="1"/>
    <col min="20" max="20" width="19.42578125" customWidth="1"/>
    <col min="21" max="21" width="14.5703125" customWidth="1"/>
    <col min="22" max="22" width="10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2179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620</v>
      </c>
      <c r="B2">
        <v>196200125</v>
      </c>
      <c r="C2" t="s">
        <v>2168</v>
      </c>
      <c r="D2" t="s">
        <v>802</v>
      </c>
      <c r="E2">
        <v>11</v>
      </c>
      <c r="F2" t="s">
        <v>180</v>
      </c>
      <c r="G2" t="s">
        <v>2169</v>
      </c>
      <c r="H2" t="s">
        <v>2170</v>
      </c>
      <c r="I2" t="s">
        <v>27</v>
      </c>
      <c r="J2" t="s">
        <v>2171</v>
      </c>
      <c r="K2" t="s">
        <v>29</v>
      </c>
      <c r="L2" t="s">
        <v>2172</v>
      </c>
      <c r="M2">
        <v>200</v>
      </c>
      <c r="N2">
        <v>-46</v>
      </c>
      <c r="O2">
        <v>1000</v>
      </c>
      <c r="P2">
        <v>7.9000000000000001E-2</v>
      </c>
      <c r="Q2">
        <v>200</v>
      </c>
      <c r="R2">
        <v>670</v>
      </c>
      <c r="S2">
        <v>246</v>
      </c>
      <c r="T2">
        <v>1000</v>
      </c>
      <c r="U2">
        <v>8.8999999999999996E-2</v>
      </c>
      <c r="V2">
        <v>246</v>
      </c>
      <c r="W2" t="s">
        <v>323</v>
      </c>
    </row>
    <row r="3" spans="1:23" x14ac:dyDescent="0.25">
      <c r="A3">
        <v>620</v>
      </c>
      <c r="B3">
        <v>196200194</v>
      </c>
      <c r="C3" t="s">
        <v>1935</v>
      </c>
      <c r="D3" t="s">
        <v>693</v>
      </c>
      <c r="E3">
        <v>11</v>
      </c>
      <c r="F3" t="s">
        <v>250</v>
      </c>
      <c r="G3" t="s">
        <v>1936</v>
      </c>
      <c r="H3" t="s">
        <v>1937</v>
      </c>
      <c r="I3" t="s">
        <v>27</v>
      </c>
      <c r="J3" t="s">
        <v>1938</v>
      </c>
      <c r="K3" t="s">
        <v>29</v>
      </c>
      <c r="L3" t="s">
        <v>1939</v>
      </c>
      <c r="M3">
        <v>279</v>
      </c>
      <c r="N3">
        <v>33</v>
      </c>
      <c r="O3">
        <v>2000</v>
      </c>
      <c r="P3">
        <v>7.9000000000000001E-2</v>
      </c>
      <c r="Q3">
        <v>279</v>
      </c>
      <c r="R3">
        <v>901</v>
      </c>
      <c r="S3">
        <v>246</v>
      </c>
      <c r="T3">
        <v>1000</v>
      </c>
      <c r="U3">
        <v>8.8999999999999996E-2</v>
      </c>
      <c r="V3">
        <v>246</v>
      </c>
      <c r="W3" t="s">
        <v>1050</v>
      </c>
    </row>
    <row r="4" spans="1:23" x14ac:dyDescent="0.25">
      <c r="A4">
        <v>620</v>
      </c>
      <c r="B4">
        <v>6204986</v>
      </c>
      <c r="C4" t="s">
        <v>1822</v>
      </c>
      <c r="D4" t="s">
        <v>300</v>
      </c>
      <c r="E4">
        <v>11</v>
      </c>
      <c r="F4" t="s">
        <v>54</v>
      </c>
      <c r="G4" t="s">
        <v>1823</v>
      </c>
      <c r="H4" t="s">
        <v>1824</v>
      </c>
      <c r="I4" t="s">
        <v>49</v>
      </c>
      <c r="J4" t="s">
        <v>1825</v>
      </c>
      <c r="K4" t="s">
        <v>29</v>
      </c>
      <c r="L4" t="s">
        <v>798</v>
      </c>
      <c r="M4">
        <v>245</v>
      </c>
      <c r="N4">
        <v>-1</v>
      </c>
      <c r="O4">
        <v>2500</v>
      </c>
      <c r="P4">
        <v>7.9000000000000001E-2</v>
      </c>
      <c r="Q4">
        <v>245</v>
      </c>
      <c r="R4">
        <v>2167</v>
      </c>
      <c r="S4">
        <v>246</v>
      </c>
      <c r="T4">
        <v>1000</v>
      </c>
      <c r="U4">
        <v>8.8999999999999996E-2</v>
      </c>
      <c r="V4">
        <v>349.863</v>
      </c>
      <c r="W4" t="s">
        <v>105</v>
      </c>
    </row>
    <row r="5" spans="1:23" x14ac:dyDescent="0.25">
      <c r="A5">
        <v>620</v>
      </c>
      <c r="B5">
        <v>196200110</v>
      </c>
      <c r="C5" t="s">
        <v>1796</v>
      </c>
      <c r="D5" t="s">
        <v>845</v>
      </c>
      <c r="E5">
        <v>11</v>
      </c>
      <c r="F5" t="s">
        <v>67</v>
      </c>
      <c r="G5" t="s">
        <v>1797</v>
      </c>
      <c r="H5" t="s">
        <v>1798</v>
      </c>
      <c r="I5" t="s">
        <v>27</v>
      </c>
      <c r="J5" t="s">
        <v>1799</v>
      </c>
      <c r="K5" t="s">
        <v>29</v>
      </c>
      <c r="L5" t="s">
        <v>1800</v>
      </c>
      <c r="M5">
        <v>185</v>
      </c>
      <c r="N5">
        <v>-61</v>
      </c>
      <c r="O5">
        <v>1000</v>
      </c>
      <c r="P5">
        <v>7.9000000000000001E-2</v>
      </c>
      <c r="Q5">
        <v>330.202</v>
      </c>
      <c r="R5">
        <v>2838</v>
      </c>
      <c r="S5">
        <v>246</v>
      </c>
      <c r="T5">
        <v>1000</v>
      </c>
      <c r="U5">
        <v>8.8999999999999996E-2</v>
      </c>
      <c r="V5">
        <v>409.58199999999999</v>
      </c>
      <c r="W5" t="s">
        <v>323</v>
      </c>
    </row>
    <row r="6" spans="1:23" x14ac:dyDescent="0.25">
      <c r="A6">
        <v>620</v>
      </c>
      <c r="B6">
        <v>196200006</v>
      </c>
      <c r="C6" t="s">
        <v>1635</v>
      </c>
      <c r="D6" t="s">
        <v>1636</v>
      </c>
      <c r="E6">
        <v>11</v>
      </c>
      <c r="F6" t="s">
        <v>24</v>
      </c>
      <c r="G6" t="s">
        <v>1637</v>
      </c>
      <c r="H6" t="s">
        <v>1638</v>
      </c>
      <c r="I6" t="s">
        <v>49</v>
      </c>
      <c r="J6" t="s">
        <v>1639</v>
      </c>
      <c r="K6" t="s">
        <v>29</v>
      </c>
      <c r="L6" t="s">
        <v>849</v>
      </c>
      <c r="M6">
        <v>200</v>
      </c>
      <c r="N6">
        <v>-46</v>
      </c>
      <c r="O6">
        <v>1000</v>
      </c>
      <c r="P6">
        <v>7.9000000000000001E-2</v>
      </c>
      <c r="Q6">
        <v>240.21100000000001</v>
      </c>
      <c r="R6">
        <v>1509</v>
      </c>
      <c r="S6">
        <v>246</v>
      </c>
      <c r="T6">
        <v>1000</v>
      </c>
      <c r="U6">
        <v>8.8999999999999996E-2</v>
      </c>
      <c r="V6">
        <v>291.30099999999999</v>
      </c>
      <c r="W6" t="s">
        <v>434</v>
      </c>
    </row>
    <row r="7" spans="1:23" x14ac:dyDescent="0.25">
      <c r="A7">
        <v>620</v>
      </c>
      <c r="B7">
        <v>206200088</v>
      </c>
      <c r="C7" t="s">
        <v>1527</v>
      </c>
      <c r="D7" t="s">
        <v>802</v>
      </c>
      <c r="E7">
        <v>11</v>
      </c>
      <c r="F7" t="s">
        <v>180</v>
      </c>
      <c r="G7" t="s">
        <v>1528</v>
      </c>
      <c r="H7" t="s">
        <v>1529</v>
      </c>
      <c r="I7" t="s">
        <v>466</v>
      </c>
      <c r="J7" t="s">
        <v>1530</v>
      </c>
      <c r="K7" t="s">
        <v>29</v>
      </c>
      <c r="L7" t="s">
        <v>1531</v>
      </c>
      <c r="M7">
        <v>220</v>
      </c>
      <c r="N7">
        <v>-26</v>
      </c>
      <c r="O7">
        <v>1000</v>
      </c>
      <c r="P7">
        <v>7.9000000000000001E-2</v>
      </c>
      <c r="Q7">
        <v>220</v>
      </c>
      <c r="R7">
        <v>914</v>
      </c>
      <c r="S7">
        <v>264</v>
      </c>
      <c r="T7">
        <v>1000</v>
      </c>
      <c r="U7">
        <v>8.8999999999999996E-2</v>
      </c>
      <c r="V7">
        <v>264</v>
      </c>
      <c r="W7" t="s">
        <v>729</v>
      </c>
    </row>
    <row r="8" spans="1:23" x14ac:dyDescent="0.25">
      <c r="A8">
        <v>620</v>
      </c>
      <c r="B8">
        <v>186200133</v>
      </c>
      <c r="C8" t="s">
        <v>1473</v>
      </c>
      <c r="D8" t="s">
        <v>845</v>
      </c>
      <c r="E8">
        <v>11</v>
      </c>
      <c r="F8" t="s">
        <v>67</v>
      </c>
      <c r="G8" t="s">
        <v>1506</v>
      </c>
      <c r="H8" t="s">
        <v>1507</v>
      </c>
      <c r="I8" t="s">
        <v>49</v>
      </c>
      <c r="J8" t="s">
        <v>1509</v>
      </c>
      <c r="K8" t="s">
        <v>29</v>
      </c>
      <c r="L8" t="s">
        <v>1510</v>
      </c>
      <c r="M8">
        <v>220</v>
      </c>
      <c r="N8">
        <v>-26</v>
      </c>
      <c r="O8">
        <v>1200</v>
      </c>
      <c r="P8">
        <v>7.9000000000000001E-2</v>
      </c>
      <c r="Q8">
        <v>220</v>
      </c>
      <c r="R8">
        <v>411</v>
      </c>
      <c r="S8">
        <v>246</v>
      </c>
      <c r="T8">
        <v>1000</v>
      </c>
      <c r="U8">
        <v>8.8999999999999996E-2</v>
      </c>
      <c r="V8">
        <v>246</v>
      </c>
      <c r="W8" t="s">
        <v>677</v>
      </c>
    </row>
    <row r="9" spans="1:23" x14ac:dyDescent="0.25">
      <c r="A9">
        <v>620</v>
      </c>
      <c r="B9">
        <v>186200133</v>
      </c>
      <c r="C9" t="s">
        <v>1473</v>
      </c>
      <c r="D9" t="s">
        <v>845</v>
      </c>
      <c r="E9">
        <v>11</v>
      </c>
      <c r="F9" t="s">
        <v>67</v>
      </c>
      <c r="G9" t="s">
        <v>1506</v>
      </c>
      <c r="H9" t="s">
        <v>1507</v>
      </c>
      <c r="I9" t="s">
        <v>122</v>
      </c>
      <c r="J9" t="s">
        <v>1508</v>
      </c>
      <c r="K9" t="s">
        <v>29</v>
      </c>
      <c r="L9" t="s">
        <v>1493</v>
      </c>
      <c r="M9">
        <v>190</v>
      </c>
      <c r="N9">
        <v>-56</v>
      </c>
      <c r="O9">
        <v>1000</v>
      </c>
      <c r="P9">
        <v>7.9000000000000001E-2</v>
      </c>
      <c r="Q9">
        <v>190</v>
      </c>
      <c r="R9">
        <v>429</v>
      </c>
      <c r="S9">
        <v>246</v>
      </c>
      <c r="T9">
        <v>1000</v>
      </c>
      <c r="U9">
        <v>8.8999999999999996E-2</v>
      </c>
      <c r="V9">
        <v>246</v>
      </c>
      <c r="W9" t="s">
        <v>290</v>
      </c>
    </row>
    <row r="10" spans="1:23" x14ac:dyDescent="0.25">
      <c r="A10">
        <v>620</v>
      </c>
      <c r="B10">
        <v>186200133</v>
      </c>
      <c r="C10" t="s">
        <v>1473</v>
      </c>
      <c r="D10" t="s">
        <v>845</v>
      </c>
      <c r="E10">
        <v>11</v>
      </c>
      <c r="F10" t="s">
        <v>67</v>
      </c>
      <c r="G10" t="s">
        <v>1474</v>
      </c>
      <c r="H10" t="s">
        <v>1475</v>
      </c>
      <c r="I10" t="s">
        <v>696</v>
      </c>
      <c r="J10" t="s">
        <v>1477</v>
      </c>
      <c r="K10" t="s">
        <v>29</v>
      </c>
      <c r="L10" t="s">
        <v>1474</v>
      </c>
      <c r="M10">
        <v>259</v>
      </c>
      <c r="N10">
        <v>13</v>
      </c>
      <c r="O10">
        <v>1200</v>
      </c>
      <c r="P10">
        <v>0.115</v>
      </c>
      <c r="Q10">
        <v>567.31500000000005</v>
      </c>
      <c r="R10">
        <v>3881</v>
      </c>
      <c r="S10">
        <v>299</v>
      </c>
      <c r="T10">
        <v>1000</v>
      </c>
      <c r="U10">
        <v>0.14899999999999999</v>
      </c>
      <c r="V10">
        <v>728.26900000000001</v>
      </c>
      <c r="W10" t="s">
        <v>484</v>
      </c>
    </row>
    <row r="11" spans="1:23" x14ac:dyDescent="0.25">
      <c r="A11">
        <v>620</v>
      </c>
      <c r="B11">
        <v>186200133</v>
      </c>
      <c r="C11" t="s">
        <v>1473</v>
      </c>
      <c r="D11" t="s">
        <v>845</v>
      </c>
      <c r="E11">
        <v>11</v>
      </c>
      <c r="F11" t="s">
        <v>67</v>
      </c>
      <c r="G11" t="s">
        <v>1474</v>
      </c>
      <c r="H11" t="s">
        <v>1475</v>
      </c>
      <c r="I11" t="s">
        <v>122</v>
      </c>
      <c r="J11" t="s">
        <v>1476</v>
      </c>
      <c r="K11" t="s">
        <v>29</v>
      </c>
      <c r="L11" t="s">
        <v>1474</v>
      </c>
      <c r="M11">
        <v>190</v>
      </c>
      <c r="N11">
        <v>-56</v>
      </c>
      <c r="O11">
        <v>1000</v>
      </c>
      <c r="P11">
        <v>7.9000000000000001E-2</v>
      </c>
      <c r="Q11">
        <v>200.744</v>
      </c>
      <c r="R11">
        <v>1136</v>
      </c>
      <c r="S11">
        <v>246</v>
      </c>
      <c r="T11">
        <v>1000</v>
      </c>
      <c r="U11">
        <v>8.8999999999999996E-2</v>
      </c>
      <c r="V11">
        <v>258.10399999999998</v>
      </c>
      <c r="W11" t="s">
        <v>484</v>
      </c>
    </row>
    <row r="12" spans="1:23" x14ac:dyDescent="0.25">
      <c r="A12">
        <v>620</v>
      </c>
      <c r="B12">
        <v>196200069</v>
      </c>
      <c r="C12" t="s">
        <v>1449</v>
      </c>
      <c r="D12" t="s">
        <v>446</v>
      </c>
      <c r="E12">
        <v>11</v>
      </c>
      <c r="F12" t="s">
        <v>216</v>
      </c>
      <c r="G12" t="s">
        <v>1454</v>
      </c>
      <c r="H12" t="s">
        <v>1451</v>
      </c>
      <c r="I12" t="s">
        <v>525</v>
      </c>
      <c r="J12" t="s">
        <v>1455</v>
      </c>
      <c r="K12" t="s">
        <v>297</v>
      </c>
      <c r="L12" t="s">
        <v>64</v>
      </c>
      <c r="M12">
        <v>105</v>
      </c>
      <c r="N12">
        <v>-141</v>
      </c>
      <c r="O12">
        <v>0</v>
      </c>
      <c r="P12">
        <v>0</v>
      </c>
      <c r="Q12">
        <v>105</v>
      </c>
      <c r="R12">
        <v>1</v>
      </c>
      <c r="S12">
        <v>110</v>
      </c>
      <c r="T12">
        <v>0</v>
      </c>
      <c r="U12">
        <v>0</v>
      </c>
      <c r="V12">
        <v>110</v>
      </c>
      <c r="W12" t="s">
        <v>624</v>
      </c>
    </row>
    <row r="13" spans="1:23" x14ac:dyDescent="0.25">
      <c r="A13">
        <v>620</v>
      </c>
      <c r="B13">
        <v>196200069</v>
      </c>
      <c r="C13" t="s">
        <v>1449</v>
      </c>
      <c r="D13" t="s">
        <v>446</v>
      </c>
      <c r="E13">
        <v>11</v>
      </c>
      <c r="F13" t="s">
        <v>216</v>
      </c>
      <c r="G13" t="s">
        <v>1450</v>
      </c>
      <c r="H13" t="s">
        <v>1451</v>
      </c>
      <c r="I13" t="s">
        <v>696</v>
      </c>
      <c r="J13" t="s">
        <v>1452</v>
      </c>
      <c r="K13" t="s">
        <v>29</v>
      </c>
      <c r="L13" t="s">
        <v>1453</v>
      </c>
      <c r="M13">
        <v>259</v>
      </c>
      <c r="N13">
        <v>13</v>
      </c>
      <c r="O13">
        <v>1200</v>
      </c>
      <c r="P13">
        <v>0.115</v>
      </c>
      <c r="Q13">
        <v>531.32000000000005</v>
      </c>
      <c r="R13">
        <v>3568</v>
      </c>
      <c r="S13">
        <v>299</v>
      </c>
      <c r="T13">
        <v>1000</v>
      </c>
      <c r="U13">
        <v>0.14899999999999999</v>
      </c>
      <c r="V13">
        <v>681.63199999999995</v>
      </c>
      <c r="W13" t="s">
        <v>484</v>
      </c>
    </row>
    <row r="14" spans="1:23" x14ac:dyDescent="0.25">
      <c r="A14">
        <v>620</v>
      </c>
      <c r="B14">
        <v>206200064</v>
      </c>
      <c r="C14" t="s">
        <v>1431</v>
      </c>
      <c r="D14" t="s">
        <v>759</v>
      </c>
      <c r="E14">
        <v>11</v>
      </c>
      <c r="F14" t="s">
        <v>78</v>
      </c>
      <c r="G14" t="s">
        <v>1432</v>
      </c>
      <c r="H14" t="s">
        <v>1433</v>
      </c>
      <c r="I14" t="s">
        <v>122</v>
      </c>
      <c r="J14" t="s">
        <v>1434</v>
      </c>
      <c r="K14" t="s">
        <v>29</v>
      </c>
      <c r="L14" t="s">
        <v>64</v>
      </c>
      <c r="M14">
        <v>220</v>
      </c>
      <c r="N14">
        <v>-26</v>
      </c>
      <c r="O14">
        <v>1000</v>
      </c>
      <c r="P14">
        <v>7.9000000000000001E-2</v>
      </c>
      <c r="Q14">
        <v>220</v>
      </c>
      <c r="R14">
        <v>766</v>
      </c>
      <c r="S14">
        <v>246</v>
      </c>
      <c r="T14">
        <v>1000</v>
      </c>
      <c r="U14">
        <v>8.8999999999999996E-2</v>
      </c>
      <c r="V14">
        <v>246</v>
      </c>
      <c r="W14" t="s">
        <v>677</v>
      </c>
    </row>
    <row r="15" spans="1:23" x14ac:dyDescent="0.25">
      <c r="A15">
        <v>620</v>
      </c>
      <c r="B15">
        <v>6207660</v>
      </c>
      <c r="C15" t="s">
        <v>1366</v>
      </c>
      <c r="D15" t="s">
        <v>569</v>
      </c>
      <c r="E15">
        <v>11</v>
      </c>
      <c r="F15" t="s">
        <v>95</v>
      </c>
      <c r="G15" t="s">
        <v>1367</v>
      </c>
      <c r="H15" t="s">
        <v>1368</v>
      </c>
      <c r="I15" t="s">
        <v>696</v>
      </c>
      <c r="J15" t="s">
        <v>1369</v>
      </c>
      <c r="K15" t="s">
        <v>29</v>
      </c>
      <c r="L15" t="s">
        <v>1370</v>
      </c>
      <c r="M15">
        <v>329</v>
      </c>
      <c r="N15">
        <v>83</v>
      </c>
      <c r="O15">
        <v>2000</v>
      </c>
      <c r="P15">
        <v>0.1</v>
      </c>
      <c r="Q15">
        <v>329</v>
      </c>
      <c r="R15">
        <v>1912</v>
      </c>
      <c r="S15">
        <v>299</v>
      </c>
      <c r="T15">
        <v>1000</v>
      </c>
      <c r="U15">
        <v>0.14899999999999999</v>
      </c>
      <c r="V15">
        <v>434.88799999999998</v>
      </c>
      <c r="W15" t="s">
        <v>83</v>
      </c>
    </row>
    <row r="16" spans="1:23" x14ac:dyDescent="0.25">
      <c r="A16">
        <v>620</v>
      </c>
      <c r="B16">
        <v>186200038</v>
      </c>
      <c r="C16" t="s">
        <v>1331</v>
      </c>
      <c r="D16" t="s">
        <v>1332</v>
      </c>
      <c r="E16">
        <v>11</v>
      </c>
      <c r="F16" t="s">
        <v>108</v>
      </c>
      <c r="G16" t="s">
        <v>1333</v>
      </c>
      <c r="H16" t="s">
        <v>1334</v>
      </c>
      <c r="I16" t="s">
        <v>49</v>
      </c>
      <c r="J16" t="s">
        <v>1335</v>
      </c>
      <c r="K16" t="s">
        <v>29</v>
      </c>
      <c r="L16" t="s">
        <v>1336</v>
      </c>
      <c r="M16">
        <v>229</v>
      </c>
      <c r="N16">
        <v>-17</v>
      </c>
      <c r="O16">
        <v>1000</v>
      </c>
      <c r="P16">
        <v>8.8999999999999996E-2</v>
      </c>
      <c r="Q16">
        <v>229</v>
      </c>
      <c r="R16">
        <v>101</v>
      </c>
      <c r="S16">
        <v>246</v>
      </c>
      <c r="T16">
        <v>1000</v>
      </c>
      <c r="U16">
        <v>8.8999999999999996E-2</v>
      </c>
      <c r="V16">
        <v>246</v>
      </c>
      <c r="W16" t="s">
        <v>1055</v>
      </c>
    </row>
    <row r="17" spans="1:23" x14ac:dyDescent="0.25">
      <c r="A17">
        <v>620</v>
      </c>
      <c r="B17">
        <v>6205637</v>
      </c>
      <c r="C17" t="s">
        <v>1321</v>
      </c>
      <c r="D17" t="s">
        <v>759</v>
      </c>
      <c r="E17">
        <v>11</v>
      </c>
      <c r="F17" t="s">
        <v>258</v>
      </c>
      <c r="G17" t="s">
        <v>1287</v>
      </c>
      <c r="H17" t="s">
        <v>1322</v>
      </c>
      <c r="I17" t="s">
        <v>49</v>
      </c>
      <c r="J17" t="s">
        <v>1323</v>
      </c>
      <c r="K17" t="s">
        <v>29</v>
      </c>
      <c r="L17" t="s">
        <v>1320</v>
      </c>
      <c r="M17">
        <v>250</v>
      </c>
      <c r="N17">
        <v>4</v>
      </c>
      <c r="O17">
        <v>2000</v>
      </c>
      <c r="P17">
        <v>7.9000000000000001E-2</v>
      </c>
      <c r="Q17">
        <v>250</v>
      </c>
      <c r="R17">
        <v>1886</v>
      </c>
      <c r="S17">
        <v>246</v>
      </c>
      <c r="T17">
        <v>1000</v>
      </c>
      <c r="U17">
        <v>8.8999999999999996E-2</v>
      </c>
      <c r="V17">
        <v>324.85399999999998</v>
      </c>
      <c r="W17" t="s">
        <v>290</v>
      </c>
    </row>
    <row r="18" spans="1:23" x14ac:dyDescent="0.25">
      <c r="A18">
        <v>620</v>
      </c>
      <c r="B18">
        <v>62021250</v>
      </c>
      <c r="C18" t="s">
        <v>1257</v>
      </c>
      <c r="D18" t="s">
        <v>1258</v>
      </c>
      <c r="E18">
        <v>11</v>
      </c>
      <c r="F18" t="s">
        <v>54</v>
      </c>
      <c r="G18" t="s">
        <v>528</v>
      </c>
      <c r="H18" t="s">
        <v>1259</v>
      </c>
      <c r="I18" t="s">
        <v>122</v>
      </c>
      <c r="J18" t="s">
        <v>1260</v>
      </c>
      <c r="K18" t="s">
        <v>29</v>
      </c>
      <c r="L18" t="s">
        <v>1261</v>
      </c>
      <c r="M18">
        <v>185</v>
      </c>
      <c r="N18">
        <v>-61</v>
      </c>
      <c r="O18">
        <v>1200</v>
      </c>
      <c r="P18">
        <v>6.9000000000000006E-2</v>
      </c>
      <c r="Q18">
        <v>185</v>
      </c>
      <c r="R18">
        <v>636</v>
      </c>
      <c r="S18">
        <v>246</v>
      </c>
      <c r="T18">
        <v>1000</v>
      </c>
      <c r="U18">
        <v>8.8999999999999996E-2</v>
      </c>
      <c r="V18">
        <v>246</v>
      </c>
      <c r="W18" t="s">
        <v>348</v>
      </c>
    </row>
    <row r="19" spans="1:23" x14ac:dyDescent="0.25">
      <c r="A19">
        <v>620</v>
      </c>
      <c r="B19">
        <v>196200229</v>
      </c>
      <c r="C19" t="s">
        <v>1209</v>
      </c>
      <c r="D19" t="s">
        <v>1210</v>
      </c>
      <c r="E19">
        <v>11</v>
      </c>
      <c r="F19" t="s">
        <v>108</v>
      </c>
      <c r="G19" t="s">
        <v>1211</v>
      </c>
      <c r="H19" t="s">
        <v>1189</v>
      </c>
      <c r="I19" t="s">
        <v>27</v>
      </c>
      <c r="J19" t="s">
        <v>1212</v>
      </c>
      <c r="K19" t="s">
        <v>29</v>
      </c>
      <c r="L19" t="s">
        <v>1213</v>
      </c>
      <c r="M19">
        <v>200</v>
      </c>
      <c r="N19">
        <v>-46</v>
      </c>
      <c r="O19">
        <v>1000</v>
      </c>
      <c r="P19">
        <v>6.9000000000000006E-2</v>
      </c>
      <c r="Q19">
        <v>200</v>
      </c>
      <c r="R19">
        <v>956</v>
      </c>
      <c r="S19">
        <v>246</v>
      </c>
      <c r="T19">
        <v>1000</v>
      </c>
      <c r="U19">
        <v>8.8999999999999996E-2</v>
      </c>
      <c r="V19">
        <v>246</v>
      </c>
      <c r="W19" t="s">
        <v>323</v>
      </c>
    </row>
    <row r="20" spans="1:23" x14ac:dyDescent="0.25">
      <c r="A20">
        <v>620</v>
      </c>
      <c r="B20">
        <v>166200693</v>
      </c>
      <c r="C20" t="s">
        <v>938</v>
      </c>
      <c r="D20" t="s">
        <v>939</v>
      </c>
      <c r="E20">
        <v>11</v>
      </c>
      <c r="F20" t="s">
        <v>231</v>
      </c>
      <c r="G20" t="s">
        <v>940</v>
      </c>
      <c r="H20" t="s">
        <v>941</v>
      </c>
      <c r="I20" t="s">
        <v>27</v>
      </c>
      <c r="J20" t="s">
        <v>942</v>
      </c>
      <c r="K20" t="s">
        <v>29</v>
      </c>
      <c r="L20" t="s">
        <v>943</v>
      </c>
      <c r="M20">
        <v>499</v>
      </c>
      <c r="N20">
        <v>253</v>
      </c>
      <c r="O20">
        <v>6000</v>
      </c>
      <c r="P20">
        <v>7.9000000000000001E-2</v>
      </c>
      <c r="Q20">
        <v>572.31200000000001</v>
      </c>
      <c r="R20">
        <v>6928</v>
      </c>
      <c r="S20">
        <v>246</v>
      </c>
      <c r="T20">
        <v>1000</v>
      </c>
      <c r="U20">
        <v>8.8999999999999996E-2</v>
      </c>
      <c r="V20">
        <v>773.59199999999998</v>
      </c>
      <c r="W20" t="s">
        <v>144</v>
      </c>
    </row>
    <row r="21" spans="1:23" x14ac:dyDescent="0.25">
      <c r="A21">
        <v>620</v>
      </c>
      <c r="B21">
        <v>186200088</v>
      </c>
      <c r="C21" t="s">
        <v>801</v>
      </c>
      <c r="D21" t="s">
        <v>802</v>
      </c>
      <c r="E21">
        <v>11</v>
      </c>
      <c r="F21" t="s">
        <v>180</v>
      </c>
      <c r="G21" t="s">
        <v>803</v>
      </c>
      <c r="H21" t="s">
        <v>804</v>
      </c>
      <c r="I21" t="s">
        <v>27</v>
      </c>
      <c r="J21" t="s">
        <v>805</v>
      </c>
      <c r="K21" t="s">
        <v>29</v>
      </c>
      <c r="L21" t="s">
        <v>806</v>
      </c>
      <c r="M21">
        <v>260</v>
      </c>
      <c r="N21">
        <v>14</v>
      </c>
      <c r="O21">
        <v>2500</v>
      </c>
      <c r="P21">
        <v>7.9000000000000001E-2</v>
      </c>
      <c r="Q21">
        <v>260</v>
      </c>
      <c r="R21">
        <v>1194</v>
      </c>
      <c r="S21">
        <v>246</v>
      </c>
      <c r="T21">
        <v>1000</v>
      </c>
      <c r="U21">
        <v>8.8999999999999996E-2</v>
      </c>
      <c r="V21">
        <v>263.26600000000002</v>
      </c>
      <c r="W21" t="s">
        <v>640</v>
      </c>
    </row>
    <row r="22" spans="1:23" x14ac:dyDescent="0.25">
      <c r="A22">
        <v>620</v>
      </c>
      <c r="B22">
        <v>166200445</v>
      </c>
      <c r="C22" t="s">
        <v>796</v>
      </c>
      <c r="D22" t="s">
        <v>759</v>
      </c>
      <c r="E22">
        <v>11</v>
      </c>
      <c r="F22" t="s">
        <v>170</v>
      </c>
      <c r="G22" t="s">
        <v>797</v>
      </c>
      <c r="H22" t="s">
        <v>798</v>
      </c>
      <c r="I22" t="s">
        <v>37</v>
      </c>
      <c r="J22" t="s">
        <v>799</v>
      </c>
      <c r="K22" t="s">
        <v>39</v>
      </c>
      <c r="L22" t="s">
        <v>64</v>
      </c>
      <c r="M22">
        <v>205</v>
      </c>
      <c r="N22">
        <v>-41</v>
      </c>
      <c r="O22">
        <v>1000</v>
      </c>
      <c r="P22">
        <v>7.9000000000000001E-2</v>
      </c>
      <c r="Q22">
        <v>205</v>
      </c>
      <c r="R22">
        <v>324</v>
      </c>
      <c r="S22">
        <v>240</v>
      </c>
      <c r="T22">
        <v>1000</v>
      </c>
      <c r="U22">
        <v>8.8999999999999996E-2</v>
      </c>
      <c r="V22">
        <v>240</v>
      </c>
      <c r="W22" t="s">
        <v>800</v>
      </c>
    </row>
    <row r="23" spans="1:23" x14ac:dyDescent="0.25">
      <c r="A23">
        <v>620</v>
      </c>
      <c r="B23">
        <v>166200747</v>
      </c>
      <c r="C23" t="s">
        <v>720</v>
      </c>
      <c r="D23" t="s">
        <v>721</v>
      </c>
      <c r="E23">
        <v>11</v>
      </c>
      <c r="F23" t="s">
        <v>125</v>
      </c>
      <c r="G23" t="s">
        <v>722</v>
      </c>
      <c r="H23" t="s">
        <v>723</v>
      </c>
      <c r="I23" t="s">
        <v>642</v>
      </c>
      <c r="J23" t="s">
        <v>724</v>
      </c>
      <c r="K23" t="s">
        <v>297</v>
      </c>
      <c r="L23" t="s">
        <v>64</v>
      </c>
      <c r="M23">
        <v>86</v>
      </c>
      <c r="N23">
        <v>-160</v>
      </c>
      <c r="O23">
        <v>0</v>
      </c>
      <c r="P23">
        <v>0</v>
      </c>
      <c r="Q23">
        <v>86</v>
      </c>
      <c r="R23">
        <v>1</v>
      </c>
      <c r="S23">
        <v>99</v>
      </c>
      <c r="T23">
        <v>0</v>
      </c>
      <c r="U23">
        <v>0</v>
      </c>
      <c r="V23">
        <v>99</v>
      </c>
      <c r="W23" t="s">
        <v>597</v>
      </c>
    </row>
    <row r="24" spans="1:23" x14ac:dyDescent="0.25">
      <c r="A24">
        <v>620</v>
      </c>
      <c r="B24">
        <v>156200140</v>
      </c>
      <c r="C24" t="s">
        <v>692</v>
      </c>
      <c r="D24" t="s">
        <v>693</v>
      </c>
      <c r="E24">
        <v>11</v>
      </c>
      <c r="F24" t="s">
        <v>54</v>
      </c>
      <c r="G24" t="s">
        <v>694</v>
      </c>
      <c r="H24" t="s">
        <v>695</v>
      </c>
      <c r="I24" t="s">
        <v>696</v>
      </c>
      <c r="J24" t="s">
        <v>697</v>
      </c>
      <c r="K24" t="s">
        <v>29</v>
      </c>
      <c r="L24" t="s">
        <v>698</v>
      </c>
      <c r="M24">
        <v>399</v>
      </c>
      <c r="N24">
        <v>153</v>
      </c>
      <c r="O24">
        <v>4000</v>
      </c>
      <c r="P24">
        <v>0.115</v>
      </c>
      <c r="Q24">
        <v>399</v>
      </c>
      <c r="R24">
        <v>2037</v>
      </c>
      <c r="S24">
        <v>299</v>
      </c>
      <c r="T24">
        <v>1000</v>
      </c>
      <c r="U24">
        <v>0.14899999999999999</v>
      </c>
      <c r="V24">
        <v>453.51299999999998</v>
      </c>
      <c r="W24" t="s">
        <v>401</v>
      </c>
    </row>
    <row r="25" spans="1:23" x14ac:dyDescent="0.25">
      <c r="A25">
        <v>620</v>
      </c>
      <c r="B25">
        <v>6201764</v>
      </c>
      <c r="C25" t="s">
        <v>568</v>
      </c>
      <c r="D25" t="s">
        <v>569</v>
      </c>
      <c r="E25">
        <v>11</v>
      </c>
      <c r="F25" t="s">
        <v>95</v>
      </c>
      <c r="G25" t="s">
        <v>570</v>
      </c>
      <c r="H25" t="s">
        <v>571</v>
      </c>
      <c r="I25" t="s">
        <v>176</v>
      </c>
      <c r="J25" t="s">
        <v>572</v>
      </c>
      <c r="K25" t="s">
        <v>39</v>
      </c>
      <c r="L25" t="s">
        <v>573</v>
      </c>
      <c r="M25">
        <v>175</v>
      </c>
      <c r="N25">
        <v>-71</v>
      </c>
      <c r="O25">
        <v>1100</v>
      </c>
      <c r="P25">
        <v>6.9000000000000006E-2</v>
      </c>
      <c r="Q25">
        <v>175</v>
      </c>
      <c r="R25">
        <v>612</v>
      </c>
      <c r="S25">
        <v>245</v>
      </c>
      <c r="T25">
        <v>1000</v>
      </c>
      <c r="U25">
        <v>8.8999999999999996E-2</v>
      </c>
      <c r="V25">
        <v>245</v>
      </c>
      <c r="W25" t="s">
        <v>248</v>
      </c>
    </row>
    <row r="26" spans="1:23" x14ac:dyDescent="0.25">
      <c r="A26">
        <v>620</v>
      </c>
      <c r="B26">
        <v>146201048</v>
      </c>
      <c r="C26" t="s">
        <v>445</v>
      </c>
      <c r="D26" t="s">
        <v>446</v>
      </c>
      <c r="E26">
        <v>11</v>
      </c>
      <c r="F26" t="s">
        <v>216</v>
      </c>
      <c r="G26" t="s">
        <v>447</v>
      </c>
      <c r="H26" t="s">
        <v>448</v>
      </c>
      <c r="I26" t="s">
        <v>122</v>
      </c>
      <c r="J26" t="s">
        <v>449</v>
      </c>
      <c r="K26" t="s">
        <v>29</v>
      </c>
      <c r="L26" t="s">
        <v>450</v>
      </c>
      <c r="M26">
        <v>240</v>
      </c>
      <c r="N26">
        <v>-6</v>
      </c>
      <c r="O26">
        <v>1000</v>
      </c>
      <c r="P26">
        <v>8.8999999999999996E-2</v>
      </c>
      <c r="Q26">
        <v>240</v>
      </c>
      <c r="R26">
        <v>250</v>
      </c>
      <c r="S26">
        <v>246</v>
      </c>
      <c r="T26">
        <v>1000</v>
      </c>
      <c r="U26">
        <v>8.8999999999999996E-2</v>
      </c>
      <c r="V26">
        <v>246</v>
      </c>
      <c r="W26" t="s">
        <v>168</v>
      </c>
    </row>
    <row r="27" spans="1:23" x14ac:dyDescent="0.25">
      <c r="A27">
        <v>620</v>
      </c>
      <c r="B27">
        <v>6205163</v>
      </c>
      <c r="C27" t="s">
        <v>299</v>
      </c>
      <c r="D27" t="s">
        <v>300</v>
      </c>
      <c r="E27">
        <v>11</v>
      </c>
      <c r="F27" t="s">
        <v>222</v>
      </c>
      <c r="G27" t="s">
        <v>301</v>
      </c>
      <c r="H27" t="s">
        <v>302</v>
      </c>
      <c r="I27" t="s">
        <v>303</v>
      </c>
      <c r="J27" t="s">
        <v>304</v>
      </c>
      <c r="K27" t="s">
        <v>39</v>
      </c>
      <c r="L27" t="s">
        <v>305</v>
      </c>
      <c r="M27">
        <v>269</v>
      </c>
      <c r="N27">
        <v>23</v>
      </c>
      <c r="O27">
        <v>2200</v>
      </c>
      <c r="P27">
        <v>0.06</v>
      </c>
      <c r="Q27">
        <v>291.08</v>
      </c>
      <c r="R27">
        <v>2568</v>
      </c>
      <c r="S27">
        <v>344</v>
      </c>
      <c r="T27">
        <v>1000</v>
      </c>
      <c r="U27">
        <v>7.9000000000000001E-2</v>
      </c>
      <c r="V27">
        <v>467.87200000000001</v>
      </c>
      <c r="W27" t="s">
        <v>306</v>
      </c>
    </row>
    <row r="28" spans="1:23" x14ac:dyDescent="0.25">
      <c r="A28">
        <v>620</v>
      </c>
      <c r="B28">
        <v>6204927</v>
      </c>
      <c r="C28" t="s">
        <v>279</v>
      </c>
      <c r="D28" t="s">
        <v>280</v>
      </c>
      <c r="E28">
        <v>11</v>
      </c>
      <c r="F28" t="s">
        <v>108</v>
      </c>
      <c r="G28" t="s">
        <v>281</v>
      </c>
      <c r="H28" t="s">
        <v>282</v>
      </c>
      <c r="I28" t="s">
        <v>27</v>
      </c>
      <c r="J28" t="s">
        <v>283</v>
      </c>
      <c r="K28" t="s">
        <v>29</v>
      </c>
      <c r="L28" t="s">
        <v>284</v>
      </c>
      <c r="M28">
        <v>185</v>
      </c>
      <c r="N28">
        <v>-61</v>
      </c>
      <c r="O28">
        <v>1200</v>
      </c>
      <c r="P28">
        <v>6.9000000000000006E-2</v>
      </c>
      <c r="Q28">
        <v>185</v>
      </c>
      <c r="R28">
        <v>1170</v>
      </c>
      <c r="S28">
        <v>246</v>
      </c>
      <c r="T28">
        <v>1000</v>
      </c>
      <c r="U28">
        <v>8.8999999999999996E-2</v>
      </c>
      <c r="V28">
        <v>261.13</v>
      </c>
      <c r="W28" t="s">
        <v>248</v>
      </c>
    </row>
  </sheetData>
  <pageMargins left="0.7" right="0.7" top="0.75" bottom="0.75" header="0.3" footer="0.3"/>
  <pageSetup scale="57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8E079-129B-4366-9160-AD5C07E3B0FB}">
  <dimension ref="A1:Q39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19.42578125" bestFit="1" customWidth="1"/>
    <col min="3" max="3" width="17.7109375" bestFit="1" customWidth="1"/>
    <col min="4" max="12" width="17" style="9" bestFit="1" customWidth="1"/>
    <col min="13" max="13" width="13.42578125" style="9" bestFit="1" customWidth="1"/>
    <col min="14" max="14" width="14.85546875" style="9" bestFit="1" customWidth="1"/>
    <col min="15" max="15" width="16.42578125" style="9" bestFit="1" customWidth="1"/>
    <col min="16" max="16" width="22.28515625" style="10" bestFit="1" customWidth="1"/>
  </cols>
  <sheetData>
    <row r="1" spans="1:16" ht="15.75" thickBot="1" x14ac:dyDescent="0.3">
      <c r="A1" s="82" t="s">
        <v>2186</v>
      </c>
      <c r="B1" s="83"/>
      <c r="C1" s="84"/>
    </row>
    <row r="2" spans="1:16" ht="15.75" thickBot="1" x14ac:dyDescent="0.3">
      <c r="A2" s="85"/>
      <c r="B2" s="86"/>
      <c r="C2" s="87"/>
      <c r="D2" s="27" t="s">
        <v>2187</v>
      </c>
      <c r="E2" s="27" t="s">
        <v>2187</v>
      </c>
      <c r="F2" s="27" t="s">
        <v>2187</v>
      </c>
      <c r="G2" s="27" t="s">
        <v>2187</v>
      </c>
      <c r="H2" s="27" t="s">
        <v>2187</v>
      </c>
      <c r="I2" s="27" t="s">
        <v>2187</v>
      </c>
      <c r="J2" s="27" t="s">
        <v>2187</v>
      </c>
      <c r="K2" s="27" t="s">
        <v>2187</v>
      </c>
      <c r="L2" s="27" t="s">
        <v>2187</v>
      </c>
      <c r="M2" s="27" t="s">
        <v>2187</v>
      </c>
      <c r="N2" s="27" t="s">
        <v>2187</v>
      </c>
      <c r="O2" s="27" t="s">
        <v>2187</v>
      </c>
      <c r="P2" s="27" t="s">
        <v>2187</v>
      </c>
    </row>
    <row r="3" spans="1:16" x14ac:dyDescent="0.25">
      <c r="A3" s="6" t="s">
        <v>2181</v>
      </c>
      <c r="B3" t="s">
        <v>2182</v>
      </c>
      <c r="C3" t="s">
        <v>2183</v>
      </c>
      <c r="D3" s="28">
        <v>1</v>
      </c>
      <c r="E3" s="29">
        <v>2</v>
      </c>
      <c r="F3" s="29">
        <v>3</v>
      </c>
      <c r="G3" s="29">
        <v>4</v>
      </c>
      <c r="H3" s="29">
        <v>5</v>
      </c>
      <c r="I3" s="29">
        <v>6</v>
      </c>
      <c r="J3" s="29">
        <v>7</v>
      </c>
      <c r="K3" s="29">
        <v>8</v>
      </c>
      <c r="L3" s="29">
        <v>9</v>
      </c>
      <c r="M3" s="29">
        <v>10</v>
      </c>
      <c r="N3" s="29">
        <v>11</v>
      </c>
      <c r="O3" s="29">
        <v>12</v>
      </c>
      <c r="P3" s="30">
        <v>13</v>
      </c>
    </row>
    <row r="4" spans="1:16" x14ac:dyDescent="0.25">
      <c r="A4" s="7">
        <v>1</v>
      </c>
      <c r="B4">
        <v>38</v>
      </c>
      <c r="C4" s="3">
        <v>-1011</v>
      </c>
      <c r="D4" s="14">
        <f>GETPIVOTDATA("Sum of Difference",$A$3,"RTE",1)*D3</f>
        <v>-1011</v>
      </c>
      <c r="E4" s="13">
        <f>GETPIVOTDATA("Sum of Difference",$A$3,"RTE",1)*E3</f>
        <v>-2022</v>
      </c>
      <c r="F4" s="13">
        <f t="shared" ref="F4:N4" si="0">GETPIVOTDATA("Sum of Difference",$A$3,"RTE",1)*F3</f>
        <v>-3033</v>
      </c>
      <c r="G4" s="13">
        <f t="shared" si="0"/>
        <v>-4044</v>
      </c>
      <c r="H4" s="13">
        <f t="shared" si="0"/>
        <v>-5055</v>
      </c>
      <c r="I4" s="13">
        <f t="shared" si="0"/>
        <v>-6066</v>
      </c>
      <c r="J4" s="13">
        <f t="shared" si="0"/>
        <v>-7077</v>
      </c>
      <c r="K4" s="13">
        <f t="shared" si="0"/>
        <v>-8088</v>
      </c>
      <c r="L4" s="13">
        <f t="shared" si="0"/>
        <v>-9099</v>
      </c>
      <c r="M4" s="13">
        <f t="shared" si="0"/>
        <v>-10110</v>
      </c>
      <c r="N4" s="13">
        <f t="shared" si="0"/>
        <v>-11121</v>
      </c>
      <c r="O4" s="13">
        <f>GETPIVOTDATA("Sum of Difference",$A$3,"RTE",1)*O3</f>
        <v>-12132</v>
      </c>
      <c r="P4" s="15">
        <f>GETPIVOTDATA("Sum of Difference",$A$3,"RTE",1)*P3</f>
        <v>-13143</v>
      </c>
    </row>
    <row r="5" spans="1:16" x14ac:dyDescent="0.25">
      <c r="A5" s="7">
        <v>2</v>
      </c>
      <c r="B5">
        <v>50</v>
      </c>
      <c r="C5" s="3">
        <v>-2272</v>
      </c>
      <c r="D5" s="14">
        <f>GETPIVOTDATA("Sum of Difference",$A$3,"RTE",2)*D3</f>
        <v>-2272</v>
      </c>
      <c r="E5" s="13">
        <f t="shared" ref="E5:P5" si="1">GETPIVOTDATA("Sum of Difference",$A$3,"RTE",2)*E3</f>
        <v>-4544</v>
      </c>
      <c r="F5" s="13">
        <f t="shared" si="1"/>
        <v>-6816</v>
      </c>
      <c r="G5" s="13">
        <f t="shared" si="1"/>
        <v>-9088</v>
      </c>
      <c r="H5" s="13">
        <f t="shared" si="1"/>
        <v>-11360</v>
      </c>
      <c r="I5" s="13">
        <f t="shared" si="1"/>
        <v>-13632</v>
      </c>
      <c r="J5" s="13">
        <f t="shared" si="1"/>
        <v>-15904</v>
      </c>
      <c r="K5" s="13">
        <f t="shared" si="1"/>
        <v>-18176</v>
      </c>
      <c r="L5" s="13">
        <f t="shared" si="1"/>
        <v>-20448</v>
      </c>
      <c r="M5" s="13">
        <f t="shared" si="1"/>
        <v>-22720</v>
      </c>
      <c r="N5" s="13">
        <f t="shared" si="1"/>
        <v>-24992</v>
      </c>
      <c r="O5" s="13">
        <f t="shared" si="1"/>
        <v>-27264</v>
      </c>
      <c r="P5" s="15">
        <f t="shared" si="1"/>
        <v>-29536</v>
      </c>
    </row>
    <row r="6" spans="1:16" x14ac:dyDescent="0.25">
      <c r="A6" s="7">
        <v>3</v>
      </c>
      <c r="B6">
        <v>48</v>
      </c>
      <c r="C6" s="3">
        <v>-1440</v>
      </c>
      <c r="D6" s="14">
        <f>GETPIVOTDATA("Sum of Difference",$A$3,"RTE",3)*D3</f>
        <v>-1440</v>
      </c>
      <c r="E6" s="13">
        <f>GETPIVOTDATA("Sum of Difference",$A$3,"RTE",3)*E3</f>
        <v>-2880</v>
      </c>
      <c r="F6" s="13">
        <f t="shared" ref="F6:P6" si="2">GETPIVOTDATA("Sum of Difference",$A$3,"RTE",3)*F3</f>
        <v>-4320</v>
      </c>
      <c r="G6" s="13">
        <f t="shared" si="2"/>
        <v>-5760</v>
      </c>
      <c r="H6" s="13">
        <f t="shared" si="2"/>
        <v>-7200</v>
      </c>
      <c r="I6" s="13">
        <f t="shared" si="2"/>
        <v>-8640</v>
      </c>
      <c r="J6" s="13">
        <f t="shared" si="2"/>
        <v>-10080</v>
      </c>
      <c r="K6" s="13">
        <f t="shared" si="2"/>
        <v>-11520</v>
      </c>
      <c r="L6" s="13">
        <f t="shared" si="2"/>
        <v>-12960</v>
      </c>
      <c r="M6" s="13">
        <f t="shared" si="2"/>
        <v>-14400</v>
      </c>
      <c r="N6" s="13">
        <f t="shared" si="2"/>
        <v>-15840</v>
      </c>
      <c r="O6" s="13">
        <f t="shared" si="2"/>
        <v>-17280</v>
      </c>
      <c r="P6" s="15">
        <f t="shared" si="2"/>
        <v>-18720</v>
      </c>
    </row>
    <row r="7" spans="1:16" x14ac:dyDescent="0.25">
      <c r="A7" s="7">
        <v>4</v>
      </c>
      <c r="B7">
        <v>44</v>
      </c>
      <c r="C7" s="3">
        <v>-207</v>
      </c>
      <c r="D7" s="14">
        <f>GETPIVOTDATA("Sum of Difference",$A$3,"RTE",4)*D3</f>
        <v>-207</v>
      </c>
      <c r="E7" s="13">
        <f t="shared" ref="E7:P7" si="3">GETPIVOTDATA("Sum of Difference",$A$3,"RTE",4)*E3</f>
        <v>-414</v>
      </c>
      <c r="F7" s="13">
        <f t="shared" si="3"/>
        <v>-621</v>
      </c>
      <c r="G7" s="13">
        <f t="shared" si="3"/>
        <v>-828</v>
      </c>
      <c r="H7" s="13">
        <f t="shared" si="3"/>
        <v>-1035</v>
      </c>
      <c r="I7" s="13">
        <f t="shared" si="3"/>
        <v>-1242</v>
      </c>
      <c r="J7" s="13">
        <f t="shared" si="3"/>
        <v>-1449</v>
      </c>
      <c r="K7" s="13">
        <f t="shared" si="3"/>
        <v>-1656</v>
      </c>
      <c r="L7" s="13">
        <f t="shared" si="3"/>
        <v>-1863</v>
      </c>
      <c r="M7" s="13">
        <f t="shared" si="3"/>
        <v>-2070</v>
      </c>
      <c r="N7" s="13">
        <f t="shared" si="3"/>
        <v>-2277</v>
      </c>
      <c r="O7" s="13">
        <f t="shared" si="3"/>
        <v>-2484</v>
      </c>
      <c r="P7" s="15">
        <f t="shared" si="3"/>
        <v>-2691</v>
      </c>
    </row>
    <row r="8" spans="1:16" x14ac:dyDescent="0.25">
      <c r="A8" s="7">
        <v>5</v>
      </c>
      <c r="B8">
        <v>64</v>
      </c>
      <c r="C8" s="3">
        <v>-1503</v>
      </c>
      <c r="D8" s="14">
        <f>GETPIVOTDATA("Sum of Difference",$A$3,"RTE",5)*D3</f>
        <v>-1503</v>
      </c>
      <c r="E8" s="13">
        <f t="shared" ref="E8:P8" si="4">GETPIVOTDATA("Sum of Difference",$A$3,"RTE",5)*E3</f>
        <v>-3006</v>
      </c>
      <c r="F8" s="13">
        <f t="shared" si="4"/>
        <v>-4509</v>
      </c>
      <c r="G8" s="13">
        <f t="shared" si="4"/>
        <v>-6012</v>
      </c>
      <c r="H8" s="13">
        <f t="shared" si="4"/>
        <v>-7515</v>
      </c>
      <c r="I8" s="13">
        <f t="shared" si="4"/>
        <v>-9018</v>
      </c>
      <c r="J8" s="13">
        <f t="shared" si="4"/>
        <v>-10521</v>
      </c>
      <c r="K8" s="13">
        <f t="shared" si="4"/>
        <v>-12024</v>
      </c>
      <c r="L8" s="13">
        <f t="shared" si="4"/>
        <v>-13527</v>
      </c>
      <c r="M8" s="13">
        <f t="shared" si="4"/>
        <v>-15030</v>
      </c>
      <c r="N8" s="13">
        <f t="shared" si="4"/>
        <v>-16533</v>
      </c>
      <c r="O8" s="13">
        <f t="shared" si="4"/>
        <v>-18036</v>
      </c>
      <c r="P8" s="15">
        <f t="shared" si="4"/>
        <v>-19539</v>
      </c>
    </row>
    <row r="9" spans="1:16" x14ac:dyDescent="0.25">
      <c r="A9" s="7">
        <v>6</v>
      </c>
      <c r="B9">
        <v>48</v>
      </c>
      <c r="C9" s="3">
        <v>-887</v>
      </c>
      <c r="D9" s="14" t="str">
        <f>GETPIVOTDATA("Sum of Difference",$A$3,"RTE",6)&amp;D3</f>
        <v>-8871</v>
      </c>
      <c r="E9" s="13" t="str">
        <f t="shared" ref="E9:P9" si="5">GETPIVOTDATA("Sum of Difference",$A$3,"RTE",6)&amp;E3</f>
        <v>-8872</v>
      </c>
      <c r="F9" s="13" t="str">
        <f t="shared" si="5"/>
        <v>-8873</v>
      </c>
      <c r="G9" s="13" t="str">
        <f t="shared" si="5"/>
        <v>-8874</v>
      </c>
      <c r="H9" s="13" t="str">
        <f t="shared" si="5"/>
        <v>-8875</v>
      </c>
      <c r="I9" s="13" t="str">
        <f t="shared" si="5"/>
        <v>-8876</v>
      </c>
      <c r="J9" s="13" t="str">
        <f t="shared" si="5"/>
        <v>-8877</v>
      </c>
      <c r="K9" s="13" t="str">
        <f t="shared" si="5"/>
        <v>-8878</v>
      </c>
      <c r="L9" s="13" t="str">
        <f t="shared" si="5"/>
        <v>-8879</v>
      </c>
      <c r="M9" s="13" t="str">
        <f t="shared" si="5"/>
        <v>-88710</v>
      </c>
      <c r="N9" s="13" t="str">
        <f t="shared" si="5"/>
        <v>-88711</v>
      </c>
      <c r="O9" s="13" t="str">
        <f t="shared" si="5"/>
        <v>-88712</v>
      </c>
      <c r="P9" s="15" t="str">
        <f t="shared" si="5"/>
        <v>-88713</v>
      </c>
    </row>
    <row r="10" spans="1:16" x14ac:dyDescent="0.25">
      <c r="A10" s="7">
        <v>7</v>
      </c>
      <c r="B10">
        <v>44</v>
      </c>
      <c r="C10" s="3">
        <v>179.95</v>
      </c>
      <c r="D10" s="14">
        <f>GETPIVOTDATA("Sum of Difference",$A$3,"RTE",7)*D3</f>
        <v>179.95</v>
      </c>
      <c r="E10" s="13">
        <f t="shared" ref="E10:P10" si="6">GETPIVOTDATA("Sum of Difference",$A$3,"RTE",7)*E3</f>
        <v>359.9</v>
      </c>
      <c r="F10" s="13">
        <f t="shared" si="6"/>
        <v>539.84999999999991</v>
      </c>
      <c r="G10" s="13">
        <f t="shared" si="6"/>
        <v>719.8</v>
      </c>
      <c r="H10" s="13">
        <f t="shared" si="6"/>
        <v>899.75</v>
      </c>
      <c r="I10" s="13">
        <f t="shared" si="6"/>
        <v>1079.6999999999998</v>
      </c>
      <c r="J10" s="13">
        <f t="shared" si="6"/>
        <v>1259.6499999999999</v>
      </c>
      <c r="K10" s="13">
        <f t="shared" si="6"/>
        <v>1439.6</v>
      </c>
      <c r="L10" s="13">
        <f t="shared" si="6"/>
        <v>1619.55</v>
      </c>
      <c r="M10" s="13">
        <f t="shared" si="6"/>
        <v>1799.5</v>
      </c>
      <c r="N10" s="13">
        <f t="shared" si="6"/>
        <v>1979.4499999999998</v>
      </c>
      <c r="O10" s="13">
        <f t="shared" si="6"/>
        <v>2159.3999999999996</v>
      </c>
      <c r="P10" s="15">
        <f t="shared" si="6"/>
        <v>2339.35</v>
      </c>
    </row>
    <row r="11" spans="1:16" x14ac:dyDescent="0.25">
      <c r="A11" s="7">
        <v>8</v>
      </c>
      <c r="B11">
        <v>48</v>
      </c>
      <c r="C11" s="3">
        <v>-1801</v>
      </c>
      <c r="D11" s="14">
        <f>GETPIVOTDATA("Sum of Difference",$A$3,"RTE",8)*D3</f>
        <v>-1801</v>
      </c>
      <c r="E11" s="13">
        <f t="shared" ref="E11:P11" si="7">GETPIVOTDATA("Sum of Difference",$A$3,"RTE",8)*E3</f>
        <v>-3602</v>
      </c>
      <c r="F11" s="13">
        <f t="shared" si="7"/>
        <v>-5403</v>
      </c>
      <c r="G11" s="13">
        <f t="shared" si="7"/>
        <v>-7204</v>
      </c>
      <c r="H11" s="13">
        <f t="shared" si="7"/>
        <v>-9005</v>
      </c>
      <c r="I11" s="13">
        <f t="shared" si="7"/>
        <v>-10806</v>
      </c>
      <c r="J11" s="13">
        <f t="shared" si="7"/>
        <v>-12607</v>
      </c>
      <c r="K11" s="13">
        <f t="shared" si="7"/>
        <v>-14408</v>
      </c>
      <c r="L11" s="13">
        <f t="shared" si="7"/>
        <v>-16209</v>
      </c>
      <c r="M11" s="13">
        <f t="shared" si="7"/>
        <v>-18010</v>
      </c>
      <c r="N11" s="13">
        <f t="shared" si="7"/>
        <v>-19811</v>
      </c>
      <c r="O11" s="13">
        <f t="shared" si="7"/>
        <v>-21612</v>
      </c>
      <c r="P11" s="15">
        <f t="shared" si="7"/>
        <v>-23413</v>
      </c>
    </row>
    <row r="12" spans="1:16" x14ac:dyDescent="0.25">
      <c r="A12" s="7">
        <v>9</v>
      </c>
      <c r="B12">
        <v>33</v>
      </c>
      <c r="C12" s="3">
        <v>-1891</v>
      </c>
      <c r="D12" s="14">
        <f>GETPIVOTDATA("Sum of Difference",$A$3,"RTE",9)*D3</f>
        <v>-1891</v>
      </c>
      <c r="E12" s="13">
        <f t="shared" ref="E12:P12" si="8">GETPIVOTDATA("Sum of Difference",$A$3,"RTE",9)*E3</f>
        <v>-3782</v>
      </c>
      <c r="F12" s="13">
        <f t="shared" si="8"/>
        <v>-5673</v>
      </c>
      <c r="G12" s="13">
        <f t="shared" si="8"/>
        <v>-7564</v>
      </c>
      <c r="H12" s="13">
        <f t="shared" si="8"/>
        <v>-9455</v>
      </c>
      <c r="I12" s="13">
        <f t="shared" si="8"/>
        <v>-11346</v>
      </c>
      <c r="J12" s="13">
        <f t="shared" si="8"/>
        <v>-13237</v>
      </c>
      <c r="K12" s="13">
        <f t="shared" si="8"/>
        <v>-15128</v>
      </c>
      <c r="L12" s="13">
        <f t="shared" si="8"/>
        <v>-17019</v>
      </c>
      <c r="M12" s="13">
        <f t="shared" si="8"/>
        <v>-18910</v>
      </c>
      <c r="N12" s="13">
        <f t="shared" si="8"/>
        <v>-20801</v>
      </c>
      <c r="O12" s="13">
        <f t="shared" si="8"/>
        <v>-22692</v>
      </c>
      <c r="P12" s="15">
        <f t="shared" si="8"/>
        <v>-24583</v>
      </c>
    </row>
    <row r="13" spans="1:16" x14ac:dyDescent="0.25">
      <c r="A13" s="7">
        <v>10</v>
      </c>
      <c r="B13">
        <v>41</v>
      </c>
      <c r="C13" s="3">
        <v>-2795</v>
      </c>
      <c r="D13" s="14">
        <f>GETPIVOTDATA("Sum of Difference",$A$3,"RTE",10)*D3</f>
        <v>-2795</v>
      </c>
      <c r="E13" s="13">
        <f t="shared" ref="E13:P13" si="9">GETPIVOTDATA("Sum of Difference",$A$3,"RTE",10)*E3</f>
        <v>-5590</v>
      </c>
      <c r="F13" s="13">
        <f t="shared" si="9"/>
        <v>-8385</v>
      </c>
      <c r="G13" s="13">
        <f t="shared" si="9"/>
        <v>-11180</v>
      </c>
      <c r="H13" s="13">
        <f t="shared" si="9"/>
        <v>-13975</v>
      </c>
      <c r="I13" s="13">
        <f t="shared" si="9"/>
        <v>-16770</v>
      </c>
      <c r="J13" s="13">
        <f t="shared" si="9"/>
        <v>-19565</v>
      </c>
      <c r="K13" s="13">
        <f t="shared" si="9"/>
        <v>-22360</v>
      </c>
      <c r="L13" s="13">
        <f t="shared" si="9"/>
        <v>-25155</v>
      </c>
      <c r="M13" s="13">
        <f t="shared" si="9"/>
        <v>-27950</v>
      </c>
      <c r="N13" s="13">
        <f t="shared" si="9"/>
        <v>-30745</v>
      </c>
      <c r="O13" s="13">
        <f t="shared" si="9"/>
        <v>-33540</v>
      </c>
      <c r="P13" s="15">
        <f t="shared" si="9"/>
        <v>-36335</v>
      </c>
    </row>
    <row r="14" spans="1:16" x14ac:dyDescent="0.25">
      <c r="A14" s="7">
        <v>11</v>
      </c>
      <c r="B14">
        <v>27</v>
      </c>
      <c r="C14" s="3">
        <v>-359</v>
      </c>
      <c r="D14" s="14">
        <f>GETPIVOTDATA("Sum of Difference",$A$3,"RTE",11)*D3</f>
        <v>-359</v>
      </c>
      <c r="E14" s="13">
        <f t="shared" ref="E14:P14" si="10">GETPIVOTDATA("Sum of Difference",$A$3,"RTE",11)*E3</f>
        <v>-718</v>
      </c>
      <c r="F14" s="13">
        <f t="shared" si="10"/>
        <v>-1077</v>
      </c>
      <c r="G14" s="13">
        <f t="shared" si="10"/>
        <v>-1436</v>
      </c>
      <c r="H14" s="13">
        <f t="shared" si="10"/>
        <v>-1795</v>
      </c>
      <c r="I14" s="13">
        <f t="shared" si="10"/>
        <v>-2154</v>
      </c>
      <c r="J14" s="13">
        <f t="shared" si="10"/>
        <v>-2513</v>
      </c>
      <c r="K14" s="13">
        <f t="shared" si="10"/>
        <v>-2872</v>
      </c>
      <c r="L14" s="13">
        <f t="shared" si="10"/>
        <v>-3231</v>
      </c>
      <c r="M14" s="13">
        <f t="shared" si="10"/>
        <v>-3590</v>
      </c>
      <c r="N14" s="13">
        <f t="shared" si="10"/>
        <v>-3949</v>
      </c>
      <c r="O14" s="13">
        <f t="shared" si="10"/>
        <v>-4308</v>
      </c>
      <c r="P14" s="15">
        <f t="shared" si="10"/>
        <v>-4667</v>
      </c>
    </row>
    <row r="15" spans="1:16" x14ac:dyDescent="0.25">
      <c r="A15" s="7">
        <v>12</v>
      </c>
      <c r="B15">
        <v>39</v>
      </c>
      <c r="C15" s="3">
        <v>-1351</v>
      </c>
      <c r="D15" s="14">
        <f>GETPIVOTDATA("Sum of Difference",$A$3,"RTE",12)*D3</f>
        <v>-1351</v>
      </c>
      <c r="E15" s="13">
        <f t="shared" ref="E15:P15" si="11">GETPIVOTDATA("Sum of Difference",$A$3,"RTE",12)*E3</f>
        <v>-2702</v>
      </c>
      <c r="F15" s="13">
        <f t="shared" si="11"/>
        <v>-4053</v>
      </c>
      <c r="G15" s="13">
        <f t="shared" si="11"/>
        <v>-5404</v>
      </c>
      <c r="H15" s="13">
        <f t="shared" si="11"/>
        <v>-6755</v>
      </c>
      <c r="I15" s="13">
        <f t="shared" si="11"/>
        <v>-8106</v>
      </c>
      <c r="J15" s="13">
        <f t="shared" si="11"/>
        <v>-9457</v>
      </c>
      <c r="K15" s="13">
        <f t="shared" si="11"/>
        <v>-10808</v>
      </c>
      <c r="L15" s="13">
        <f t="shared" si="11"/>
        <v>-12159</v>
      </c>
      <c r="M15" s="13">
        <f t="shared" si="11"/>
        <v>-13510</v>
      </c>
      <c r="N15" s="13">
        <f t="shared" si="11"/>
        <v>-14861</v>
      </c>
      <c r="O15" s="13">
        <f t="shared" si="11"/>
        <v>-16212</v>
      </c>
      <c r="P15" s="15">
        <f t="shared" si="11"/>
        <v>-17563</v>
      </c>
    </row>
    <row r="16" spans="1:16" ht="15.75" thickBot="1" x14ac:dyDescent="0.3">
      <c r="A16" s="7" t="s">
        <v>2180</v>
      </c>
      <c r="B16">
        <v>524</v>
      </c>
      <c r="C16" s="3">
        <v>-15337.05</v>
      </c>
      <c r="D16" s="16">
        <f>GETPIVOTDATA("Sum of Difference",$A$3)*D3</f>
        <v>-15337.05</v>
      </c>
      <c r="E16" s="17">
        <f t="shared" ref="E16:P16" si="12">GETPIVOTDATA("Sum of Difference",$A$3)*E3</f>
        <v>-30674.1</v>
      </c>
      <c r="F16" s="17">
        <f t="shared" si="12"/>
        <v>-46011.149999999994</v>
      </c>
      <c r="G16" s="17">
        <f t="shared" si="12"/>
        <v>-61348.2</v>
      </c>
      <c r="H16" s="17">
        <f t="shared" si="12"/>
        <v>-76685.25</v>
      </c>
      <c r="I16" s="17">
        <f t="shared" si="12"/>
        <v>-92022.299999999988</v>
      </c>
      <c r="J16" s="17">
        <f t="shared" si="12"/>
        <v>-107359.34999999999</v>
      </c>
      <c r="K16" s="17">
        <f t="shared" si="12"/>
        <v>-122696.4</v>
      </c>
      <c r="L16" s="17">
        <f t="shared" si="12"/>
        <v>-138033.44999999998</v>
      </c>
      <c r="M16" s="17">
        <f t="shared" si="12"/>
        <v>-153370.5</v>
      </c>
      <c r="N16" s="17">
        <f t="shared" si="12"/>
        <v>-168707.55</v>
      </c>
      <c r="O16" s="17">
        <f t="shared" si="12"/>
        <v>-184044.59999999998</v>
      </c>
      <c r="P16" s="18">
        <f t="shared" si="12"/>
        <v>-199381.65</v>
      </c>
    </row>
    <row r="17" spans="2:17" ht="15.75" thickBot="1" x14ac:dyDescent="0.3"/>
    <row r="18" spans="2:17" x14ac:dyDescent="0.25">
      <c r="D18" s="21" t="s">
        <v>2184</v>
      </c>
      <c r="E18" s="22" t="s">
        <v>2185</v>
      </c>
    </row>
    <row r="19" spans="2:17" x14ac:dyDescent="0.25">
      <c r="D19" s="23">
        <v>0.1</v>
      </c>
      <c r="E19" s="24">
        <f>P16*0.1</f>
        <v>-19938.165000000001</v>
      </c>
    </row>
    <row r="20" spans="2:17" x14ac:dyDescent="0.25">
      <c r="D20" s="23">
        <v>0.2</v>
      </c>
      <c r="E20" s="24">
        <f>P16*0.2</f>
        <v>-39876.33</v>
      </c>
    </row>
    <row r="21" spans="2:17" x14ac:dyDescent="0.25">
      <c r="D21" s="23">
        <v>0.3</v>
      </c>
      <c r="E21" s="24">
        <f>P16*0.3</f>
        <v>-59814.494999999995</v>
      </c>
    </row>
    <row r="22" spans="2:17" x14ac:dyDescent="0.25">
      <c r="D22" s="23">
        <v>0.4</v>
      </c>
      <c r="E22" s="24">
        <f>P16*0.4</f>
        <v>-79752.66</v>
      </c>
    </row>
    <row r="23" spans="2:17" x14ac:dyDescent="0.25">
      <c r="D23" s="23">
        <v>0.5</v>
      </c>
      <c r="E23" s="24">
        <f>P16*0.5</f>
        <v>-99690.824999999997</v>
      </c>
    </row>
    <row r="24" spans="2:17" ht="15.75" thickBot="1" x14ac:dyDescent="0.3">
      <c r="D24" s="25">
        <v>0.6</v>
      </c>
      <c r="E24" s="26">
        <f>P16*0.6</f>
        <v>-119628.98999999999</v>
      </c>
    </row>
    <row r="25" spans="2:17" ht="15.75" thickBot="1" x14ac:dyDescent="0.3"/>
    <row r="26" spans="2:17" x14ac:dyDescent="0.25">
      <c r="C26" s="39">
        <v>0.05</v>
      </c>
      <c r="D26" s="19" t="s">
        <v>2187</v>
      </c>
      <c r="E26" s="19" t="s">
        <v>2187</v>
      </c>
      <c r="F26" s="19" t="s">
        <v>2187</v>
      </c>
      <c r="G26" s="19" t="s">
        <v>2187</v>
      </c>
      <c r="H26" s="19" t="s">
        <v>2187</v>
      </c>
      <c r="I26" s="19" t="s">
        <v>2187</v>
      </c>
      <c r="J26" s="19" t="s">
        <v>2187</v>
      </c>
      <c r="K26" s="19" t="s">
        <v>2187</v>
      </c>
      <c r="L26" s="19" t="s">
        <v>2187</v>
      </c>
      <c r="M26" s="19" t="s">
        <v>2187</v>
      </c>
      <c r="N26" s="19" t="s">
        <v>2187</v>
      </c>
      <c r="O26" s="19" t="s">
        <v>2187</v>
      </c>
      <c r="P26" s="20" t="s">
        <v>2187</v>
      </c>
    </row>
    <row r="27" spans="2:17" x14ac:dyDescent="0.25">
      <c r="C27" s="40">
        <v>0.1</v>
      </c>
      <c r="D27" s="33">
        <v>1</v>
      </c>
      <c r="E27" s="33">
        <v>2</v>
      </c>
      <c r="F27" s="33">
        <v>3</v>
      </c>
      <c r="G27" s="33">
        <v>4</v>
      </c>
      <c r="H27" s="33">
        <v>5</v>
      </c>
      <c r="I27" s="33">
        <v>6</v>
      </c>
      <c r="J27" s="33">
        <v>7</v>
      </c>
      <c r="K27" s="33">
        <v>8</v>
      </c>
      <c r="L27" s="33">
        <v>9</v>
      </c>
      <c r="M27" s="33">
        <v>10</v>
      </c>
      <c r="N27" s="33">
        <v>11</v>
      </c>
      <c r="O27" s="33">
        <v>12</v>
      </c>
      <c r="P27" s="35">
        <v>13</v>
      </c>
    </row>
    <row r="28" spans="2:17" x14ac:dyDescent="0.25">
      <c r="C28" s="41">
        <v>19185</v>
      </c>
      <c r="D28" s="34">
        <f>C28*1</f>
        <v>19185</v>
      </c>
      <c r="E28" s="34">
        <f>C28*2</f>
        <v>38370</v>
      </c>
      <c r="F28" s="34">
        <f>C28*3</f>
        <v>57555</v>
      </c>
      <c r="G28" s="34">
        <f>C28*4</f>
        <v>76740</v>
      </c>
      <c r="H28" s="34">
        <f>C28*5</f>
        <v>95925</v>
      </c>
      <c r="I28" s="34">
        <f>C28*6</f>
        <v>115110</v>
      </c>
      <c r="J28" s="34">
        <f>C28*7</f>
        <v>134295</v>
      </c>
      <c r="K28" s="34">
        <f>C28*8</f>
        <v>153480</v>
      </c>
      <c r="L28" s="34">
        <f>C28*9</f>
        <v>172665</v>
      </c>
      <c r="M28" s="34">
        <f>C28*10</f>
        <v>191850</v>
      </c>
      <c r="N28" s="34">
        <f>C28*11</f>
        <v>211035</v>
      </c>
      <c r="O28" s="34">
        <f>C28*12</f>
        <v>230220</v>
      </c>
      <c r="P28" s="36">
        <f>C28*13</f>
        <v>249405</v>
      </c>
      <c r="Q28" s="32"/>
    </row>
    <row r="29" spans="2:17" ht="15.75" thickBot="1" x14ac:dyDescent="0.3">
      <c r="C29" s="42">
        <v>38378</v>
      </c>
      <c r="D29" s="37">
        <f>C29*1</f>
        <v>38378</v>
      </c>
      <c r="E29" s="37">
        <f>C29*2</f>
        <v>76756</v>
      </c>
      <c r="F29" s="37">
        <f>C29*3</f>
        <v>115134</v>
      </c>
      <c r="G29" s="37">
        <f>C29*4</f>
        <v>153512</v>
      </c>
      <c r="H29" s="37">
        <f>C29*5</f>
        <v>191890</v>
      </c>
      <c r="I29" s="37">
        <f>C29*6</f>
        <v>230268</v>
      </c>
      <c r="J29" s="37">
        <f>C29*7</f>
        <v>268646</v>
      </c>
      <c r="K29" s="37">
        <f>C29*8</f>
        <v>307024</v>
      </c>
      <c r="L29" s="37">
        <f>C29*9</f>
        <v>345402</v>
      </c>
      <c r="M29" s="37">
        <f>C29*10</f>
        <v>383780</v>
      </c>
      <c r="N29" s="37">
        <f>C29*11</f>
        <v>422158</v>
      </c>
      <c r="O29" s="37">
        <f>C29*12</f>
        <v>460536</v>
      </c>
      <c r="P29" s="38">
        <f>C29*13</f>
        <v>498914</v>
      </c>
      <c r="Q29" s="32"/>
    </row>
    <row r="30" spans="2:17" x14ac:dyDescent="0.25">
      <c r="B30" s="31"/>
      <c r="C30" s="31"/>
    </row>
    <row r="32" spans="2:17" ht="15.75" thickBot="1" x14ac:dyDescent="0.3"/>
    <row r="33" spans="5:15" x14ac:dyDescent="0.25">
      <c r="E33" s="59" t="s">
        <v>2218</v>
      </c>
      <c r="F33" s="19" t="s">
        <v>2216</v>
      </c>
      <c r="G33" s="19" t="s">
        <v>2217</v>
      </c>
      <c r="H33" s="20" t="s">
        <v>2221</v>
      </c>
    </row>
    <row r="34" spans="5:15" x14ac:dyDescent="0.25">
      <c r="E34" s="60" t="s">
        <v>2186</v>
      </c>
      <c r="F34" s="58">
        <f>G34*H34</f>
        <v>195000</v>
      </c>
      <c r="G34" s="57">
        <v>15000</v>
      </c>
      <c r="H34" s="24">
        <v>13</v>
      </c>
      <c r="J34" s="9" t="s">
        <v>2191</v>
      </c>
      <c r="K34" s="9" t="s">
        <v>2192</v>
      </c>
      <c r="L34" s="9" t="s">
        <v>2193</v>
      </c>
    </row>
    <row r="35" spans="5:15" x14ac:dyDescent="0.25">
      <c r="E35" s="60" t="s">
        <v>2188</v>
      </c>
      <c r="F35" s="58">
        <f>G35*H35</f>
        <v>249405</v>
      </c>
      <c r="G35" s="57">
        <v>19185</v>
      </c>
      <c r="H35" s="24">
        <v>13</v>
      </c>
      <c r="J35" s="9">
        <v>14</v>
      </c>
      <c r="K35" s="9">
        <v>44</v>
      </c>
      <c r="L35" s="9">
        <v>55</v>
      </c>
    </row>
    <row r="36" spans="5:15" x14ac:dyDescent="0.25">
      <c r="E36" s="60" t="s">
        <v>2189</v>
      </c>
      <c r="F36" s="58">
        <v>103005</v>
      </c>
      <c r="G36" s="57">
        <v>327</v>
      </c>
      <c r="H36" s="24">
        <v>113</v>
      </c>
      <c r="J36" s="9">
        <v>4578</v>
      </c>
      <c r="K36" s="9">
        <v>14338</v>
      </c>
      <c r="L36" s="9">
        <v>17985</v>
      </c>
    </row>
    <row r="37" spans="5:15" x14ac:dyDescent="0.25">
      <c r="E37" s="60" t="s">
        <v>2197</v>
      </c>
      <c r="F37" s="58">
        <v>28250</v>
      </c>
      <c r="G37" s="57">
        <v>250</v>
      </c>
      <c r="H37" s="24">
        <v>113</v>
      </c>
      <c r="J37" s="9" t="s">
        <v>2194</v>
      </c>
      <c r="K37" s="9" t="s">
        <v>2195</v>
      </c>
      <c r="L37" s="9" t="s">
        <v>2196</v>
      </c>
    </row>
    <row r="38" spans="5:15" ht="15.75" thickBot="1" x14ac:dyDescent="0.3">
      <c r="E38" s="61" t="s">
        <v>2190</v>
      </c>
      <c r="F38" s="62">
        <v>321427.17039999983</v>
      </c>
      <c r="G38" s="88" t="s">
        <v>2220</v>
      </c>
      <c r="H38" s="89"/>
      <c r="J38" s="9">
        <v>27468</v>
      </c>
      <c r="K38" s="9">
        <v>57885</v>
      </c>
      <c r="L38" s="9">
        <v>17985</v>
      </c>
      <c r="N38" s="9">
        <v>700000</v>
      </c>
      <c r="O38" s="9">
        <f>N38*0.08</f>
        <v>56000</v>
      </c>
    </row>
    <row r="39" spans="5:15" x14ac:dyDescent="0.25">
      <c r="E39" s="9" t="s">
        <v>2219</v>
      </c>
      <c r="F39" s="56">
        <f>SUM(F34:F38)</f>
        <v>897087.17039999983</v>
      </c>
    </row>
  </sheetData>
  <mergeCells count="2">
    <mergeCell ref="A1:C2"/>
    <mergeCell ref="G38:H38"/>
  </mergeCells>
  <phoneticPr fontId="3" type="noConversion"/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29A7-2C6A-4309-8F12-078BF51F9AF4}">
  <dimension ref="A1:W525"/>
  <sheetViews>
    <sheetView workbookViewId="0">
      <selection activeCell="G1" sqref="G1:G1048576"/>
    </sheetView>
  </sheetViews>
  <sheetFormatPr defaultRowHeight="15" x14ac:dyDescent="0.25"/>
  <cols>
    <col min="1" max="1" width="5.5703125" bestFit="1" customWidth="1"/>
    <col min="2" max="2" width="10" bestFit="1" customWidth="1"/>
    <col min="3" max="3" width="35.85546875" customWidth="1"/>
    <col min="4" max="4" width="18.42578125" bestFit="1" customWidth="1"/>
    <col min="5" max="5" width="6.42578125" bestFit="1" customWidth="1"/>
    <col min="6" max="6" width="11.85546875" bestFit="1" customWidth="1"/>
    <col min="7" max="7" width="12.28515625" bestFit="1" customWidth="1"/>
    <col min="8" max="8" width="12.5703125" bestFit="1" customWidth="1"/>
    <col min="9" max="9" width="12" bestFit="1" customWidth="1"/>
    <col min="10" max="10" width="12.140625" bestFit="1" customWidth="1"/>
    <col min="11" max="11" width="37.28515625" bestFit="1" customWidth="1"/>
    <col min="12" max="12" width="15.140625" bestFit="1" customWidth="1"/>
    <col min="13" max="13" width="15.140625" customWidth="1"/>
    <col min="14" max="14" width="14.140625" customWidth="1"/>
    <col min="15" max="15" width="19.7109375" bestFit="1" customWidth="1"/>
    <col min="16" max="16" width="15.42578125" bestFit="1" customWidth="1"/>
    <col min="17" max="17" width="11" bestFit="1" customWidth="1"/>
    <col min="18" max="18" width="16.28515625" bestFit="1" customWidth="1"/>
    <col min="19" max="19" width="13" bestFit="1" customWidth="1"/>
    <col min="20" max="20" width="18.42578125" bestFit="1" customWidth="1"/>
    <col min="21" max="21" width="14.140625" bestFit="1" customWidth="1"/>
    <col min="22" max="22" width="13" style="8" customWidth="1"/>
    <col min="23" max="23" width="13.425781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2179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1" t="s">
        <v>20</v>
      </c>
      <c r="W1" s="1" t="s">
        <v>21</v>
      </c>
    </row>
    <row r="2" spans="1:23" x14ac:dyDescent="0.25">
      <c r="A2">
        <v>620</v>
      </c>
      <c r="B2">
        <v>6206075</v>
      </c>
      <c r="C2" s="3" t="s">
        <v>22</v>
      </c>
      <c r="D2" s="3" t="s">
        <v>23</v>
      </c>
      <c r="E2">
        <v>5</v>
      </c>
      <c r="F2" s="3" t="s">
        <v>24</v>
      </c>
      <c r="G2" s="4" t="s">
        <v>25</v>
      </c>
      <c r="H2" s="5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>
        <v>169</v>
      </c>
      <c r="N2" s="3">
        <f t="shared" ref="N2:N17" si="0">M2-246</f>
        <v>-77</v>
      </c>
      <c r="O2" s="3">
        <v>1200</v>
      </c>
      <c r="P2" s="3">
        <v>6.9000000000000006E-2</v>
      </c>
      <c r="Q2" s="3">
        <v>169</v>
      </c>
      <c r="R2" s="3">
        <v>835</v>
      </c>
      <c r="S2" s="3">
        <v>246</v>
      </c>
      <c r="T2" s="3">
        <v>1000</v>
      </c>
      <c r="U2" s="3">
        <v>8.8999999999999996E-2</v>
      </c>
      <c r="V2" s="12">
        <v>246</v>
      </c>
      <c r="W2" s="3" t="s">
        <v>31</v>
      </c>
    </row>
    <row r="3" spans="1:23" x14ac:dyDescent="0.25">
      <c r="A3">
        <v>620</v>
      </c>
      <c r="B3">
        <v>6201402</v>
      </c>
      <c r="C3" s="3" t="s">
        <v>32</v>
      </c>
      <c r="D3" s="3" t="s">
        <v>33</v>
      </c>
      <c r="E3">
        <v>6</v>
      </c>
      <c r="F3" s="3" t="s">
        <v>34</v>
      </c>
      <c r="G3" s="4" t="s">
        <v>35</v>
      </c>
      <c r="H3" s="5" t="s">
        <v>36</v>
      </c>
      <c r="I3" s="3" t="s">
        <v>37</v>
      </c>
      <c r="J3" s="3" t="s">
        <v>38</v>
      </c>
      <c r="K3" s="3" t="s">
        <v>39</v>
      </c>
      <c r="L3" s="3" t="s">
        <v>40</v>
      </c>
      <c r="M3" s="3">
        <v>159</v>
      </c>
      <c r="N3" s="3">
        <f t="shared" si="0"/>
        <v>-87</v>
      </c>
      <c r="O3" s="3">
        <v>1000</v>
      </c>
      <c r="P3" s="3">
        <v>6.5000000000000002E-2</v>
      </c>
      <c r="Q3" s="3">
        <v>159</v>
      </c>
      <c r="R3" s="3">
        <v>418</v>
      </c>
      <c r="S3" s="3">
        <v>240</v>
      </c>
      <c r="T3" s="3">
        <v>1000</v>
      </c>
      <c r="U3" s="3">
        <v>8.8999999999999996E-2</v>
      </c>
      <c r="V3" s="12">
        <v>240</v>
      </c>
      <c r="W3" s="3" t="s">
        <v>41</v>
      </c>
    </row>
    <row r="4" spans="1:23" x14ac:dyDescent="0.25">
      <c r="A4">
        <v>620</v>
      </c>
      <c r="B4">
        <v>6201402</v>
      </c>
      <c r="C4" s="3" t="s">
        <v>32</v>
      </c>
      <c r="D4" s="3" t="s">
        <v>33</v>
      </c>
      <c r="E4">
        <v>6</v>
      </c>
      <c r="F4" s="3" t="s">
        <v>34</v>
      </c>
      <c r="G4" s="4" t="s">
        <v>42</v>
      </c>
      <c r="H4" s="5" t="s">
        <v>43</v>
      </c>
      <c r="I4" s="3" t="s">
        <v>37</v>
      </c>
      <c r="J4" s="3" t="s">
        <v>44</v>
      </c>
      <c r="K4" s="3" t="s">
        <v>39</v>
      </c>
      <c r="L4" s="3" t="s">
        <v>40</v>
      </c>
      <c r="M4" s="3">
        <v>159</v>
      </c>
      <c r="N4" s="3">
        <f t="shared" si="0"/>
        <v>-87</v>
      </c>
      <c r="O4" s="3">
        <v>1000</v>
      </c>
      <c r="P4" s="3">
        <v>6.5000000000000002E-2</v>
      </c>
      <c r="Q4" s="3">
        <v>159</v>
      </c>
      <c r="R4" s="3">
        <v>899</v>
      </c>
      <c r="S4" s="3">
        <v>240</v>
      </c>
      <c r="T4" s="3">
        <v>1000</v>
      </c>
      <c r="U4" s="3">
        <v>8.8999999999999996E-2</v>
      </c>
      <c r="V4" s="12">
        <v>240</v>
      </c>
      <c r="W4" s="3" t="s">
        <v>41</v>
      </c>
    </row>
    <row r="5" spans="1:23" x14ac:dyDescent="0.25">
      <c r="A5">
        <v>620</v>
      </c>
      <c r="B5">
        <v>6207182</v>
      </c>
      <c r="C5" s="3" t="s">
        <v>45</v>
      </c>
      <c r="D5" s="3" t="s">
        <v>33</v>
      </c>
      <c r="E5">
        <v>12</v>
      </c>
      <c r="F5" s="3" t="s">
        <v>46</v>
      </c>
      <c r="G5" s="4" t="s">
        <v>47</v>
      </c>
      <c r="H5" s="5" t="s">
        <v>48</v>
      </c>
      <c r="I5" s="3" t="s">
        <v>49</v>
      </c>
      <c r="J5" s="3" t="s">
        <v>50</v>
      </c>
      <c r="K5" s="3" t="s">
        <v>29</v>
      </c>
      <c r="L5" s="3" t="s">
        <v>51</v>
      </c>
      <c r="M5" s="3">
        <v>165</v>
      </c>
      <c r="N5" s="3">
        <f t="shared" si="0"/>
        <v>-81</v>
      </c>
      <c r="O5" s="3">
        <v>1000</v>
      </c>
      <c r="P5" s="3">
        <v>6.5000000000000002E-2</v>
      </c>
      <c r="Q5" s="3">
        <v>165</v>
      </c>
      <c r="R5" s="3">
        <v>0</v>
      </c>
      <c r="S5" s="3">
        <v>246</v>
      </c>
      <c r="T5" s="3">
        <v>1000</v>
      </c>
      <c r="U5" s="3">
        <v>8.8999999999999996E-2</v>
      </c>
      <c r="V5" s="12">
        <v>246</v>
      </c>
      <c r="W5" s="3" t="s">
        <v>52</v>
      </c>
    </row>
    <row r="6" spans="1:23" x14ac:dyDescent="0.25">
      <c r="A6">
        <v>620</v>
      </c>
      <c r="B6">
        <v>62015409</v>
      </c>
      <c r="C6" s="3" t="s">
        <v>60</v>
      </c>
      <c r="D6" s="3" t="s">
        <v>23</v>
      </c>
      <c r="E6">
        <v>12</v>
      </c>
      <c r="F6" s="3" t="s">
        <v>46</v>
      </c>
      <c r="G6" s="4" t="s">
        <v>55</v>
      </c>
      <c r="H6" s="5" t="s">
        <v>55</v>
      </c>
      <c r="I6" s="3" t="s">
        <v>61</v>
      </c>
      <c r="J6" s="3" t="s">
        <v>62</v>
      </c>
      <c r="K6" s="3" t="s">
        <v>63</v>
      </c>
      <c r="L6" s="3" t="s">
        <v>64</v>
      </c>
      <c r="M6" s="3">
        <v>110</v>
      </c>
      <c r="N6" s="3">
        <f t="shared" si="0"/>
        <v>-136</v>
      </c>
      <c r="O6" s="3">
        <v>0</v>
      </c>
      <c r="P6" s="3">
        <v>0</v>
      </c>
      <c r="Q6" s="3">
        <v>110</v>
      </c>
      <c r="R6" s="3">
        <v>0</v>
      </c>
      <c r="S6" s="3">
        <v>184</v>
      </c>
      <c r="T6" s="3">
        <v>0</v>
      </c>
      <c r="U6" s="3">
        <v>0</v>
      </c>
      <c r="V6" s="12">
        <v>184</v>
      </c>
      <c r="W6" s="3" t="s">
        <v>65</v>
      </c>
    </row>
    <row r="7" spans="1:23" x14ac:dyDescent="0.25">
      <c r="A7">
        <v>620</v>
      </c>
      <c r="B7">
        <v>6208215</v>
      </c>
      <c r="C7" s="3" t="s">
        <v>53</v>
      </c>
      <c r="D7" s="3" t="s">
        <v>33</v>
      </c>
      <c r="E7">
        <v>5</v>
      </c>
      <c r="F7" s="3" t="s">
        <v>54</v>
      </c>
      <c r="G7" s="4" t="s">
        <v>55</v>
      </c>
      <c r="H7" s="5" t="s">
        <v>55</v>
      </c>
      <c r="I7" s="3" t="s">
        <v>56</v>
      </c>
      <c r="J7" s="3" t="s">
        <v>57</v>
      </c>
      <c r="K7" s="3" t="s">
        <v>39</v>
      </c>
      <c r="L7" s="3" t="s">
        <v>58</v>
      </c>
      <c r="M7" s="3">
        <v>159</v>
      </c>
      <c r="N7" s="3">
        <f t="shared" si="0"/>
        <v>-87</v>
      </c>
      <c r="O7" s="3">
        <v>1200</v>
      </c>
      <c r="P7" s="3">
        <v>6.5000000000000002E-2</v>
      </c>
      <c r="Q7" s="3">
        <v>159</v>
      </c>
      <c r="R7" s="3">
        <v>487</v>
      </c>
      <c r="S7" s="3">
        <v>245</v>
      </c>
      <c r="T7" s="3">
        <v>1000</v>
      </c>
      <c r="U7" s="3">
        <v>8.8999999999999996E-2</v>
      </c>
      <c r="V7" s="12">
        <v>245</v>
      </c>
      <c r="W7" s="3" t="s">
        <v>59</v>
      </c>
    </row>
    <row r="8" spans="1:23" x14ac:dyDescent="0.25">
      <c r="A8">
        <v>620</v>
      </c>
      <c r="B8">
        <v>6207580</v>
      </c>
      <c r="C8" s="3" t="s">
        <v>66</v>
      </c>
      <c r="D8" s="3" t="s">
        <v>33</v>
      </c>
      <c r="E8">
        <v>3</v>
      </c>
      <c r="F8" s="3" t="s">
        <v>67</v>
      </c>
      <c r="G8" s="4" t="s">
        <v>68</v>
      </c>
      <c r="H8" s="5" t="s">
        <v>69</v>
      </c>
      <c r="I8" s="3" t="s">
        <v>37</v>
      </c>
      <c r="J8" s="3" t="s">
        <v>70</v>
      </c>
      <c r="K8" s="3" t="s">
        <v>39</v>
      </c>
      <c r="L8" s="3" t="s">
        <v>71</v>
      </c>
      <c r="M8" s="3">
        <v>160</v>
      </c>
      <c r="N8" s="3">
        <f t="shared" si="0"/>
        <v>-86</v>
      </c>
      <c r="O8" s="3">
        <v>1400</v>
      </c>
      <c r="P8" s="3">
        <v>6.9000000000000006E-2</v>
      </c>
      <c r="Q8" s="3">
        <v>160</v>
      </c>
      <c r="R8" s="3">
        <v>474</v>
      </c>
      <c r="S8" s="3">
        <v>240</v>
      </c>
      <c r="T8" s="3">
        <v>1000</v>
      </c>
      <c r="U8" s="3">
        <v>8.8999999999999996E-2</v>
      </c>
      <c r="V8" s="12">
        <v>240</v>
      </c>
      <c r="W8" s="3" t="s">
        <v>52</v>
      </c>
    </row>
    <row r="9" spans="1:23" x14ac:dyDescent="0.25">
      <c r="A9">
        <v>620</v>
      </c>
      <c r="B9">
        <v>62015386</v>
      </c>
      <c r="C9" s="3" t="s">
        <v>72</v>
      </c>
      <c r="D9" s="3" t="s">
        <v>33</v>
      </c>
      <c r="E9">
        <v>12</v>
      </c>
      <c r="F9" s="3" t="s">
        <v>46</v>
      </c>
      <c r="G9" s="4" t="s">
        <v>73</v>
      </c>
      <c r="H9" s="5" t="s">
        <v>74</v>
      </c>
      <c r="I9" s="3" t="s">
        <v>49</v>
      </c>
      <c r="J9" s="3" t="s">
        <v>75</v>
      </c>
      <c r="K9" s="3" t="s">
        <v>29</v>
      </c>
      <c r="L9" s="3" t="s">
        <v>76</v>
      </c>
      <c r="M9" s="3">
        <v>159</v>
      </c>
      <c r="N9" s="3">
        <f t="shared" si="0"/>
        <v>-87</v>
      </c>
      <c r="O9" s="3">
        <v>1000</v>
      </c>
      <c r="P9" s="3">
        <v>6.4000000000000001E-2</v>
      </c>
      <c r="Q9" s="3">
        <v>159</v>
      </c>
      <c r="R9" s="3">
        <v>0</v>
      </c>
      <c r="S9" s="3">
        <v>246</v>
      </c>
      <c r="T9" s="3">
        <v>1000</v>
      </c>
      <c r="U9" s="3">
        <v>8.8999999999999996E-2</v>
      </c>
      <c r="V9" s="12">
        <v>246</v>
      </c>
      <c r="W9" s="3" t="s">
        <v>59</v>
      </c>
    </row>
    <row r="10" spans="1:23" x14ac:dyDescent="0.25">
      <c r="A10">
        <v>620</v>
      </c>
      <c r="B10">
        <v>62021334</v>
      </c>
      <c r="C10" s="3" t="s">
        <v>77</v>
      </c>
      <c r="D10" s="3" t="s">
        <v>33</v>
      </c>
      <c r="E10">
        <v>2</v>
      </c>
      <c r="F10" s="3" t="s">
        <v>78</v>
      </c>
      <c r="G10" s="4" t="s">
        <v>79</v>
      </c>
      <c r="H10" s="5" t="s">
        <v>80</v>
      </c>
      <c r="I10" s="3" t="s">
        <v>81</v>
      </c>
      <c r="J10" s="3" t="s">
        <v>82</v>
      </c>
      <c r="K10" s="3" t="s">
        <v>39</v>
      </c>
      <c r="L10" s="3" t="s">
        <v>30</v>
      </c>
      <c r="M10" s="3">
        <v>185</v>
      </c>
      <c r="N10" s="3">
        <f t="shared" si="0"/>
        <v>-61</v>
      </c>
      <c r="O10" s="3">
        <v>0</v>
      </c>
      <c r="P10" s="3">
        <v>0</v>
      </c>
      <c r="Q10" s="3">
        <v>185</v>
      </c>
      <c r="R10" s="3">
        <v>1</v>
      </c>
      <c r="S10" s="3">
        <v>245</v>
      </c>
      <c r="T10" s="3">
        <v>1000</v>
      </c>
      <c r="U10" s="3">
        <v>8.8999999999999996E-2</v>
      </c>
      <c r="V10" s="12">
        <v>245</v>
      </c>
      <c r="W10" s="3" t="s">
        <v>83</v>
      </c>
    </row>
    <row r="11" spans="1:23" x14ac:dyDescent="0.25">
      <c r="A11">
        <v>620</v>
      </c>
      <c r="B11">
        <v>6206055</v>
      </c>
      <c r="C11" s="3" t="s">
        <v>84</v>
      </c>
      <c r="D11" s="3" t="s">
        <v>33</v>
      </c>
      <c r="E11">
        <v>12</v>
      </c>
      <c r="F11" s="3" t="s">
        <v>46</v>
      </c>
      <c r="G11" s="4" t="s">
        <v>85</v>
      </c>
      <c r="H11" s="5" t="s">
        <v>85</v>
      </c>
      <c r="I11" s="3" t="s">
        <v>49</v>
      </c>
      <c r="J11" s="3" t="s">
        <v>86</v>
      </c>
      <c r="K11" s="3" t="s">
        <v>29</v>
      </c>
      <c r="L11" s="3" t="s">
        <v>30</v>
      </c>
      <c r="M11" s="3">
        <v>360</v>
      </c>
      <c r="N11" s="3">
        <f t="shared" si="0"/>
        <v>114</v>
      </c>
      <c r="O11" s="3">
        <v>0</v>
      </c>
      <c r="P11" s="3">
        <v>0</v>
      </c>
      <c r="Q11" s="3">
        <v>360</v>
      </c>
      <c r="R11" s="3">
        <v>0</v>
      </c>
      <c r="S11" s="3">
        <v>246</v>
      </c>
      <c r="T11" s="3">
        <v>1000</v>
      </c>
      <c r="U11" s="3">
        <v>8.8999999999999996E-2</v>
      </c>
      <c r="V11" s="12">
        <v>246</v>
      </c>
      <c r="W11" s="3" t="s">
        <v>87</v>
      </c>
    </row>
    <row r="12" spans="1:23" x14ac:dyDescent="0.25">
      <c r="A12">
        <v>620</v>
      </c>
      <c r="B12">
        <v>620520</v>
      </c>
      <c r="C12" s="3" t="s">
        <v>88</v>
      </c>
      <c r="D12" s="3" t="s">
        <v>33</v>
      </c>
      <c r="E12">
        <v>3</v>
      </c>
      <c r="F12" s="3" t="s">
        <v>89</v>
      </c>
      <c r="G12" s="4" t="s">
        <v>90</v>
      </c>
      <c r="H12" s="5" t="s">
        <v>90</v>
      </c>
      <c r="I12" s="3" t="s">
        <v>91</v>
      </c>
      <c r="J12" s="3" t="s">
        <v>92</v>
      </c>
      <c r="K12" s="3" t="s">
        <v>39</v>
      </c>
      <c r="L12" s="3" t="s">
        <v>30</v>
      </c>
      <c r="M12" s="3">
        <v>250</v>
      </c>
      <c r="N12" s="3">
        <f t="shared" si="0"/>
        <v>4</v>
      </c>
      <c r="O12" s="3">
        <v>2500</v>
      </c>
      <c r="P12" s="3">
        <v>0.06</v>
      </c>
      <c r="Q12" s="3">
        <v>339.1</v>
      </c>
      <c r="R12" s="3">
        <v>3985</v>
      </c>
      <c r="S12" s="3">
        <v>345</v>
      </c>
      <c r="T12" s="3">
        <v>1000</v>
      </c>
      <c r="U12" s="3">
        <v>7.9000000000000001E-2</v>
      </c>
      <c r="V12" s="12">
        <v>580.81500000000005</v>
      </c>
      <c r="W12" s="3" t="s">
        <v>93</v>
      </c>
    </row>
    <row r="13" spans="1:23" x14ac:dyDescent="0.25">
      <c r="A13">
        <v>620</v>
      </c>
      <c r="B13">
        <v>6201448</v>
      </c>
      <c r="C13" s="3" t="s">
        <v>94</v>
      </c>
      <c r="D13" s="3" t="s">
        <v>33</v>
      </c>
      <c r="E13">
        <v>4</v>
      </c>
      <c r="F13" s="3" t="s">
        <v>95</v>
      </c>
      <c r="G13" s="4" t="s">
        <v>96</v>
      </c>
      <c r="H13" s="5" t="s">
        <v>96</v>
      </c>
      <c r="I13" s="3" t="s">
        <v>97</v>
      </c>
      <c r="J13" s="3" t="s">
        <v>98</v>
      </c>
      <c r="K13" s="3" t="s">
        <v>39</v>
      </c>
      <c r="L13" s="3" t="s">
        <v>99</v>
      </c>
      <c r="M13" s="3">
        <v>165</v>
      </c>
      <c r="N13" s="3">
        <f t="shared" si="0"/>
        <v>-81</v>
      </c>
      <c r="O13" s="3">
        <v>1000</v>
      </c>
      <c r="P13" s="3">
        <v>6.5000000000000002E-2</v>
      </c>
      <c r="Q13" s="3">
        <v>165</v>
      </c>
      <c r="R13" s="3">
        <v>450</v>
      </c>
      <c r="S13" s="3">
        <v>245</v>
      </c>
      <c r="T13" s="3">
        <v>1000</v>
      </c>
      <c r="U13" s="3">
        <v>8.8999999999999996E-2</v>
      </c>
      <c r="V13" s="12">
        <v>245</v>
      </c>
      <c r="W13" s="3" t="s">
        <v>52</v>
      </c>
    </row>
    <row r="14" spans="1:23" x14ac:dyDescent="0.25">
      <c r="A14">
        <v>620</v>
      </c>
      <c r="B14">
        <v>6204196</v>
      </c>
      <c r="C14" s="3" t="s">
        <v>100</v>
      </c>
      <c r="D14" s="3" t="s">
        <v>33</v>
      </c>
      <c r="E14">
        <v>4</v>
      </c>
      <c r="F14" s="3" t="s">
        <v>101</v>
      </c>
      <c r="G14" s="4" t="s">
        <v>102</v>
      </c>
      <c r="H14" s="5" t="s">
        <v>103</v>
      </c>
      <c r="I14" s="3" t="s">
        <v>27</v>
      </c>
      <c r="J14" s="3" t="s">
        <v>104</v>
      </c>
      <c r="K14" s="3" t="s">
        <v>29</v>
      </c>
      <c r="L14" s="3" t="s">
        <v>30</v>
      </c>
      <c r="M14" s="3">
        <v>165</v>
      </c>
      <c r="N14" s="3">
        <f t="shared" si="0"/>
        <v>-81</v>
      </c>
      <c r="O14" s="3">
        <v>1000</v>
      </c>
      <c r="P14" s="3">
        <v>6.9000000000000006E-2</v>
      </c>
      <c r="Q14" s="3">
        <v>240.624</v>
      </c>
      <c r="R14" s="3">
        <v>2096</v>
      </c>
      <c r="S14" s="3">
        <v>246</v>
      </c>
      <c r="T14" s="3">
        <v>1000</v>
      </c>
      <c r="U14" s="3">
        <v>8.8999999999999996E-2</v>
      </c>
      <c r="V14" s="12">
        <v>343.54399999999998</v>
      </c>
      <c r="W14" s="3" t="s">
        <v>105</v>
      </c>
    </row>
    <row r="15" spans="1:23" x14ac:dyDescent="0.25">
      <c r="A15">
        <v>620</v>
      </c>
      <c r="B15">
        <v>6207005</v>
      </c>
      <c r="C15" s="3" t="s">
        <v>106</v>
      </c>
      <c r="D15" s="3" t="s">
        <v>107</v>
      </c>
      <c r="E15">
        <v>9</v>
      </c>
      <c r="F15" s="3" t="s">
        <v>108</v>
      </c>
      <c r="G15" s="4" t="s">
        <v>109</v>
      </c>
      <c r="H15" s="5" t="s">
        <v>110</v>
      </c>
      <c r="I15" s="3" t="s">
        <v>27</v>
      </c>
      <c r="J15" s="3" t="s">
        <v>111</v>
      </c>
      <c r="K15" s="3" t="s">
        <v>29</v>
      </c>
      <c r="L15" s="3" t="s">
        <v>112</v>
      </c>
      <c r="M15" s="3">
        <v>155</v>
      </c>
      <c r="N15" s="3">
        <f t="shared" si="0"/>
        <v>-91</v>
      </c>
      <c r="O15" s="3">
        <v>1500</v>
      </c>
      <c r="P15" s="3">
        <v>5.8999999999999997E-2</v>
      </c>
      <c r="Q15" s="3">
        <v>155</v>
      </c>
      <c r="R15" s="3">
        <v>1224</v>
      </c>
      <c r="S15" s="3">
        <v>246</v>
      </c>
      <c r="T15" s="3">
        <v>1000</v>
      </c>
      <c r="U15" s="3">
        <v>8.8999999999999996E-2</v>
      </c>
      <c r="V15" s="12">
        <v>265.93599999999998</v>
      </c>
      <c r="W15" s="3" t="s">
        <v>93</v>
      </c>
    </row>
    <row r="16" spans="1:23" x14ac:dyDescent="0.25">
      <c r="A16">
        <v>620</v>
      </c>
      <c r="B16">
        <v>62011768</v>
      </c>
      <c r="C16" s="3" t="s">
        <v>113</v>
      </c>
      <c r="D16" s="3" t="s">
        <v>33</v>
      </c>
      <c r="E16">
        <v>12</v>
      </c>
      <c r="F16" s="3" t="s">
        <v>46</v>
      </c>
      <c r="G16" s="4" t="s">
        <v>114</v>
      </c>
      <c r="H16" s="5" t="s">
        <v>115</v>
      </c>
      <c r="I16" s="3" t="s">
        <v>49</v>
      </c>
      <c r="J16" s="3" t="s">
        <v>116</v>
      </c>
      <c r="K16" s="3" t="s">
        <v>29</v>
      </c>
      <c r="L16" s="3" t="s">
        <v>117</v>
      </c>
      <c r="M16" s="3">
        <v>275</v>
      </c>
      <c r="N16" s="3">
        <f t="shared" si="0"/>
        <v>29</v>
      </c>
      <c r="O16" s="3">
        <v>0</v>
      </c>
      <c r="P16" s="3">
        <v>0</v>
      </c>
      <c r="Q16" s="3">
        <v>275</v>
      </c>
      <c r="R16" s="3">
        <v>0</v>
      </c>
      <c r="S16" s="3">
        <v>246</v>
      </c>
      <c r="T16" s="3">
        <v>1000</v>
      </c>
      <c r="U16" s="3">
        <v>8.8999999999999996E-2</v>
      </c>
      <c r="V16" s="12">
        <v>246</v>
      </c>
      <c r="W16" s="3" t="s">
        <v>118</v>
      </c>
    </row>
    <row r="17" spans="1:23" x14ac:dyDescent="0.25">
      <c r="A17">
        <v>620</v>
      </c>
      <c r="B17">
        <v>62018</v>
      </c>
      <c r="C17" s="3" t="s">
        <v>119</v>
      </c>
      <c r="D17" s="3" t="s">
        <v>33</v>
      </c>
      <c r="E17">
        <v>1</v>
      </c>
      <c r="F17" s="3" t="s">
        <v>54</v>
      </c>
      <c r="G17" s="4" t="s">
        <v>120</v>
      </c>
      <c r="H17" s="5" t="s">
        <v>121</v>
      </c>
      <c r="I17" s="3" t="s">
        <v>122</v>
      </c>
      <c r="J17" s="3" t="s">
        <v>123</v>
      </c>
      <c r="K17" s="3" t="s">
        <v>29</v>
      </c>
      <c r="L17" s="3" t="s">
        <v>51</v>
      </c>
      <c r="M17" s="3">
        <v>165</v>
      </c>
      <c r="N17" s="3">
        <f t="shared" si="0"/>
        <v>-81</v>
      </c>
      <c r="O17" s="3">
        <v>1000</v>
      </c>
      <c r="P17" s="3">
        <v>6.5000000000000002E-2</v>
      </c>
      <c r="Q17" s="3">
        <v>172.93</v>
      </c>
      <c r="R17" s="3">
        <v>1122</v>
      </c>
      <c r="S17" s="3">
        <v>246</v>
      </c>
      <c r="T17" s="3">
        <v>1000</v>
      </c>
      <c r="U17" s="3">
        <v>8.8999999999999996E-2</v>
      </c>
      <c r="V17" s="12">
        <v>256.858</v>
      </c>
      <c r="W17" s="3" t="s">
        <v>52</v>
      </c>
    </row>
    <row r="18" spans="1:23" x14ac:dyDescent="0.25">
      <c r="A18">
        <v>620</v>
      </c>
      <c r="B18">
        <v>62049</v>
      </c>
      <c r="C18" s="3" t="s">
        <v>124</v>
      </c>
      <c r="D18" s="3" t="s">
        <v>33</v>
      </c>
      <c r="E18">
        <v>3</v>
      </c>
      <c r="F18" s="3" t="s">
        <v>125</v>
      </c>
      <c r="G18" s="4" t="s">
        <v>126</v>
      </c>
      <c r="H18" s="5" t="s">
        <v>127</v>
      </c>
      <c r="I18" s="3" t="s">
        <v>128</v>
      </c>
      <c r="J18" s="3" t="s">
        <v>129</v>
      </c>
      <c r="K18" s="3" t="s">
        <v>39</v>
      </c>
      <c r="L18" s="3" t="s">
        <v>130</v>
      </c>
      <c r="M18" s="3">
        <v>559</v>
      </c>
      <c r="N18" s="3">
        <f>M18-805</f>
        <v>-246</v>
      </c>
      <c r="O18" s="3">
        <v>0</v>
      </c>
      <c r="P18" s="3">
        <v>0</v>
      </c>
      <c r="Q18" s="3">
        <v>559</v>
      </c>
      <c r="R18" s="3">
        <v>6198</v>
      </c>
      <c r="S18" s="3">
        <v>815</v>
      </c>
      <c r="T18" s="3">
        <v>10000</v>
      </c>
      <c r="U18" s="3">
        <v>7.9000000000000001E-2</v>
      </c>
      <c r="V18" s="12">
        <v>815</v>
      </c>
      <c r="W18" s="3" t="s">
        <v>31</v>
      </c>
    </row>
    <row r="19" spans="1:23" x14ac:dyDescent="0.25">
      <c r="A19">
        <v>620</v>
      </c>
      <c r="B19">
        <v>6203470</v>
      </c>
      <c r="C19" s="3" t="s">
        <v>131</v>
      </c>
      <c r="D19" s="3" t="s">
        <v>33</v>
      </c>
      <c r="E19">
        <v>12</v>
      </c>
      <c r="F19" s="3" t="s">
        <v>46</v>
      </c>
      <c r="G19" s="4" t="s">
        <v>132</v>
      </c>
      <c r="H19" s="5" t="s">
        <v>132</v>
      </c>
      <c r="I19" s="3" t="s">
        <v>133</v>
      </c>
      <c r="J19" s="3" t="s">
        <v>134</v>
      </c>
      <c r="K19" s="3" t="s">
        <v>39</v>
      </c>
      <c r="L19" s="3" t="s">
        <v>135</v>
      </c>
      <c r="M19" s="3">
        <v>270</v>
      </c>
      <c r="N19" s="3">
        <f t="shared" ref="N19:N50" si="1">M19-246</f>
        <v>24</v>
      </c>
      <c r="O19" s="3">
        <v>0</v>
      </c>
      <c r="P19" s="3">
        <v>0</v>
      </c>
      <c r="Q19" s="3">
        <v>270</v>
      </c>
      <c r="R19" s="3">
        <v>0</v>
      </c>
      <c r="S19" s="3">
        <v>299</v>
      </c>
      <c r="T19" s="3">
        <v>1000</v>
      </c>
      <c r="U19" s="3">
        <v>0.14899999999999999</v>
      </c>
      <c r="V19" s="12">
        <v>299</v>
      </c>
      <c r="W19" s="3" t="s">
        <v>136</v>
      </c>
    </row>
    <row r="20" spans="1:23" x14ac:dyDescent="0.25">
      <c r="A20">
        <v>620</v>
      </c>
      <c r="B20">
        <v>620544</v>
      </c>
      <c r="C20" s="3" t="s">
        <v>137</v>
      </c>
      <c r="D20" s="3" t="s">
        <v>33</v>
      </c>
      <c r="E20">
        <v>12</v>
      </c>
      <c r="F20" s="3" t="s">
        <v>46</v>
      </c>
      <c r="G20" s="4" t="s">
        <v>138</v>
      </c>
      <c r="H20" s="5" t="s">
        <v>139</v>
      </c>
      <c r="I20" s="3" t="s">
        <v>27</v>
      </c>
      <c r="J20" s="3" t="s">
        <v>140</v>
      </c>
      <c r="K20" s="3" t="s">
        <v>29</v>
      </c>
      <c r="L20" s="3" t="s">
        <v>112</v>
      </c>
      <c r="M20" s="3">
        <v>162</v>
      </c>
      <c r="N20" s="3">
        <f t="shared" si="1"/>
        <v>-84</v>
      </c>
      <c r="O20" s="3">
        <v>1000</v>
      </c>
      <c r="P20" s="3">
        <v>6.2E-2</v>
      </c>
      <c r="Q20" s="3">
        <v>162</v>
      </c>
      <c r="R20" s="3">
        <v>0</v>
      </c>
      <c r="S20" s="3">
        <v>246</v>
      </c>
      <c r="T20" s="3">
        <v>1000</v>
      </c>
      <c r="U20" s="3">
        <v>8.8999999999999996E-2</v>
      </c>
      <c r="V20" s="12">
        <v>246</v>
      </c>
      <c r="W20" s="3" t="s">
        <v>41</v>
      </c>
    </row>
    <row r="21" spans="1:23" x14ac:dyDescent="0.25">
      <c r="A21">
        <v>620</v>
      </c>
      <c r="B21">
        <v>620916</v>
      </c>
      <c r="C21" s="3" t="s">
        <v>141</v>
      </c>
      <c r="D21" s="3" t="s">
        <v>33</v>
      </c>
      <c r="E21">
        <v>12</v>
      </c>
      <c r="F21" s="3" t="s">
        <v>46</v>
      </c>
      <c r="G21" s="4" t="s">
        <v>85</v>
      </c>
      <c r="H21" s="5" t="s">
        <v>142</v>
      </c>
      <c r="I21" s="3" t="s">
        <v>49</v>
      </c>
      <c r="J21" s="3" t="s">
        <v>143</v>
      </c>
      <c r="K21" s="3" t="s">
        <v>29</v>
      </c>
      <c r="L21" s="3" t="s">
        <v>30</v>
      </c>
      <c r="M21" s="3">
        <v>181</v>
      </c>
      <c r="N21" s="3">
        <f t="shared" si="1"/>
        <v>-65</v>
      </c>
      <c r="O21" s="3">
        <v>0</v>
      </c>
      <c r="P21" s="3">
        <v>0</v>
      </c>
      <c r="Q21" s="3">
        <v>181</v>
      </c>
      <c r="R21" s="3">
        <v>0</v>
      </c>
      <c r="S21" s="3">
        <v>246</v>
      </c>
      <c r="T21" s="3">
        <v>1000</v>
      </c>
      <c r="U21" s="3">
        <v>8.8999999999999996E-2</v>
      </c>
      <c r="V21" s="12">
        <v>246</v>
      </c>
      <c r="W21" s="3" t="s">
        <v>144</v>
      </c>
    </row>
    <row r="22" spans="1:23" x14ac:dyDescent="0.25">
      <c r="A22">
        <v>620</v>
      </c>
      <c r="B22">
        <v>6202347</v>
      </c>
      <c r="C22" s="3" t="s">
        <v>145</v>
      </c>
      <c r="D22" s="3" t="s">
        <v>33</v>
      </c>
      <c r="E22">
        <v>4</v>
      </c>
      <c r="F22" s="3" t="s">
        <v>146</v>
      </c>
      <c r="G22" s="4" t="s">
        <v>147</v>
      </c>
      <c r="H22" s="5" t="s">
        <v>147</v>
      </c>
      <c r="I22" s="3" t="s">
        <v>122</v>
      </c>
      <c r="J22" s="3" t="s">
        <v>148</v>
      </c>
      <c r="K22" s="3" t="s">
        <v>29</v>
      </c>
      <c r="L22" s="3" t="s">
        <v>135</v>
      </c>
      <c r="M22" s="3">
        <v>179</v>
      </c>
      <c r="N22" s="3">
        <f t="shared" si="1"/>
        <v>-67</v>
      </c>
      <c r="O22" s="3">
        <v>1000</v>
      </c>
      <c r="P22" s="3">
        <v>6.5000000000000002E-2</v>
      </c>
      <c r="Q22" s="3">
        <v>208.25</v>
      </c>
      <c r="R22" s="3">
        <v>1450</v>
      </c>
      <c r="S22" s="3">
        <v>246</v>
      </c>
      <c r="T22" s="3">
        <v>1000</v>
      </c>
      <c r="U22" s="3">
        <v>8.8999999999999996E-2</v>
      </c>
      <c r="V22" s="12">
        <v>286.05</v>
      </c>
      <c r="W22" s="3" t="s">
        <v>149</v>
      </c>
    </row>
    <row r="23" spans="1:23" x14ac:dyDescent="0.25">
      <c r="A23">
        <v>620</v>
      </c>
      <c r="B23">
        <v>6201272</v>
      </c>
      <c r="C23" s="3" t="s">
        <v>150</v>
      </c>
      <c r="D23" s="3" t="s">
        <v>151</v>
      </c>
      <c r="E23">
        <v>9</v>
      </c>
      <c r="F23" s="3" t="s">
        <v>46</v>
      </c>
      <c r="G23" s="4" t="s">
        <v>152</v>
      </c>
      <c r="H23" s="5" t="s">
        <v>153</v>
      </c>
      <c r="I23" s="3" t="s">
        <v>27</v>
      </c>
      <c r="J23" s="3" t="s">
        <v>154</v>
      </c>
      <c r="K23" s="3" t="s">
        <v>29</v>
      </c>
      <c r="L23" s="3" t="s">
        <v>40</v>
      </c>
      <c r="M23" s="3">
        <v>155</v>
      </c>
      <c r="N23" s="3">
        <f t="shared" si="1"/>
        <v>-91</v>
      </c>
      <c r="O23" s="3">
        <v>1000</v>
      </c>
      <c r="P23" s="3">
        <v>7.4999999999999997E-2</v>
      </c>
      <c r="Q23" s="3">
        <v>155</v>
      </c>
      <c r="R23" s="3">
        <v>600</v>
      </c>
      <c r="S23" s="3">
        <v>246</v>
      </c>
      <c r="T23" s="3">
        <v>1000</v>
      </c>
      <c r="U23" s="3">
        <v>8.8999999999999996E-2</v>
      </c>
      <c r="V23" s="12">
        <v>246</v>
      </c>
      <c r="W23" s="3" t="s">
        <v>155</v>
      </c>
    </row>
    <row r="24" spans="1:23" x14ac:dyDescent="0.25">
      <c r="A24">
        <v>620</v>
      </c>
      <c r="B24">
        <v>6202347</v>
      </c>
      <c r="C24" s="3" t="s">
        <v>145</v>
      </c>
      <c r="D24" s="3" t="s">
        <v>33</v>
      </c>
      <c r="E24">
        <v>4</v>
      </c>
      <c r="F24" s="3" t="s">
        <v>146</v>
      </c>
      <c r="G24" s="4" t="s">
        <v>156</v>
      </c>
      <c r="H24" s="5" t="s">
        <v>156</v>
      </c>
      <c r="I24" s="3" t="s">
        <v>122</v>
      </c>
      <c r="J24" s="3" t="s">
        <v>157</v>
      </c>
      <c r="K24" s="3" t="s">
        <v>29</v>
      </c>
      <c r="L24" s="3" t="s">
        <v>158</v>
      </c>
      <c r="M24" s="3">
        <v>179</v>
      </c>
      <c r="N24" s="3">
        <f t="shared" si="1"/>
        <v>-67</v>
      </c>
      <c r="O24" s="3">
        <v>1000</v>
      </c>
      <c r="P24" s="3">
        <v>6.5000000000000002E-2</v>
      </c>
      <c r="Q24" s="3">
        <v>203.05</v>
      </c>
      <c r="R24" s="3">
        <v>1370</v>
      </c>
      <c r="S24" s="3">
        <v>246</v>
      </c>
      <c r="T24" s="3">
        <v>1000</v>
      </c>
      <c r="U24" s="3">
        <v>8.8999999999999996E-2</v>
      </c>
      <c r="V24" s="12">
        <v>278.93</v>
      </c>
      <c r="W24" s="3" t="s">
        <v>149</v>
      </c>
    </row>
    <row r="25" spans="1:23" x14ac:dyDescent="0.25">
      <c r="A25">
        <v>620</v>
      </c>
      <c r="B25">
        <v>6201459</v>
      </c>
      <c r="C25" s="3" t="s">
        <v>159</v>
      </c>
      <c r="D25" s="3" t="s">
        <v>107</v>
      </c>
      <c r="E25">
        <v>9</v>
      </c>
      <c r="F25" s="3" t="s">
        <v>108</v>
      </c>
      <c r="G25" s="4" t="s">
        <v>160</v>
      </c>
      <c r="H25" s="5" t="s">
        <v>161</v>
      </c>
      <c r="I25" s="3" t="s">
        <v>122</v>
      </c>
      <c r="J25" s="3" t="s">
        <v>162</v>
      </c>
      <c r="K25" s="3" t="s">
        <v>29</v>
      </c>
      <c r="L25" s="3" t="s">
        <v>163</v>
      </c>
      <c r="M25" s="3">
        <v>165</v>
      </c>
      <c r="N25" s="3">
        <f t="shared" si="1"/>
        <v>-81</v>
      </c>
      <c r="O25" s="3">
        <v>1200</v>
      </c>
      <c r="P25" s="3">
        <v>6.5000000000000002E-2</v>
      </c>
      <c r="Q25" s="3">
        <v>165</v>
      </c>
      <c r="R25" s="3">
        <v>1197</v>
      </c>
      <c r="S25" s="3">
        <v>246</v>
      </c>
      <c r="T25" s="3">
        <v>1000</v>
      </c>
      <c r="U25" s="3">
        <v>8.8999999999999996E-2</v>
      </c>
      <c r="V25" s="12">
        <v>263.53300000000002</v>
      </c>
      <c r="W25" s="3" t="s">
        <v>155</v>
      </c>
    </row>
    <row r="26" spans="1:23" x14ac:dyDescent="0.25">
      <c r="A26">
        <v>620</v>
      </c>
      <c r="B26">
        <v>6201076</v>
      </c>
      <c r="C26" s="3" t="s">
        <v>164</v>
      </c>
      <c r="D26" s="3" t="s">
        <v>33</v>
      </c>
      <c r="E26">
        <v>5</v>
      </c>
      <c r="F26" s="3" t="s">
        <v>67</v>
      </c>
      <c r="G26" s="4" t="s">
        <v>165</v>
      </c>
      <c r="H26" s="5" t="s">
        <v>165</v>
      </c>
      <c r="I26" s="3" t="s">
        <v>166</v>
      </c>
      <c r="J26" s="3" t="s">
        <v>167</v>
      </c>
      <c r="K26" s="3" t="s">
        <v>39</v>
      </c>
      <c r="L26" s="3" t="s">
        <v>30</v>
      </c>
      <c r="M26" s="3">
        <v>405</v>
      </c>
      <c r="N26" s="3">
        <f t="shared" si="1"/>
        <v>159</v>
      </c>
      <c r="O26" s="3">
        <v>0</v>
      </c>
      <c r="P26" s="3">
        <v>0</v>
      </c>
      <c r="Q26" s="3">
        <v>405</v>
      </c>
      <c r="R26" s="3">
        <v>2887</v>
      </c>
      <c r="S26" s="3">
        <v>245</v>
      </c>
      <c r="T26" s="3">
        <v>1000</v>
      </c>
      <c r="U26" s="3">
        <v>8.8999999999999996E-2</v>
      </c>
      <c r="V26" s="12">
        <v>412.94299999999998</v>
      </c>
      <c r="W26" s="3" t="s">
        <v>168</v>
      </c>
    </row>
    <row r="27" spans="1:23" x14ac:dyDescent="0.25">
      <c r="A27">
        <v>620</v>
      </c>
      <c r="B27">
        <v>6205900</v>
      </c>
      <c r="C27" s="3" t="s">
        <v>169</v>
      </c>
      <c r="D27" s="3" t="s">
        <v>33</v>
      </c>
      <c r="E27">
        <v>8</v>
      </c>
      <c r="F27" s="3" t="s">
        <v>170</v>
      </c>
      <c r="G27" s="4" t="s">
        <v>171</v>
      </c>
      <c r="H27" s="5" t="s">
        <v>171</v>
      </c>
      <c r="I27" s="3" t="s">
        <v>49</v>
      </c>
      <c r="J27" s="3" t="s">
        <v>172</v>
      </c>
      <c r="K27" s="3" t="s">
        <v>29</v>
      </c>
      <c r="L27" s="3" t="s">
        <v>173</v>
      </c>
      <c r="M27" s="3">
        <v>179</v>
      </c>
      <c r="N27" s="3">
        <f t="shared" si="1"/>
        <v>-67</v>
      </c>
      <c r="O27" s="3">
        <v>1200</v>
      </c>
      <c r="P27" s="3">
        <v>6.5000000000000002E-2</v>
      </c>
      <c r="Q27" s="3">
        <v>313.35500000000002</v>
      </c>
      <c r="R27" s="3">
        <v>3267</v>
      </c>
      <c r="S27" s="3">
        <v>246</v>
      </c>
      <c r="T27" s="3">
        <v>1000</v>
      </c>
      <c r="U27" s="3">
        <v>8.8999999999999996E-2</v>
      </c>
      <c r="V27" s="12">
        <v>447.76299999999998</v>
      </c>
      <c r="W27" s="3" t="s">
        <v>105</v>
      </c>
    </row>
    <row r="28" spans="1:23" x14ac:dyDescent="0.25">
      <c r="A28">
        <v>620</v>
      </c>
      <c r="B28">
        <v>6201855</v>
      </c>
      <c r="C28" s="3" t="s">
        <v>174</v>
      </c>
      <c r="D28" s="3" t="s">
        <v>33</v>
      </c>
      <c r="E28">
        <v>3</v>
      </c>
      <c r="F28" s="3" t="s">
        <v>170</v>
      </c>
      <c r="G28" s="4" t="s">
        <v>173</v>
      </c>
      <c r="H28" s="5" t="s">
        <v>175</v>
      </c>
      <c r="I28" s="3" t="s">
        <v>176</v>
      </c>
      <c r="J28" s="3" t="s">
        <v>177</v>
      </c>
      <c r="K28" s="3" t="s">
        <v>39</v>
      </c>
      <c r="L28" s="3" t="s">
        <v>178</v>
      </c>
      <c r="M28" s="3">
        <v>165</v>
      </c>
      <c r="N28" s="3">
        <f t="shared" si="1"/>
        <v>-81</v>
      </c>
      <c r="O28" s="3">
        <v>1000</v>
      </c>
      <c r="P28" s="3">
        <v>6.9000000000000006E-2</v>
      </c>
      <c r="Q28" s="3">
        <v>165</v>
      </c>
      <c r="R28" s="3">
        <v>728</v>
      </c>
      <c r="S28" s="3">
        <v>245</v>
      </c>
      <c r="T28" s="3">
        <v>1000</v>
      </c>
      <c r="U28" s="3">
        <v>8.8999999999999996E-2</v>
      </c>
      <c r="V28" s="12">
        <v>245</v>
      </c>
      <c r="W28" s="3" t="s">
        <v>52</v>
      </c>
    </row>
    <row r="29" spans="1:23" x14ac:dyDescent="0.25">
      <c r="A29">
        <v>620</v>
      </c>
      <c r="B29">
        <v>6201883</v>
      </c>
      <c r="C29" s="3" t="s">
        <v>179</v>
      </c>
      <c r="D29" s="3" t="s">
        <v>33</v>
      </c>
      <c r="E29">
        <v>5</v>
      </c>
      <c r="F29" s="3" t="s">
        <v>180</v>
      </c>
      <c r="G29" s="4" t="s">
        <v>181</v>
      </c>
      <c r="H29" s="5" t="s">
        <v>181</v>
      </c>
      <c r="I29" s="3" t="s">
        <v>182</v>
      </c>
      <c r="J29" s="3" t="s">
        <v>183</v>
      </c>
      <c r="K29" s="3" t="s">
        <v>39</v>
      </c>
      <c r="L29" s="3" t="s">
        <v>184</v>
      </c>
      <c r="M29" s="3">
        <v>175</v>
      </c>
      <c r="N29" s="3">
        <f t="shared" si="1"/>
        <v>-71</v>
      </c>
      <c r="O29" s="3">
        <v>1800</v>
      </c>
      <c r="P29" s="3">
        <v>5.8999999999999997E-2</v>
      </c>
      <c r="Q29" s="3">
        <v>194.17500000000001</v>
      </c>
      <c r="R29" s="3">
        <v>2125</v>
      </c>
      <c r="S29" s="3">
        <v>264</v>
      </c>
      <c r="T29" s="3">
        <v>1000</v>
      </c>
      <c r="U29" s="3">
        <v>8.8999999999999996E-2</v>
      </c>
      <c r="V29" s="12">
        <v>364.125</v>
      </c>
      <c r="W29" s="3" t="s">
        <v>185</v>
      </c>
    </row>
    <row r="30" spans="1:23" x14ac:dyDescent="0.25">
      <c r="A30">
        <v>620</v>
      </c>
      <c r="B30">
        <v>6202449</v>
      </c>
      <c r="C30" s="3" t="s">
        <v>186</v>
      </c>
      <c r="D30" s="3" t="s">
        <v>23</v>
      </c>
      <c r="E30">
        <v>4</v>
      </c>
      <c r="F30" s="3" t="s">
        <v>187</v>
      </c>
      <c r="G30" s="4" t="s">
        <v>188</v>
      </c>
      <c r="H30" s="5" t="s">
        <v>189</v>
      </c>
      <c r="I30" s="3" t="s">
        <v>176</v>
      </c>
      <c r="J30" s="3" t="s">
        <v>190</v>
      </c>
      <c r="K30" s="3" t="s">
        <v>39</v>
      </c>
      <c r="L30" s="3" t="s">
        <v>30</v>
      </c>
      <c r="M30" s="3">
        <v>170</v>
      </c>
      <c r="N30" s="3">
        <f t="shared" si="1"/>
        <v>-76</v>
      </c>
      <c r="O30" s="3">
        <v>1000</v>
      </c>
      <c r="P30" s="3">
        <v>6.9000000000000006E-2</v>
      </c>
      <c r="Q30" s="3">
        <v>170</v>
      </c>
      <c r="R30" s="3">
        <v>281</v>
      </c>
      <c r="S30" s="3">
        <v>245</v>
      </c>
      <c r="T30" s="3">
        <v>1000</v>
      </c>
      <c r="U30" s="3">
        <v>8.8999999999999996E-2</v>
      </c>
      <c r="V30" s="12">
        <v>245</v>
      </c>
      <c r="W30" s="3" t="s">
        <v>31</v>
      </c>
    </row>
    <row r="31" spans="1:23" x14ac:dyDescent="0.25">
      <c r="A31">
        <v>620</v>
      </c>
      <c r="B31">
        <v>6202681</v>
      </c>
      <c r="C31" s="3" t="s">
        <v>191</v>
      </c>
      <c r="D31" s="3" t="s">
        <v>33</v>
      </c>
      <c r="E31">
        <v>5</v>
      </c>
      <c r="F31" s="3" t="s">
        <v>78</v>
      </c>
      <c r="G31" s="4" t="s">
        <v>192</v>
      </c>
      <c r="H31" s="5" t="s">
        <v>193</v>
      </c>
      <c r="I31" s="3" t="s">
        <v>49</v>
      </c>
      <c r="J31" s="3" t="s">
        <v>194</v>
      </c>
      <c r="K31" s="3" t="s">
        <v>29</v>
      </c>
      <c r="L31" s="3" t="s">
        <v>195</v>
      </c>
      <c r="M31" s="3">
        <v>265</v>
      </c>
      <c r="N31" s="3">
        <f t="shared" si="1"/>
        <v>19</v>
      </c>
      <c r="O31" s="3">
        <v>0</v>
      </c>
      <c r="P31" s="3">
        <v>0</v>
      </c>
      <c r="Q31" s="3">
        <v>265</v>
      </c>
      <c r="R31" s="3">
        <v>2821</v>
      </c>
      <c r="S31" s="3">
        <v>246</v>
      </c>
      <c r="T31" s="3">
        <v>1000</v>
      </c>
      <c r="U31" s="3">
        <v>8.8999999999999996E-2</v>
      </c>
      <c r="V31" s="12">
        <v>408.06900000000002</v>
      </c>
      <c r="W31" s="3" t="s">
        <v>59</v>
      </c>
    </row>
    <row r="32" spans="1:23" x14ac:dyDescent="0.25">
      <c r="A32">
        <v>620</v>
      </c>
      <c r="B32">
        <v>6202715</v>
      </c>
      <c r="C32" s="3" t="s">
        <v>196</v>
      </c>
      <c r="D32" s="3" t="s">
        <v>33</v>
      </c>
      <c r="E32">
        <v>5</v>
      </c>
      <c r="F32" s="3" t="s">
        <v>197</v>
      </c>
      <c r="G32" s="4" t="s">
        <v>198</v>
      </c>
      <c r="H32" s="5" t="s">
        <v>199</v>
      </c>
      <c r="I32" s="3" t="s">
        <v>27</v>
      </c>
      <c r="J32" s="3" t="s">
        <v>200</v>
      </c>
      <c r="K32" s="3" t="s">
        <v>29</v>
      </c>
      <c r="L32" s="3" t="s">
        <v>201</v>
      </c>
      <c r="M32" s="3">
        <v>165</v>
      </c>
      <c r="N32" s="3">
        <f t="shared" si="1"/>
        <v>-81</v>
      </c>
      <c r="O32" s="3">
        <v>1200</v>
      </c>
      <c r="P32" s="3">
        <v>5.1999999999999998E-2</v>
      </c>
      <c r="Q32" s="3">
        <v>331.036</v>
      </c>
      <c r="R32" s="3">
        <v>4393</v>
      </c>
      <c r="S32" s="3">
        <v>246</v>
      </c>
      <c r="T32" s="3">
        <v>1000</v>
      </c>
      <c r="U32" s="3">
        <v>8.8999999999999996E-2</v>
      </c>
      <c r="V32" s="12">
        <v>547.97699999999998</v>
      </c>
      <c r="W32" s="3" t="s">
        <v>65</v>
      </c>
    </row>
    <row r="33" spans="1:23" x14ac:dyDescent="0.25">
      <c r="A33">
        <v>620</v>
      </c>
      <c r="B33">
        <v>6202809</v>
      </c>
      <c r="C33" s="3" t="s">
        <v>202</v>
      </c>
      <c r="D33" s="3" t="s">
        <v>23</v>
      </c>
      <c r="E33">
        <v>8</v>
      </c>
      <c r="F33" s="3" t="s">
        <v>95</v>
      </c>
      <c r="G33" s="4" t="s">
        <v>203</v>
      </c>
      <c r="H33" s="5" t="s">
        <v>204</v>
      </c>
      <c r="I33" s="3" t="s">
        <v>122</v>
      </c>
      <c r="J33" s="3" t="s">
        <v>205</v>
      </c>
      <c r="K33" s="3" t="s">
        <v>29</v>
      </c>
      <c r="L33" s="3" t="s">
        <v>206</v>
      </c>
      <c r="M33" s="3">
        <v>169</v>
      </c>
      <c r="N33" s="3">
        <f t="shared" si="1"/>
        <v>-77</v>
      </c>
      <c r="O33" s="3">
        <v>1200</v>
      </c>
      <c r="P33" s="3">
        <v>6.9000000000000006E-2</v>
      </c>
      <c r="Q33" s="3">
        <v>169</v>
      </c>
      <c r="R33" s="3">
        <v>827</v>
      </c>
      <c r="S33" s="3">
        <v>246</v>
      </c>
      <c r="T33" s="3">
        <v>1000</v>
      </c>
      <c r="U33" s="3">
        <v>8.8999999999999996E-2</v>
      </c>
      <c r="V33" s="12">
        <v>246</v>
      </c>
      <c r="W33" s="3" t="s">
        <v>31</v>
      </c>
    </row>
    <row r="34" spans="1:23" x14ac:dyDescent="0.25">
      <c r="A34">
        <v>620</v>
      </c>
      <c r="B34">
        <v>620717</v>
      </c>
      <c r="C34" s="3" t="s">
        <v>207</v>
      </c>
      <c r="D34" s="3" t="s">
        <v>33</v>
      </c>
      <c r="E34">
        <v>4</v>
      </c>
      <c r="F34" s="3" t="s">
        <v>187</v>
      </c>
      <c r="G34" s="4" t="s">
        <v>208</v>
      </c>
      <c r="H34" s="5" t="s">
        <v>208</v>
      </c>
      <c r="I34" s="3" t="s">
        <v>49</v>
      </c>
      <c r="J34" s="3" t="s">
        <v>209</v>
      </c>
      <c r="K34" s="3" t="s">
        <v>29</v>
      </c>
      <c r="L34" s="3" t="s">
        <v>112</v>
      </c>
      <c r="M34" s="3">
        <v>157</v>
      </c>
      <c r="N34" s="3">
        <f t="shared" si="1"/>
        <v>-89</v>
      </c>
      <c r="O34" s="3">
        <v>1000</v>
      </c>
      <c r="P34" s="3">
        <v>0.06</v>
      </c>
      <c r="Q34" s="3">
        <v>262.60000000000002</v>
      </c>
      <c r="R34" s="3">
        <v>2760</v>
      </c>
      <c r="S34" s="3">
        <v>246</v>
      </c>
      <c r="T34" s="3">
        <v>1000</v>
      </c>
      <c r="U34" s="3">
        <v>8.8999999999999996E-2</v>
      </c>
      <c r="V34" s="12">
        <v>402.64</v>
      </c>
      <c r="W34" s="3" t="s">
        <v>59</v>
      </c>
    </row>
    <row r="35" spans="1:23" x14ac:dyDescent="0.25">
      <c r="A35">
        <v>620</v>
      </c>
      <c r="B35">
        <v>6203613</v>
      </c>
      <c r="C35" s="3" t="s">
        <v>210</v>
      </c>
      <c r="D35" s="3" t="s">
        <v>33</v>
      </c>
      <c r="E35">
        <v>8</v>
      </c>
      <c r="F35" s="3" t="s">
        <v>108</v>
      </c>
      <c r="G35" s="4" t="s">
        <v>211</v>
      </c>
      <c r="H35" s="5" t="s">
        <v>212</v>
      </c>
      <c r="I35" s="3" t="s">
        <v>122</v>
      </c>
      <c r="J35" s="3" t="s">
        <v>213</v>
      </c>
      <c r="K35" s="3" t="s">
        <v>29</v>
      </c>
      <c r="L35" s="3" t="s">
        <v>214</v>
      </c>
      <c r="M35" s="3">
        <v>170</v>
      </c>
      <c r="N35" s="3">
        <f t="shared" si="1"/>
        <v>-76</v>
      </c>
      <c r="O35" s="3">
        <v>1000</v>
      </c>
      <c r="P35" s="3">
        <v>6.5000000000000002E-2</v>
      </c>
      <c r="Q35" s="3">
        <v>170</v>
      </c>
      <c r="R35" s="3">
        <v>526</v>
      </c>
      <c r="S35" s="3">
        <v>246</v>
      </c>
      <c r="T35" s="3">
        <v>1000</v>
      </c>
      <c r="U35" s="3">
        <v>8.8999999999999996E-2</v>
      </c>
      <c r="V35" s="12">
        <v>246</v>
      </c>
      <c r="W35" s="3" t="s">
        <v>31</v>
      </c>
    </row>
    <row r="36" spans="1:23" x14ac:dyDescent="0.25">
      <c r="A36">
        <v>620</v>
      </c>
      <c r="B36">
        <v>6203776</v>
      </c>
      <c r="C36" s="3" t="s">
        <v>215</v>
      </c>
      <c r="D36" s="3" t="s">
        <v>23</v>
      </c>
      <c r="E36">
        <v>2</v>
      </c>
      <c r="F36" s="3" t="s">
        <v>216</v>
      </c>
      <c r="G36" s="4" t="s">
        <v>217</v>
      </c>
      <c r="H36" s="5" t="s">
        <v>218</v>
      </c>
      <c r="I36" s="3" t="s">
        <v>27</v>
      </c>
      <c r="J36" s="3" t="s">
        <v>219</v>
      </c>
      <c r="K36" s="3" t="s">
        <v>29</v>
      </c>
      <c r="L36" s="3" t="s">
        <v>220</v>
      </c>
      <c r="M36" s="3">
        <v>165</v>
      </c>
      <c r="N36" s="3">
        <f t="shared" si="1"/>
        <v>-81</v>
      </c>
      <c r="O36" s="3">
        <v>1200</v>
      </c>
      <c r="P36" s="3">
        <v>5.1999999999999998E-2</v>
      </c>
      <c r="Q36" s="3">
        <v>357.76400000000001</v>
      </c>
      <c r="R36" s="3">
        <v>4907</v>
      </c>
      <c r="S36" s="3">
        <v>246</v>
      </c>
      <c r="T36" s="3">
        <v>1000</v>
      </c>
      <c r="U36" s="3">
        <v>8.8999999999999996E-2</v>
      </c>
      <c r="V36" s="12">
        <v>593.72299999999996</v>
      </c>
      <c r="W36" s="3" t="s">
        <v>65</v>
      </c>
    </row>
    <row r="37" spans="1:23" x14ac:dyDescent="0.25">
      <c r="A37">
        <v>620</v>
      </c>
      <c r="B37">
        <v>6206576</v>
      </c>
      <c r="C37" s="3" t="s">
        <v>221</v>
      </c>
      <c r="D37" s="3" t="s">
        <v>33</v>
      </c>
      <c r="E37">
        <v>5</v>
      </c>
      <c r="F37" s="3" t="s">
        <v>222</v>
      </c>
      <c r="G37" s="4" t="s">
        <v>223</v>
      </c>
      <c r="H37" s="5" t="s">
        <v>224</v>
      </c>
      <c r="I37" s="3" t="s">
        <v>91</v>
      </c>
      <c r="J37" s="3" t="s">
        <v>225</v>
      </c>
      <c r="K37" s="3" t="s">
        <v>39</v>
      </c>
      <c r="L37" s="3" t="s">
        <v>76</v>
      </c>
      <c r="M37" s="3">
        <v>269</v>
      </c>
      <c r="N37" s="3">
        <f t="shared" si="1"/>
        <v>23</v>
      </c>
      <c r="O37" s="3">
        <v>2000</v>
      </c>
      <c r="P37" s="3">
        <v>0.05</v>
      </c>
      <c r="Q37" s="3">
        <v>562.85</v>
      </c>
      <c r="R37" s="3">
        <v>7877</v>
      </c>
      <c r="S37" s="3">
        <v>345</v>
      </c>
      <c r="T37" s="3">
        <v>1000</v>
      </c>
      <c r="U37" s="3">
        <v>7.9000000000000001E-2</v>
      </c>
      <c r="V37" s="12">
        <v>888.28300000000002</v>
      </c>
      <c r="W37" s="3" t="s">
        <v>155</v>
      </c>
    </row>
    <row r="38" spans="1:23" x14ac:dyDescent="0.25">
      <c r="A38">
        <v>620</v>
      </c>
      <c r="B38">
        <v>6203994</v>
      </c>
      <c r="C38" s="3" t="s">
        <v>226</v>
      </c>
      <c r="D38" s="3" t="s">
        <v>33</v>
      </c>
      <c r="E38">
        <v>2</v>
      </c>
      <c r="F38" s="3" t="s">
        <v>146</v>
      </c>
      <c r="G38" s="4" t="s">
        <v>227</v>
      </c>
      <c r="H38" s="5" t="s">
        <v>228</v>
      </c>
      <c r="I38" s="3" t="s">
        <v>122</v>
      </c>
      <c r="J38" s="3" t="s">
        <v>229</v>
      </c>
      <c r="K38" s="3" t="s">
        <v>29</v>
      </c>
      <c r="L38" s="3" t="s">
        <v>220</v>
      </c>
      <c r="M38" s="3">
        <v>165</v>
      </c>
      <c r="N38" s="3">
        <f t="shared" si="1"/>
        <v>-81</v>
      </c>
      <c r="O38" s="3">
        <v>1200</v>
      </c>
      <c r="P38" s="3">
        <v>5.1999999999999998E-2</v>
      </c>
      <c r="Q38" s="3">
        <v>165</v>
      </c>
      <c r="R38" s="3">
        <v>1173</v>
      </c>
      <c r="S38" s="3">
        <v>246</v>
      </c>
      <c r="T38" s="3">
        <v>1000</v>
      </c>
      <c r="U38" s="3">
        <v>8.8999999999999996E-2</v>
      </c>
      <c r="V38" s="12">
        <v>261.39699999999999</v>
      </c>
      <c r="W38" s="3" t="s">
        <v>155</v>
      </c>
    </row>
    <row r="39" spans="1:23" x14ac:dyDescent="0.25">
      <c r="A39">
        <v>620</v>
      </c>
      <c r="B39">
        <v>6204253</v>
      </c>
      <c r="C39" s="3" t="s">
        <v>230</v>
      </c>
      <c r="D39" s="3" t="s">
        <v>33</v>
      </c>
      <c r="E39">
        <v>4</v>
      </c>
      <c r="F39" s="3" t="s">
        <v>231</v>
      </c>
      <c r="G39" s="4" t="s">
        <v>232</v>
      </c>
      <c r="H39" s="5" t="s">
        <v>233</v>
      </c>
      <c r="I39" s="3" t="s">
        <v>49</v>
      </c>
      <c r="J39" s="3" t="s">
        <v>234</v>
      </c>
      <c r="K39" s="3" t="s">
        <v>29</v>
      </c>
      <c r="L39" s="3" t="s">
        <v>99</v>
      </c>
      <c r="M39" s="3">
        <v>165</v>
      </c>
      <c r="N39" s="3">
        <f t="shared" si="1"/>
        <v>-81</v>
      </c>
      <c r="O39" s="3">
        <v>1200</v>
      </c>
      <c r="P39" s="3">
        <v>6.9000000000000006E-2</v>
      </c>
      <c r="Q39" s="3">
        <v>165</v>
      </c>
      <c r="R39" s="3">
        <v>404</v>
      </c>
      <c r="S39" s="3">
        <v>246</v>
      </c>
      <c r="T39" s="3">
        <v>1000</v>
      </c>
      <c r="U39" s="3">
        <v>8.8999999999999996E-2</v>
      </c>
      <c r="V39" s="12">
        <v>246</v>
      </c>
      <c r="W39" s="3" t="s">
        <v>52</v>
      </c>
    </row>
    <row r="40" spans="1:23" x14ac:dyDescent="0.25">
      <c r="A40">
        <v>620</v>
      </c>
      <c r="B40">
        <v>6204491</v>
      </c>
      <c r="C40" s="3" t="s">
        <v>235</v>
      </c>
      <c r="D40" s="3" t="s">
        <v>23</v>
      </c>
      <c r="E40">
        <v>4</v>
      </c>
      <c r="F40" s="3" t="s">
        <v>236</v>
      </c>
      <c r="G40" s="4" t="s">
        <v>237</v>
      </c>
      <c r="H40" s="5" t="s">
        <v>238</v>
      </c>
      <c r="I40" s="3" t="s">
        <v>239</v>
      </c>
      <c r="J40" s="3" t="s">
        <v>240</v>
      </c>
      <c r="K40" s="3" t="s">
        <v>29</v>
      </c>
      <c r="L40" s="3" t="s">
        <v>241</v>
      </c>
      <c r="M40" s="3">
        <v>183</v>
      </c>
      <c r="N40" s="3">
        <f t="shared" si="1"/>
        <v>-63</v>
      </c>
      <c r="O40" s="3">
        <v>1200</v>
      </c>
      <c r="P40" s="3">
        <v>6.0999999999999999E-2</v>
      </c>
      <c r="Q40" s="3">
        <v>198.31100000000001</v>
      </c>
      <c r="R40" s="3">
        <v>1451</v>
      </c>
      <c r="S40" s="3">
        <v>287</v>
      </c>
      <c r="T40" s="3">
        <v>1000</v>
      </c>
      <c r="U40" s="3">
        <v>8.8999999999999996E-2</v>
      </c>
      <c r="V40" s="12">
        <v>327.13900000000001</v>
      </c>
      <c r="W40" s="3" t="s">
        <v>242</v>
      </c>
    </row>
    <row r="41" spans="1:23" x14ac:dyDescent="0.25">
      <c r="A41">
        <v>620</v>
      </c>
      <c r="B41">
        <v>6204589</v>
      </c>
      <c r="C41" s="3" t="s">
        <v>243</v>
      </c>
      <c r="D41" s="3" t="s">
        <v>33</v>
      </c>
      <c r="E41">
        <v>3</v>
      </c>
      <c r="F41" s="3" t="s">
        <v>101</v>
      </c>
      <c r="G41" s="4" t="s">
        <v>244</v>
      </c>
      <c r="H41" s="5" t="s">
        <v>245</v>
      </c>
      <c r="I41" s="3" t="s">
        <v>27</v>
      </c>
      <c r="J41" s="3" t="s">
        <v>246</v>
      </c>
      <c r="K41" s="3" t="s">
        <v>29</v>
      </c>
      <c r="L41" s="3" t="s">
        <v>247</v>
      </c>
      <c r="M41" s="3">
        <v>185</v>
      </c>
      <c r="N41" s="3">
        <f t="shared" si="1"/>
        <v>-61</v>
      </c>
      <c r="O41" s="3">
        <v>1200</v>
      </c>
      <c r="P41" s="3">
        <v>6.9000000000000006E-2</v>
      </c>
      <c r="Q41" s="3">
        <v>213.63499999999999</v>
      </c>
      <c r="R41" s="3">
        <v>1615</v>
      </c>
      <c r="S41" s="3">
        <v>246</v>
      </c>
      <c r="T41" s="3">
        <v>1000</v>
      </c>
      <c r="U41" s="3">
        <v>8.8999999999999996E-2</v>
      </c>
      <c r="V41" s="12">
        <v>300.73500000000001</v>
      </c>
      <c r="W41" s="3" t="s">
        <v>248</v>
      </c>
    </row>
    <row r="42" spans="1:23" x14ac:dyDescent="0.25">
      <c r="A42">
        <v>620</v>
      </c>
      <c r="B42">
        <v>6204591</v>
      </c>
      <c r="C42" s="3" t="s">
        <v>249</v>
      </c>
      <c r="D42" s="3" t="s">
        <v>23</v>
      </c>
      <c r="E42">
        <v>2</v>
      </c>
      <c r="F42" s="3" t="s">
        <v>250</v>
      </c>
      <c r="G42" s="4" t="s">
        <v>251</v>
      </c>
      <c r="H42" s="5" t="s">
        <v>252</v>
      </c>
      <c r="I42" s="3" t="s">
        <v>253</v>
      </c>
      <c r="J42" s="3" t="s">
        <v>254</v>
      </c>
      <c r="K42" s="3" t="s">
        <v>39</v>
      </c>
      <c r="L42" s="3" t="s">
        <v>255</v>
      </c>
      <c r="M42" s="3">
        <v>199</v>
      </c>
      <c r="N42" s="3">
        <f t="shared" si="1"/>
        <v>-47</v>
      </c>
      <c r="O42" s="3">
        <v>0</v>
      </c>
      <c r="P42" s="3">
        <v>0</v>
      </c>
      <c r="Q42" s="3">
        <v>199</v>
      </c>
      <c r="R42" s="3">
        <v>1582</v>
      </c>
      <c r="S42" s="3">
        <v>290</v>
      </c>
      <c r="T42" s="3">
        <v>1000</v>
      </c>
      <c r="U42" s="3">
        <v>7.9000000000000001E-2</v>
      </c>
      <c r="V42" s="12">
        <v>335.97800000000001</v>
      </c>
      <c r="W42" s="3" t="s">
        <v>256</v>
      </c>
    </row>
    <row r="43" spans="1:23" x14ac:dyDescent="0.25">
      <c r="A43">
        <v>620</v>
      </c>
      <c r="B43">
        <v>6204599</v>
      </c>
      <c r="C43" s="3" t="s">
        <v>257</v>
      </c>
      <c r="D43" s="3" t="s">
        <v>33</v>
      </c>
      <c r="E43">
        <v>5</v>
      </c>
      <c r="F43" s="3" t="s">
        <v>258</v>
      </c>
      <c r="G43" s="4" t="s">
        <v>259</v>
      </c>
      <c r="H43" s="5" t="s">
        <v>260</v>
      </c>
      <c r="I43" s="3" t="s">
        <v>49</v>
      </c>
      <c r="J43" s="3" t="s">
        <v>261</v>
      </c>
      <c r="K43" s="3" t="s">
        <v>29</v>
      </c>
      <c r="L43" s="3" t="s">
        <v>262</v>
      </c>
      <c r="M43" s="3">
        <v>189</v>
      </c>
      <c r="N43" s="3">
        <f t="shared" si="1"/>
        <v>-57</v>
      </c>
      <c r="O43" s="3">
        <v>1000</v>
      </c>
      <c r="P43" s="3">
        <v>0.06</v>
      </c>
      <c r="Q43" s="3">
        <v>283.98</v>
      </c>
      <c r="R43" s="3">
        <v>2583</v>
      </c>
      <c r="S43" s="3">
        <v>246</v>
      </c>
      <c r="T43" s="3">
        <v>1000</v>
      </c>
      <c r="U43" s="3">
        <v>8.8999999999999996E-2</v>
      </c>
      <c r="V43" s="12">
        <v>386.887</v>
      </c>
      <c r="W43" s="3" t="s">
        <v>149</v>
      </c>
    </row>
    <row r="44" spans="1:23" x14ac:dyDescent="0.25">
      <c r="A44">
        <v>620</v>
      </c>
      <c r="B44">
        <v>6204692</v>
      </c>
      <c r="C44" s="3" t="s">
        <v>263</v>
      </c>
      <c r="D44" s="3" t="s">
        <v>23</v>
      </c>
      <c r="E44">
        <v>5</v>
      </c>
      <c r="F44" s="3" t="s">
        <v>101</v>
      </c>
      <c r="G44" s="4" t="s">
        <v>264</v>
      </c>
      <c r="H44" s="5" t="s">
        <v>265</v>
      </c>
      <c r="I44" s="3" t="s">
        <v>27</v>
      </c>
      <c r="J44" s="3" t="s">
        <v>266</v>
      </c>
      <c r="K44" s="3" t="s">
        <v>29</v>
      </c>
      <c r="L44" s="3" t="s">
        <v>267</v>
      </c>
      <c r="M44" s="3">
        <v>179</v>
      </c>
      <c r="N44" s="3">
        <f t="shared" si="1"/>
        <v>-67</v>
      </c>
      <c r="O44" s="3">
        <v>1500</v>
      </c>
      <c r="P44" s="3">
        <v>6.5000000000000002E-2</v>
      </c>
      <c r="Q44" s="3">
        <v>179</v>
      </c>
      <c r="R44" s="3">
        <v>554</v>
      </c>
      <c r="S44" s="3">
        <v>246</v>
      </c>
      <c r="T44" s="3">
        <v>1000</v>
      </c>
      <c r="U44" s="3">
        <v>8.8999999999999996E-2</v>
      </c>
      <c r="V44" s="12">
        <v>246</v>
      </c>
      <c r="W44" s="3" t="s">
        <v>149</v>
      </c>
    </row>
    <row r="45" spans="1:23" x14ac:dyDescent="0.25">
      <c r="A45">
        <v>620</v>
      </c>
      <c r="B45">
        <v>6207320</v>
      </c>
      <c r="C45" s="3" t="s">
        <v>268</v>
      </c>
      <c r="D45" s="3" t="s">
        <v>33</v>
      </c>
      <c r="E45">
        <v>7</v>
      </c>
      <c r="F45" s="3" t="s">
        <v>101</v>
      </c>
      <c r="G45" s="4" t="s">
        <v>269</v>
      </c>
      <c r="H45" s="5" t="s">
        <v>270</v>
      </c>
      <c r="I45" s="3" t="s">
        <v>91</v>
      </c>
      <c r="J45" s="3" t="s">
        <v>271</v>
      </c>
      <c r="K45" s="3" t="s">
        <v>39</v>
      </c>
      <c r="L45" s="3" t="s">
        <v>272</v>
      </c>
      <c r="M45" s="3">
        <v>269</v>
      </c>
      <c r="N45" s="3">
        <f t="shared" si="1"/>
        <v>23</v>
      </c>
      <c r="O45" s="3">
        <v>2000</v>
      </c>
      <c r="P45" s="3">
        <v>0.05</v>
      </c>
      <c r="Q45" s="3">
        <v>548.65</v>
      </c>
      <c r="R45" s="3">
        <v>7593</v>
      </c>
      <c r="S45" s="3">
        <v>345</v>
      </c>
      <c r="T45" s="3">
        <v>1000</v>
      </c>
      <c r="U45" s="3">
        <v>7.9000000000000001E-2</v>
      </c>
      <c r="V45" s="12">
        <v>865.84699999999998</v>
      </c>
      <c r="W45" s="3" t="s">
        <v>155</v>
      </c>
    </row>
    <row r="46" spans="1:23" x14ac:dyDescent="0.25">
      <c r="A46">
        <v>620</v>
      </c>
      <c r="B46">
        <v>6204890</v>
      </c>
      <c r="C46" s="3" t="s">
        <v>273</v>
      </c>
      <c r="D46" s="3" t="s">
        <v>33</v>
      </c>
      <c r="E46">
        <v>2</v>
      </c>
      <c r="F46" s="3" t="s">
        <v>216</v>
      </c>
      <c r="G46" s="4" t="s">
        <v>274</v>
      </c>
      <c r="H46" s="5" t="s">
        <v>275</v>
      </c>
      <c r="I46" s="3" t="s">
        <v>49</v>
      </c>
      <c r="J46" s="3" t="s">
        <v>276</v>
      </c>
      <c r="K46" s="3" t="s">
        <v>29</v>
      </c>
      <c r="L46" s="3" t="s">
        <v>277</v>
      </c>
      <c r="M46" s="3">
        <v>255</v>
      </c>
      <c r="N46" s="3">
        <f t="shared" si="1"/>
        <v>9</v>
      </c>
      <c r="O46" s="3">
        <v>2500</v>
      </c>
      <c r="P46" s="3">
        <v>6.4000000000000001E-2</v>
      </c>
      <c r="Q46" s="3">
        <v>255</v>
      </c>
      <c r="R46" s="3">
        <v>1812</v>
      </c>
      <c r="S46" s="3">
        <v>246</v>
      </c>
      <c r="T46" s="3">
        <v>1000</v>
      </c>
      <c r="U46" s="3">
        <v>8.8999999999999996E-2</v>
      </c>
      <c r="V46" s="12">
        <v>318.26799999999997</v>
      </c>
      <c r="W46" s="3" t="s">
        <v>278</v>
      </c>
    </row>
    <row r="47" spans="1:23" x14ac:dyDescent="0.25">
      <c r="A47">
        <v>620</v>
      </c>
      <c r="B47">
        <v>6204927</v>
      </c>
      <c r="C47" s="3" t="s">
        <v>279</v>
      </c>
      <c r="D47" s="3" t="s">
        <v>280</v>
      </c>
      <c r="E47">
        <v>11</v>
      </c>
      <c r="F47" s="3" t="s">
        <v>108</v>
      </c>
      <c r="G47" s="4" t="s">
        <v>281</v>
      </c>
      <c r="H47" s="5" t="s">
        <v>282</v>
      </c>
      <c r="I47" s="3" t="s">
        <v>27</v>
      </c>
      <c r="J47" s="3" t="s">
        <v>283</v>
      </c>
      <c r="K47" s="3" t="s">
        <v>29</v>
      </c>
      <c r="L47" s="3" t="s">
        <v>284</v>
      </c>
      <c r="M47" s="3">
        <v>185</v>
      </c>
      <c r="N47" s="3">
        <f t="shared" si="1"/>
        <v>-61</v>
      </c>
      <c r="O47" s="3">
        <v>1200</v>
      </c>
      <c r="P47" s="3">
        <v>6.9000000000000006E-2</v>
      </c>
      <c r="Q47" s="3">
        <v>185</v>
      </c>
      <c r="R47" s="3">
        <v>1170</v>
      </c>
      <c r="S47" s="3">
        <v>246</v>
      </c>
      <c r="T47" s="3">
        <v>1000</v>
      </c>
      <c r="U47" s="3">
        <v>8.8999999999999996E-2</v>
      </c>
      <c r="V47" s="12">
        <v>261.13</v>
      </c>
      <c r="W47" s="3" t="s">
        <v>248</v>
      </c>
    </row>
    <row r="48" spans="1:23" x14ac:dyDescent="0.25">
      <c r="A48">
        <v>620</v>
      </c>
      <c r="B48">
        <v>6205119</v>
      </c>
      <c r="C48" s="3" t="s">
        <v>285</v>
      </c>
      <c r="D48" s="3" t="s">
        <v>33</v>
      </c>
      <c r="E48">
        <v>12</v>
      </c>
      <c r="F48" s="3" t="s">
        <v>46</v>
      </c>
      <c r="G48" s="4" t="s">
        <v>286</v>
      </c>
      <c r="H48" s="5" t="s">
        <v>287</v>
      </c>
      <c r="I48" s="3" t="s">
        <v>49</v>
      </c>
      <c r="J48" s="3" t="s">
        <v>288</v>
      </c>
      <c r="K48" s="3" t="s">
        <v>29</v>
      </c>
      <c r="L48" s="3" t="s">
        <v>289</v>
      </c>
      <c r="M48" s="3">
        <v>189</v>
      </c>
      <c r="N48" s="3">
        <f t="shared" si="1"/>
        <v>-57</v>
      </c>
      <c r="O48" s="3">
        <v>1200</v>
      </c>
      <c r="P48" s="3">
        <v>6.9000000000000006E-2</v>
      </c>
      <c r="Q48" s="3">
        <v>189</v>
      </c>
      <c r="R48" s="3">
        <v>0</v>
      </c>
      <c r="S48" s="3">
        <v>246</v>
      </c>
      <c r="T48" s="3">
        <v>1000</v>
      </c>
      <c r="U48" s="3">
        <v>8.8999999999999996E-2</v>
      </c>
      <c r="V48" s="12">
        <v>246</v>
      </c>
      <c r="W48" s="3" t="s">
        <v>290</v>
      </c>
    </row>
    <row r="49" spans="1:23" x14ac:dyDescent="0.25">
      <c r="A49">
        <v>620</v>
      </c>
      <c r="B49">
        <v>6205159</v>
      </c>
      <c r="C49" s="3" t="s">
        <v>291</v>
      </c>
      <c r="D49" s="3" t="s">
        <v>292</v>
      </c>
      <c r="E49">
        <v>10</v>
      </c>
      <c r="F49" s="3" t="s">
        <v>258</v>
      </c>
      <c r="G49" s="4" t="s">
        <v>293</v>
      </c>
      <c r="H49" s="5" t="s">
        <v>294</v>
      </c>
      <c r="I49" s="3" t="s">
        <v>295</v>
      </c>
      <c r="J49" s="3" t="s">
        <v>296</v>
      </c>
      <c r="K49" s="3" t="s">
        <v>297</v>
      </c>
      <c r="L49" s="3" t="s">
        <v>112</v>
      </c>
      <c r="M49" s="3">
        <v>55</v>
      </c>
      <c r="N49" s="3">
        <f t="shared" si="1"/>
        <v>-191</v>
      </c>
      <c r="O49" s="3">
        <v>0</v>
      </c>
      <c r="P49" s="3">
        <v>0</v>
      </c>
      <c r="Q49" s="3">
        <v>55</v>
      </c>
      <c r="R49" s="3">
        <v>1</v>
      </c>
      <c r="S49" s="3">
        <v>120</v>
      </c>
      <c r="T49" s="3">
        <v>0</v>
      </c>
      <c r="U49" s="3">
        <v>0</v>
      </c>
      <c r="V49" s="12">
        <v>120</v>
      </c>
      <c r="W49" s="3" t="s">
        <v>298</v>
      </c>
    </row>
    <row r="50" spans="1:23" x14ac:dyDescent="0.25">
      <c r="A50">
        <v>620</v>
      </c>
      <c r="B50">
        <v>6205163</v>
      </c>
      <c r="C50" s="3" t="s">
        <v>299</v>
      </c>
      <c r="D50" s="3" t="s">
        <v>300</v>
      </c>
      <c r="E50">
        <v>11</v>
      </c>
      <c r="F50" s="3" t="s">
        <v>222</v>
      </c>
      <c r="G50" s="4" t="s">
        <v>301</v>
      </c>
      <c r="H50" s="5" t="s">
        <v>302</v>
      </c>
      <c r="I50" s="3" t="s">
        <v>303</v>
      </c>
      <c r="J50" s="3" t="s">
        <v>304</v>
      </c>
      <c r="K50" s="3" t="s">
        <v>39</v>
      </c>
      <c r="L50" s="3" t="s">
        <v>305</v>
      </c>
      <c r="M50" s="3">
        <v>269</v>
      </c>
      <c r="N50" s="3">
        <f t="shared" si="1"/>
        <v>23</v>
      </c>
      <c r="O50" s="3">
        <v>2200</v>
      </c>
      <c r="P50" s="3">
        <v>0.06</v>
      </c>
      <c r="Q50" s="3">
        <v>291.08</v>
      </c>
      <c r="R50" s="3">
        <v>2568</v>
      </c>
      <c r="S50" s="3">
        <v>344</v>
      </c>
      <c r="T50" s="3">
        <v>1000</v>
      </c>
      <c r="U50" s="3">
        <v>7.9000000000000001E-2</v>
      </c>
      <c r="V50" s="12">
        <v>467.87200000000001</v>
      </c>
      <c r="W50" s="3" t="s">
        <v>306</v>
      </c>
    </row>
    <row r="51" spans="1:23" x14ac:dyDescent="0.25">
      <c r="A51">
        <v>620</v>
      </c>
      <c r="B51">
        <v>6205320</v>
      </c>
      <c r="C51" s="3" t="s">
        <v>307</v>
      </c>
      <c r="D51" s="3" t="s">
        <v>23</v>
      </c>
      <c r="E51">
        <v>2</v>
      </c>
      <c r="F51" s="3" t="s">
        <v>67</v>
      </c>
      <c r="G51" s="4" t="s">
        <v>308</v>
      </c>
      <c r="H51" s="5" t="s">
        <v>309</v>
      </c>
      <c r="I51" s="3" t="s">
        <v>91</v>
      </c>
      <c r="J51" s="3" t="s">
        <v>310</v>
      </c>
      <c r="K51" s="3" t="s">
        <v>39</v>
      </c>
      <c r="L51" s="3" t="s">
        <v>311</v>
      </c>
      <c r="M51" s="3">
        <v>279</v>
      </c>
      <c r="N51" s="3">
        <f t="shared" ref="N51:N72" si="2">M51-246</f>
        <v>33</v>
      </c>
      <c r="O51" s="3">
        <v>2000</v>
      </c>
      <c r="P51" s="3">
        <v>0.06</v>
      </c>
      <c r="Q51" s="3">
        <v>459.36</v>
      </c>
      <c r="R51" s="3">
        <v>5006</v>
      </c>
      <c r="S51" s="3">
        <v>345</v>
      </c>
      <c r="T51" s="3">
        <v>1000</v>
      </c>
      <c r="U51" s="3">
        <v>7.9000000000000001E-2</v>
      </c>
      <c r="V51" s="12">
        <v>661.47400000000005</v>
      </c>
      <c r="W51" s="3" t="s">
        <v>31</v>
      </c>
    </row>
    <row r="52" spans="1:23" x14ac:dyDescent="0.25">
      <c r="A52">
        <v>620</v>
      </c>
      <c r="B52">
        <v>6205430</v>
      </c>
      <c r="C52" s="3" t="s">
        <v>263</v>
      </c>
      <c r="D52" s="3" t="s">
        <v>33</v>
      </c>
      <c r="E52">
        <v>8</v>
      </c>
      <c r="F52" s="3" t="s">
        <v>312</v>
      </c>
      <c r="G52" s="4" t="s">
        <v>313</v>
      </c>
      <c r="H52" s="5" t="s">
        <v>314</v>
      </c>
      <c r="I52" s="3" t="s">
        <v>49</v>
      </c>
      <c r="J52" s="3" t="s">
        <v>315</v>
      </c>
      <c r="K52" s="3" t="s">
        <v>29</v>
      </c>
      <c r="L52" s="3" t="s">
        <v>99</v>
      </c>
      <c r="M52" s="3">
        <v>179</v>
      </c>
      <c r="N52" s="3">
        <f t="shared" si="2"/>
        <v>-67</v>
      </c>
      <c r="O52" s="3">
        <v>1500</v>
      </c>
      <c r="P52" s="3">
        <v>6.5000000000000002E-2</v>
      </c>
      <c r="Q52" s="3">
        <v>179</v>
      </c>
      <c r="R52" s="3">
        <v>622</v>
      </c>
      <c r="S52" s="3">
        <v>246</v>
      </c>
      <c r="T52" s="3">
        <v>1000</v>
      </c>
      <c r="U52" s="3">
        <v>8.8999999999999996E-2</v>
      </c>
      <c r="V52" s="12">
        <v>246</v>
      </c>
      <c r="W52" s="3" t="s">
        <v>149</v>
      </c>
    </row>
    <row r="53" spans="1:23" x14ac:dyDescent="0.25">
      <c r="A53">
        <v>620</v>
      </c>
      <c r="B53">
        <v>146201113</v>
      </c>
      <c r="C53" s="3" t="s">
        <v>316</v>
      </c>
      <c r="D53" s="3" t="s">
        <v>23</v>
      </c>
      <c r="E53">
        <v>12</v>
      </c>
      <c r="F53" s="3" t="s">
        <v>46</v>
      </c>
      <c r="G53" s="4" t="s">
        <v>317</v>
      </c>
      <c r="H53" s="5" t="s">
        <v>318</v>
      </c>
      <c r="I53" s="3" t="s">
        <v>319</v>
      </c>
      <c r="J53" s="3" t="s">
        <v>320</v>
      </c>
      <c r="K53" s="3" t="s">
        <v>321</v>
      </c>
      <c r="L53" s="3" t="s">
        <v>322</v>
      </c>
      <c r="M53" s="3">
        <v>165</v>
      </c>
      <c r="N53" s="3">
        <f t="shared" si="2"/>
        <v>-81</v>
      </c>
      <c r="O53" s="3">
        <v>2000</v>
      </c>
      <c r="P53" s="3">
        <v>6.5000000000000002E-2</v>
      </c>
      <c r="Q53" s="3">
        <v>165</v>
      </c>
      <c r="R53" s="3">
        <v>0</v>
      </c>
      <c r="S53" s="3">
        <v>204</v>
      </c>
      <c r="T53" s="3">
        <v>2000</v>
      </c>
      <c r="U53" s="3">
        <v>9.9000000000000005E-2</v>
      </c>
      <c r="V53" s="12">
        <v>204</v>
      </c>
      <c r="W53" s="3" t="s">
        <v>323</v>
      </c>
    </row>
    <row r="54" spans="1:23" x14ac:dyDescent="0.25">
      <c r="A54">
        <v>620</v>
      </c>
      <c r="B54">
        <v>6205591</v>
      </c>
      <c r="C54" s="3" t="s">
        <v>324</v>
      </c>
      <c r="D54" s="3" t="s">
        <v>33</v>
      </c>
      <c r="E54">
        <v>6</v>
      </c>
      <c r="F54" s="3" t="s">
        <v>180</v>
      </c>
      <c r="G54" s="4" t="s">
        <v>325</v>
      </c>
      <c r="H54" s="5" t="s">
        <v>326</v>
      </c>
      <c r="I54" s="3" t="s">
        <v>182</v>
      </c>
      <c r="J54" s="3" t="s">
        <v>327</v>
      </c>
      <c r="K54" s="3" t="s">
        <v>39</v>
      </c>
      <c r="L54" s="3" t="s">
        <v>328</v>
      </c>
      <c r="M54" s="3">
        <v>175</v>
      </c>
      <c r="N54" s="3">
        <f t="shared" si="2"/>
        <v>-71</v>
      </c>
      <c r="O54" s="3">
        <v>1200</v>
      </c>
      <c r="P54" s="3">
        <v>6.9000000000000006E-2</v>
      </c>
      <c r="Q54" s="3">
        <v>175</v>
      </c>
      <c r="R54" s="3">
        <v>691</v>
      </c>
      <c r="S54" s="3">
        <v>264</v>
      </c>
      <c r="T54" s="3">
        <v>1000</v>
      </c>
      <c r="U54" s="3">
        <v>8.8999999999999996E-2</v>
      </c>
      <c r="V54" s="12">
        <v>264</v>
      </c>
      <c r="W54" s="3" t="s">
        <v>41</v>
      </c>
    </row>
    <row r="55" spans="1:23" x14ac:dyDescent="0.25">
      <c r="A55">
        <v>620</v>
      </c>
      <c r="B55">
        <v>6206952</v>
      </c>
      <c r="C55" s="3" t="s">
        <v>329</v>
      </c>
      <c r="D55" s="3" t="s">
        <v>330</v>
      </c>
      <c r="E55">
        <v>10</v>
      </c>
      <c r="F55" s="3" t="s">
        <v>250</v>
      </c>
      <c r="G55" s="4" t="s">
        <v>331</v>
      </c>
      <c r="H55" s="5" t="s">
        <v>332</v>
      </c>
      <c r="I55" s="3" t="s">
        <v>253</v>
      </c>
      <c r="J55" s="3" t="s">
        <v>333</v>
      </c>
      <c r="K55" s="3" t="s">
        <v>39</v>
      </c>
      <c r="L55" s="3" t="s">
        <v>334</v>
      </c>
      <c r="M55" s="3">
        <v>215</v>
      </c>
      <c r="N55" s="3">
        <f t="shared" si="2"/>
        <v>-31</v>
      </c>
      <c r="O55" s="3">
        <v>1200</v>
      </c>
      <c r="P55" s="3">
        <v>6.9000000000000006E-2</v>
      </c>
      <c r="Q55" s="3">
        <v>215</v>
      </c>
      <c r="R55" s="3">
        <v>1041</v>
      </c>
      <c r="S55" s="3">
        <v>290</v>
      </c>
      <c r="T55" s="3">
        <v>1000</v>
      </c>
      <c r="U55" s="3">
        <v>7.9000000000000001E-2</v>
      </c>
      <c r="V55" s="12">
        <v>293.23899999999998</v>
      </c>
      <c r="W55" s="3" t="s">
        <v>149</v>
      </c>
    </row>
    <row r="56" spans="1:23" x14ac:dyDescent="0.25">
      <c r="A56">
        <v>620</v>
      </c>
      <c r="B56">
        <v>6205790</v>
      </c>
      <c r="C56" s="3" t="s">
        <v>335</v>
      </c>
      <c r="D56" s="3" t="s">
        <v>33</v>
      </c>
      <c r="E56">
        <v>7</v>
      </c>
      <c r="F56" s="3" t="s">
        <v>336</v>
      </c>
      <c r="G56" s="4" t="s">
        <v>337</v>
      </c>
      <c r="H56" s="5" t="s">
        <v>338</v>
      </c>
      <c r="I56" s="3" t="s">
        <v>339</v>
      </c>
      <c r="J56" s="3" t="s">
        <v>340</v>
      </c>
      <c r="K56" s="3" t="s">
        <v>29</v>
      </c>
      <c r="L56" s="3" t="s">
        <v>341</v>
      </c>
      <c r="M56" s="3">
        <v>575</v>
      </c>
      <c r="N56" s="3">
        <f t="shared" si="2"/>
        <v>329</v>
      </c>
      <c r="O56" s="3">
        <v>5000</v>
      </c>
      <c r="P56" s="3">
        <v>7.9000000000000001E-2</v>
      </c>
      <c r="Q56" s="3">
        <v>983.904</v>
      </c>
      <c r="R56" s="3">
        <v>10176</v>
      </c>
      <c r="S56" s="3">
        <v>309</v>
      </c>
      <c r="T56" s="3">
        <v>1000</v>
      </c>
      <c r="U56" s="3">
        <v>0.14899999999999999</v>
      </c>
      <c r="V56" s="12">
        <v>1676.2239999999999</v>
      </c>
      <c r="W56" s="3" t="s">
        <v>256</v>
      </c>
    </row>
    <row r="57" spans="1:23" x14ac:dyDescent="0.25">
      <c r="A57">
        <v>620</v>
      </c>
      <c r="B57">
        <v>6207256</v>
      </c>
      <c r="C57" s="3" t="s">
        <v>342</v>
      </c>
      <c r="D57" s="3" t="s">
        <v>343</v>
      </c>
      <c r="E57">
        <v>9</v>
      </c>
      <c r="F57" s="3" t="s">
        <v>78</v>
      </c>
      <c r="G57" s="4" t="s">
        <v>344</v>
      </c>
      <c r="H57" s="5" t="s">
        <v>345</v>
      </c>
      <c r="I57" s="3" t="s">
        <v>122</v>
      </c>
      <c r="J57" s="3" t="s">
        <v>346</v>
      </c>
      <c r="K57" s="3" t="s">
        <v>29</v>
      </c>
      <c r="L57" s="3" t="s">
        <v>347</v>
      </c>
      <c r="M57" s="3">
        <v>185</v>
      </c>
      <c r="N57" s="3">
        <f t="shared" si="2"/>
        <v>-61</v>
      </c>
      <c r="O57" s="3">
        <v>1200</v>
      </c>
      <c r="P57" s="3">
        <v>6.9000000000000006E-2</v>
      </c>
      <c r="Q57" s="3">
        <v>185</v>
      </c>
      <c r="R57" s="3">
        <v>921</v>
      </c>
      <c r="S57" s="3">
        <v>246</v>
      </c>
      <c r="T57" s="3">
        <v>1000</v>
      </c>
      <c r="U57" s="3">
        <v>8.8999999999999996E-2</v>
      </c>
      <c r="V57" s="12">
        <v>246</v>
      </c>
      <c r="W57" s="3" t="s">
        <v>348</v>
      </c>
    </row>
    <row r="58" spans="1:23" x14ac:dyDescent="0.25">
      <c r="A58">
        <v>620</v>
      </c>
      <c r="B58">
        <v>6206087</v>
      </c>
      <c r="C58" s="3" t="s">
        <v>349</v>
      </c>
      <c r="D58" s="3" t="s">
        <v>33</v>
      </c>
      <c r="E58">
        <v>5</v>
      </c>
      <c r="F58" s="3" t="s">
        <v>180</v>
      </c>
      <c r="G58" s="4" t="s">
        <v>350</v>
      </c>
      <c r="H58" s="5" t="s">
        <v>351</v>
      </c>
      <c r="I58" s="3" t="s">
        <v>27</v>
      </c>
      <c r="J58" s="3" t="s">
        <v>352</v>
      </c>
      <c r="K58" s="3" t="s">
        <v>29</v>
      </c>
      <c r="L58" s="3" t="s">
        <v>353</v>
      </c>
      <c r="M58" s="3">
        <v>189</v>
      </c>
      <c r="N58" s="3">
        <f t="shared" si="2"/>
        <v>-57</v>
      </c>
      <c r="O58" s="3">
        <v>1200</v>
      </c>
      <c r="P58" s="3">
        <v>6.5000000000000002E-2</v>
      </c>
      <c r="Q58" s="3">
        <v>456.67</v>
      </c>
      <c r="R58" s="3">
        <v>5318</v>
      </c>
      <c r="S58" s="3">
        <v>246</v>
      </c>
      <c r="T58" s="3">
        <v>1000</v>
      </c>
      <c r="U58" s="3">
        <v>8.8999999999999996E-2</v>
      </c>
      <c r="V58" s="12">
        <v>630.30200000000002</v>
      </c>
      <c r="W58" s="3" t="s">
        <v>354</v>
      </c>
    </row>
    <row r="59" spans="1:23" x14ac:dyDescent="0.25">
      <c r="A59">
        <v>620</v>
      </c>
      <c r="B59">
        <v>6206089</v>
      </c>
      <c r="C59" s="3" t="s">
        <v>263</v>
      </c>
      <c r="D59" s="3" t="s">
        <v>33</v>
      </c>
      <c r="E59">
        <v>3</v>
      </c>
      <c r="F59" s="3" t="s">
        <v>54</v>
      </c>
      <c r="G59" s="4" t="s">
        <v>355</v>
      </c>
      <c r="H59" s="5" t="s">
        <v>356</v>
      </c>
      <c r="I59" s="3" t="s">
        <v>27</v>
      </c>
      <c r="J59" s="3" t="s">
        <v>357</v>
      </c>
      <c r="K59" s="3" t="s">
        <v>29</v>
      </c>
      <c r="L59" s="3" t="s">
        <v>267</v>
      </c>
      <c r="M59" s="3">
        <v>179</v>
      </c>
      <c r="N59" s="3">
        <f t="shared" si="2"/>
        <v>-67</v>
      </c>
      <c r="O59" s="3">
        <v>1500</v>
      </c>
      <c r="P59" s="3">
        <v>6.5000000000000002E-2</v>
      </c>
      <c r="Q59" s="3">
        <v>179</v>
      </c>
      <c r="R59" s="3">
        <v>253</v>
      </c>
      <c r="S59" s="3">
        <v>246</v>
      </c>
      <c r="T59" s="3">
        <v>1000</v>
      </c>
      <c r="U59" s="3">
        <v>8.8999999999999996E-2</v>
      </c>
      <c r="V59" s="12">
        <v>246</v>
      </c>
      <c r="W59" s="3" t="s">
        <v>149</v>
      </c>
    </row>
    <row r="60" spans="1:23" x14ac:dyDescent="0.25">
      <c r="A60">
        <v>620</v>
      </c>
      <c r="B60">
        <v>6206115</v>
      </c>
      <c r="C60" s="3" t="s">
        <v>358</v>
      </c>
      <c r="D60" s="3" t="s">
        <v>33</v>
      </c>
      <c r="E60">
        <v>3</v>
      </c>
      <c r="F60" s="3" t="s">
        <v>24</v>
      </c>
      <c r="G60" s="4" t="s">
        <v>359</v>
      </c>
      <c r="H60" s="5" t="s">
        <v>360</v>
      </c>
      <c r="I60" s="3" t="s">
        <v>339</v>
      </c>
      <c r="J60" s="3" t="s">
        <v>361</v>
      </c>
      <c r="K60" s="3" t="s">
        <v>29</v>
      </c>
      <c r="L60" s="3" t="s">
        <v>362</v>
      </c>
      <c r="M60" s="3">
        <v>325</v>
      </c>
      <c r="N60" s="3">
        <f t="shared" si="2"/>
        <v>79</v>
      </c>
      <c r="O60" s="3">
        <v>1000</v>
      </c>
      <c r="P60" s="3">
        <v>0.125</v>
      </c>
      <c r="Q60" s="3">
        <v>325</v>
      </c>
      <c r="R60" s="3">
        <v>879</v>
      </c>
      <c r="S60" s="3">
        <v>309</v>
      </c>
      <c r="T60" s="3">
        <v>1000</v>
      </c>
      <c r="U60" s="3">
        <v>0.14899999999999999</v>
      </c>
      <c r="V60" s="12">
        <v>309</v>
      </c>
      <c r="W60" s="3" t="s">
        <v>363</v>
      </c>
    </row>
    <row r="61" spans="1:23" x14ac:dyDescent="0.25">
      <c r="A61">
        <v>620</v>
      </c>
      <c r="B61">
        <v>6206143</v>
      </c>
      <c r="C61" s="3" t="s">
        <v>364</v>
      </c>
      <c r="D61" s="3" t="s">
        <v>33</v>
      </c>
      <c r="E61">
        <v>12</v>
      </c>
      <c r="F61" s="3" t="s">
        <v>46</v>
      </c>
      <c r="G61" s="4" t="s">
        <v>365</v>
      </c>
      <c r="H61" s="5" t="s">
        <v>366</v>
      </c>
      <c r="I61" s="3" t="s">
        <v>91</v>
      </c>
      <c r="J61" s="3" t="s">
        <v>367</v>
      </c>
      <c r="K61" s="3" t="s">
        <v>39</v>
      </c>
      <c r="L61" s="3" t="s">
        <v>368</v>
      </c>
      <c r="M61" s="3">
        <v>334</v>
      </c>
      <c r="N61" s="3">
        <f t="shared" si="2"/>
        <v>88</v>
      </c>
      <c r="O61" s="3">
        <v>1000</v>
      </c>
      <c r="P61" s="3">
        <v>7.9000000000000001E-2</v>
      </c>
      <c r="Q61" s="3">
        <v>334</v>
      </c>
      <c r="R61" s="3">
        <v>0</v>
      </c>
      <c r="S61" s="3">
        <v>345</v>
      </c>
      <c r="T61" s="3">
        <v>1000</v>
      </c>
      <c r="U61" s="3">
        <v>7.9000000000000001E-2</v>
      </c>
      <c r="V61" s="12">
        <v>345</v>
      </c>
      <c r="W61" s="3" t="s">
        <v>369</v>
      </c>
    </row>
    <row r="62" spans="1:23" x14ac:dyDescent="0.25">
      <c r="A62">
        <v>620</v>
      </c>
      <c r="B62">
        <v>6206159</v>
      </c>
      <c r="C62" s="3" t="s">
        <v>370</v>
      </c>
      <c r="D62" s="3" t="s">
        <v>33</v>
      </c>
      <c r="E62">
        <v>5</v>
      </c>
      <c r="F62" s="3" t="s">
        <v>180</v>
      </c>
      <c r="G62" s="4" t="s">
        <v>371</v>
      </c>
      <c r="H62" s="5" t="s">
        <v>372</v>
      </c>
      <c r="I62" s="3" t="s">
        <v>122</v>
      </c>
      <c r="J62" s="3" t="s">
        <v>373</v>
      </c>
      <c r="K62" s="3" t="s">
        <v>29</v>
      </c>
      <c r="L62" s="3" t="s">
        <v>374</v>
      </c>
      <c r="M62" s="3">
        <v>200</v>
      </c>
      <c r="N62" s="3">
        <f t="shared" si="2"/>
        <v>-46</v>
      </c>
      <c r="O62" s="3">
        <v>0</v>
      </c>
      <c r="P62" s="3">
        <v>0</v>
      </c>
      <c r="Q62" s="3">
        <v>200</v>
      </c>
      <c r="R62" s="3">
        <v>1620</v>
      </c>
      <c r="S62" s="3">
        <v>246</v>
      </c>
      <c r="T62" s="3">
        <v>1000</v>
      </c>
      <c r="U62" s="3">
        <v>8.8999999999999996E-2</v>
      </c>
      <c r="V62" s="12">
        <v>301.18</v>
      </c>
      <c r="W62" s="3" t="s">
        <v>41</v>
      </c>
    </row>
    <row r="63" spans="1:23" x14ac:dyDescent="0.25">
      <c r="A63">
        <v>620</v>
      </c>
      <c r="B63">
        <v>6206188</v>
      </c>
      <c r="C63" s="3" t="s">
        <v>375</v>
      </c>
      <c r="D63" s="3" t="s">
        <v>33</v>
      </c>
      <c r="E63">
        <v>4</v>
      </c>
      <c r="F63" s="3" t="s">
        <v>312</v>
      </c>
      <c r="G63" s="4" t="s">
        <v>376</v>
      </c>
      <c r="H63" s="5" t="s">
        <v>377</v>
      </c>
      <c r="I63" s="3" t="s">
        <v>182</v>
      </c>
      <c r="J63" s="3" t="s">
        <v>378</v>
      </c>
      <c r="K63" s="3" t="s">
        <v>39</v>
      </c>
      <c r="L63" s="3" t="s">
        <v>112</v>
      </c>
      <c r="M63" s="3">
        <v>175</v>
      </c>
      <c r="N63" s="3">
        <f t="shared" si="2"/>
        <v>-71</v>
      </c>
      <c r="O63" s="3">
        <v>1000</v>
      </c>
      <c r="P63" s="3">
        <v>5.1999999999999998E-2</v>
      </c>
      <c r="Q63" s="3">
        <v>201.988</v>
      </c>
      <c r="R63" s="3">
        <v>1519</v>
      </c>
      <c r="S63" s="3">
        <v>264</v>
      </c>
      <c r="T63" s="3">
        <v>1000</v>
      </c>
      <c r="U63" s="3">
        <v>8.8999999999999996E-2</v>
      </c>
      <c r="V63" s="12">
        <v>310.19099999999997</v>
      </c>
      <c r="W63" s="3" t="s">
        <v>59</v>
      </c>
    </row>
    <row r="64" spans="1:23" x14ac:dyDescent="0.25">
      <c r="A64">
        <v>620</v>
      </c>
      <c r="B64">
        <v>6206188</v>
      </c>
      <c r="C64" s="3" t="s">
        <v>375</v>
      </c>
      <c r="D64" s="3" t="s">
        <v>33</v>
      </c>
      <c r="E64">
        <v>4</v>
      </c>
      <c r="F64" s="3" t="s">
        <v>312</v>
      </c>
      <c r="G64" s="4" t="s">
        <v>379</v>
      </c>
      <c r="H64" s="5" t="s">
        <v>377</v>
      </c>
      <c r="I64" s="3" t="s">
        <v>182</v>
      </c>
      <c r="J64" s="3" t="s">
        <v>380</v>
      </c>
      <c r="K64" s="3" t="s">
        <v>39</v>
      </c>
      <c r="L64" s="3" t="s">
        <v>112</v>
      </c>
      <c r="M64" s="3">
        <v>175</v>
      </c>
      <c r="N64" s="3">
        <f t="shared" si="2"/>
        <v>-71</v>
      </c>
      <c r="O64" s="3">
        <v>1000</v>
      </c>
      <c r="P64" s="3">
        <v>5.1999999999999998E-2</v>
      </c>
      <c r="Q64" s="3">
        <v>175</v>
      </c>
      <c r="R64" s="3">
        <v>589</v>
      </c>
      <c r="S64" s="3">
        <v>264</v>
      </c>
      <c r="T64" s="3">
        <v>1000</v>
      </c>
      <c r="U64" s="3">
        <v>8.8999999999999996E-2</v>
      </c>
      <c r="V64" s="12">
        <v>264</v>
      </c>
      <c r="W64" s="3" t="s">
        <v>41</v>
      </c>
    </row>
    <row r="65" spans="1:23" x14ac:dyDescent="0.25">
      <c r="A65">
        <v>620</v>
      </c>
      <c r="B65">
        <v>6206227</v>
      </c>
      <c r="C65" s="3" t="s">
        <v>381</v>
      </c>
      <c r="D65" s="3" t="s">
        <v>33</v>
      </c>
      <c r="E65">
        <v>7</v>
      </c>
      <c r="F65" s="3" t="s">
        <v>146</v>
      </c>
      <c r="G65" s="4" t="s">
        <v>387</v>
      </c>
      <c r="H65" s="5" t="s">
        <v>383</v>
      </c>
      <c r="I65" s="3" t="s">
        <v>182</v>
      </c>
      <c r="J65" s="3" t="s">
        <v>388</v>
      </c>
      <c r="K65" s="3" t="s">
        <v>39</v>
      </c>
      <c r="L65" s="3" t="s">
        <v>112</v>
      </c>
      <c r="M65" s="3">
        <v>99</v>
      </c>
      <c r="N65" s="3">
        <f t="shared" si="2"/>
        <v>-147</v>
      </c>
      <c r="O65" s="3">
        <v>0</v>
      </c>
      <c r="P65" s="3">
        <v>6.5000000000000002E-2</v>
      </c>
      <c r="Q65" s="3">
        <v>126.69</v>
      </c>
      <c r="R65" s="3">
        <v>426</v>
      </c>
      <c r="S65" s="3">
        <v>264</v>
      </c>
      <c r="T65" s="3">
        <v>1000</v>
      </c>
      <c r="U65" s="3">
        <v>8.8999999999999996E-2</v>
      </c>
      <c r="V65" s="12">
        <v>264</v>
      </c>
      <c r="W65" s="3" t="s">
        <v>389</v>
      </c>
    </row>
    <row r="66" spans="1:23" x14ac:dyDescent="0.25">
      <c r="A66">
        <v>620</v>
      </c>
      <c r="B66">
        <v>6206227</v>
      </c>
      <c r="C66" s="3" t="s">
        <v>381</v>
      </c>
      <c r="D66" s="3" t="s">
        <v>33</v>
      </c>
      <c r="E66">
        <v>7</v>
      </c>
      <c r="F66" s="3" t="s">
        <v>146</v>
      </c>
      <c r="G66" s="4" t="s">
        <v>382</v>
      </c>
      <c r="H66" s="5" t="s">
        <v>383</v>
      </c>
      <c r="I66" s="3" t="s">
        <v>27</v>
      </c>
      <c r="J66" s="3" t="s">
        <v>384</v>
      </c>
      <c r="K66" s="3" t="s">
        <v>29</v>
      </c>
      <c r="L66" s="3" t="s">
        <v>385</v>
      </c>
      <c r="M66" s="3">
        <v>499</v>
      </c>
      <c r="N66" s="3">
        <f t="shared" si="2"/>
        <v>253</v>
      </c>
      <c r="O66" s="3">
        <v>7000</v>
      </c>
      <c r="P66" s="3">
        <v>5.5E-2</v>
      </c>
      <c r="Q66" s="3">
        <v>499</v>
      </c>
      <c r="R66" s="3">
        <v>4344</v>
      </c>
      <c r="S66" s="3">
        <v>246</v>
      </c>
      <c r="T66" s="3">
        <v>1000</v>
      </c>
      <c r="U66" s="3">
        <v>8.8999999999999996E-2</v>
      </c>
      <c r="V66" s="12">
        <v>543.61599999999999</v>
      </c>
      <c r="W66" s="3" t="s">
        <v>386</v>
      </c>
    </row>
    <row r="67" spans="1:23" x14ac:dyDescent="0.25">
      <c r="A67">
        <v>620</v>
      </c>
      <c r="B67">
        <v>6206244</v>
      </c>
      <c r="C67" s="3" t="s">
        <v>390</v>
      </c>
      <c r="D67" s="3" t="s">
        <v>33</v>
      </c>
      <c r="E67">
        <v>2</v>
      </c>
      <c r="F67" s="3" t="s">
        <v>125</v>
      </c>
      <c r="G67" s="4" t="s">
        <v>391</v>
      </c>
      <c r="H67" s="5" t="s">
        <v>392</v>
      </c>
      <c r="I67" s="3" t="s">
        <v>27</v>
      </c>
      <c r="J67" s="3" t="s">
        <v>393</v>
      </c>
      <c r="K67" s="3" t="s">
        <v>29</v>
      </c>
      <c r="L67" s="3" t="s">
        <v>394</v>
      </c>
      <c r="M67" s="3">
        <v>179</v>
      </c>
      <c r="N67" s="3">
        <f t="shared" si="2"/>
        <v>-67</v>
      </c>
      <c r="O67" s="3">
        <v>1200</v>
      </c>
      <c r="P67" s="3">
        <v>6.9000000000000006E-2</v>
      </c>
      <c r="Q67" s="3">
        <v>260.07499999999999</v>
      </c>
      <c r="R67" s="3">
        <v>2375</v>
      </c>
      <c r="S67" s="3">
        <v>246</v>
      </c>
      <c r="T67" s="3">
        <v>1000</v>
      </c>
      <c r="U67" s="3">
        <v>8.8999999999999996E-2</v>
      </c>
      <c r="V67" s="12">
        <v>368.375</v>
      </c>
      <c r="W67" s="3" t="s">
        <v>248</v>
      </c>
    </row>
    <row r="68" spans="1:23" x14ac:dyDescent="0.25">
      <c r="A68">
        <v>620</v>
      </c>
      <c r="B68">
        <v>6206244</v>
      </c>
      <c r="C68" s="3" t="s">
        <v>390</v>
      </c>
      <c r="D68" s="3" t="s">
        <v>33</v>
      </c>
      <c r="E68">
        <v>2</v>
      </c>
      <c r="F68" s="3" t="s">
        <v>125</v>
      </c>
      <c r="G68" s="4" t="s">
        <v>395</v>
      </c>
      <c r="H68" s="5" t="s">
        <v>392</v>
      </c>
      <c r="I68" s="3" t="s">
        <v>122</v>
      </c>
      <c r="J68" s="3" t="s">
        <v>396</v>
      </c>
      <c r="K68" s="3" t="s">
        <v>29</v>
      </c>
      <c r="L68" s="3" t="s">
        <v>394</v>
      </c>
      <c r="M68" s="3">
        <v>179</v>
      </c>
      <c r="N68" s="3">
        <f t="shared" si="2"/>
        <v>-67</v>
      </c>
      <c r="O68" s="3">
        <v>1200</v>
      </c>
      <c r="P68" s="3">
        <v>6.9000000000000006E-2</v>
      </c>
      <c r="Q68" s="3">
        <v>179</v>
      </c>
      <c r="R68" s="3">
        <v>484</v>
      </c>
      <c r="S68" s="3">
        <v>246</v>
      </c>
      <c r="T68" s="3">
        <v>1000</v>
      </c>
      <c r="U68" s="3">
        <v>8.8999999999999996E-2</v>
      </c>
      <c r="V68" s="12">
        <v>246</v>
      </c>
      <c r="W68" s="3" t="s">
        <v>149</v>
      </c>
    </row>
    <row r="69" spans="1:23" x14ac:dyDescent="0.25">
      <c r="A69">
        <v>620</v>
      </c>
      <c r="B69">
        <v>166200111</v>
      </c>
      <c r="C69" s="3" t="s">
        <v>397</v>
      </c>
      <c r="D69" s="3" t="s">
        <v>33</v>
      </c>
      <c r="E69">
        <v>5</v>
      </c>
      <c r="F69" s="3" t="s">
        <v>78</v>
      </c>
      <c r="G69" s="4" t="s">
        <v>398</v>
      </c>
      <c r="H69" s="5" t="s">
        <v>399</v>
      </c>
      <c r="I69" s="3" t="s">
        <v>319</v>
      </c>
      <c r="J69" s="3" t="s">
        <v>400</v>
      </c>
      <c r="K69" s="3" t="s">
        <v>321</v>
      </c>
      <c r="L69" s="3" t="s">
        <v>64</v>
      </c>
      <c r="M69" s="3">
        <v>179</v>
      </c>
      <c r="N69" s="3">
        <f t="shared" si="2"/>
        <v>-67</v>
      </c>
      <c r="O69" s="3">
        <v>2000</v>
      </c>
      <c r="P69" s="3">
        <v>8.5999999999999993E-2</v>
      </c>
      <c r="Q69" s="3">
        <v>179</v>
      </c>
      <c r="R69" s="3">
        <v>855</v>
      </c>
      <c r="S69" s="3">
        <v>204</v>
      </c>
      <c r="T69" s="3">
        <v>2000</v>
      </c>
      <c r="U69" s="3">
        <v>9.9000000000000005E-2</v>
      </c>
      <c r="V69" s="12">
        <v>204</v>
      </c>
      <c r="W69" s="3" t="s">
        <v>401</v>
      </c>
    </row>
    <row r="70" spans="1:23" x14ac:dyDescent="0.25">
      <c r="A70">
        <v>620</v>
      </c>
      <c r="B70">
        <v>6206369</v>
      </c>
      <c r="C70" s="3" t="s">
        <v>402</v>
      </c>
      <c r="D70" s="3" t="s">
        <v>33</v>
      </c>
      <c r="E70">
        <v>7</v>
      </c>
      <c r="F70" s="3" t="s">
        <v>231</v>
      </c>
      <c r="G70" s="4" t="s">
        <v>403</v>
      </c>
      <c r="H70" s="5" t="s">
        <v>404</v>
      </c>
      <c r="I70" s="3" t="s">
        <v>49</v>
      </c>
      <c r="J70" s="3" t="s">
        <v>405</v>
      </c>
      <c r="K70" s="3" t="s">
        <v>29</v>
      </c>
      <c r="L70" s="3" t="s">
        <v>406</v>
      </c>
      <c r="M70" s="3">
        <v>179</v>
      </c>
      <c r="N70" s="3">
        <f t="shared" si="2"/>
        <v>-67</v>
      </c>
      <c r="O70" s="3">
        <v>1200</v>
      </c>
      <c r="P70" s="3">
        <v>6.9000000000000006E-2</v>
      </c>
      <c r="Q70" s="3">
        <v>179</v>
      </c>
      <c r="R70" s="3">
        <v>865</v>
      </c>
      <c r="S70" s="3">
        <v>246</v>
      </c>
      <c r="T70" s="3">
        <v>1000</v>
      </c>
      <c r="U70" s="3">
        <v>8.8999999999999996E-2</v>
      </c>
      <c r="V70" s="12">
        <v>246</v>
      </c>
      <c r="W70" s="3" t="s">
        <v>149</v>
      </c>
    </row>
    <row r="71" spans="1:23" x14ac:dyDescent="0.25">
      <c r="A71">
        <v>620</v>
      </c>
      <c r="B71">
        <v>6205770</v>
      </c>
      <c r="C71" s="3" t="s">
        <v>407</v>
      </c>
      <c r="D71" s="3" t="s">
        <v>33</v>
      </c>
      <c r="E71">
        <v>8</v>
      </c>
      <c r="F71" s="3" t="s">
        <v>170</v>
      </c>
      <c r="G71" s="4" t="s">
        <v>408</v>
      </c>
      <c r="H71" s="5" t="s">
        <v>409</v>
      </c>
      <c r="I71" s="3" t="s">
        <v>122</v>
      </c>
      <c r="J71" s="3" t="s">
        <v>410</v>
      </c>
      <c r="K71" s="3" t="s">
        <v>29</v>
      </c>
      <c r="L71" s="3" t="s">
        <v>411</v>
      </c>
      <c r="M71" s="3">
        <v>185</v>
      </c>
      <c r="N71" s="3">
        <f t="shared" si="2"/>
        <v>-61</v>
      </c>
      <c r="O71" s="3">
        <v>1500</v>
      </c>
      <c r="P71" s="3">
        <v>6.9000000000000006E-2</v>
      </c>
      <c r="Q71" s="3">
        <v>185</v>
      </c>
      <c r="R71" s="3">
        <v>699</v>
      </c>
      <c r="S71" s="3">
        <v>246</v>
      </c>
      <c r="T71" s="3">
        <v>1000</v>
      </c>
      <c r="U71" s="3">
        <v>8.8999999999999996E-2</v>
      </c>
      <c r="V71" s="12">
        <v>246</v>
      </c>
      <c r="W71" s="3" t="s">
        <v>348</v>
      </c>
    </row>
    <row r="72" spans="1:23" x14ac:dyDescent="0.25">
      <c r="A72">
        <v>620</v>
      </c>
      <c r="B72">
        <v>146200112</v>
      </c>
      <c r="C72" s="3" t="s">
        <v>412</v>
      </c>
      <c r="D72" s="3" t="s">
        <v>413</v>
      </c>
      <c r="E72">
        <v>10</v>
      </c>
      <c r="F72" s="3" t="s">
        <v>95</v>
      </c>
      <c r="G72" s="4" t="s">
        <v>414</v>
      </c>
      <c r="H72" s="5" t="s">
        <v>415</v>
      </c>
      <c r="I72" s="3" t="s">
        <v>49</v>
      </c>
      <c r="J72" s="3" t="s">
        <v>416</v>
      </c>
      <c r="K72" s="3" t="s">
        <v>29</v>
      </c>
      <c r="L72" s="3" t="s">
        <v>417</v>
      </c>
      <c r="M72" s="3">
        <v>175</v>
      </c>
      <c r="N72" s="3">
        <f t="shared" si="2"/>
        <v>-71</v>
      </c>
      <c r="O72" s="3">
        <v>1200</v>
      </c>
      <c r="P72" s="3">
        <v>6.9000000000000006E-2</v>
      </c>
      <c r="Q72" s="3">
        <v>408.97899999999998</v>
      </c>
      <c r="R72" s="3">
        <v>4591</v>
      </c>
      <c r="S72" s="3">
        <v>246</v>
      </c>
      <c r="T72" s="3">
        <v>1000</v>
      </c>
      <c r="U72" s="3">
        <v>8.8999999999999996E-2</v>
      </c>
      <c r="V72" s="12">
        <v>565.59900000000005</v>
      </c>
      <c r="W72" s="3" t="s">
        <v>354</v>
      </c>
    </row>
    <row r="73" spans="1:23" x14ac:dyDescent="0.25">
      <c r="A73">
        <v>620</v>
      </c>
      <c r="B73">
        <v>6201817</v>
      </c>
      <c r="C73" s="3" t="s">
        <v>418</v>
      </c>
      <c r="D73" s="3" t="s">
        <v>419</v>
      </c>
      <c r="E73">
        <v>9</v>
      </c>
      <c r="F73" s="3" t="s">
        <v>187</v>
      </c>
      <c r="G73" s="4" t="s">
        <v>420</v>
      </c>
      <c r="H73" s="5" t="s">
        <v>420</v>
      </c>
      <c r="I73" s="3" t="s">
        <v>421</v>
      </c>
      <c r="J73" s="3" t="s">
        <v>422</v>
      </c>
      <c r="K73" s="3" t="s">
        <v>39</v>
      </c>
      <c r="L73" s="3" t="s">
        <v>423</v>
      </c>
      <c r="M73" s="3">
        <v>595</v>
      </c>
      <c r="N73" s="3">
        <f>M73-805</f>
        <v>-210</v>
      </c>
      <c r="O73" s="3">
        <v>0</v>
      </c>
      <c r="P73" s="3">
        <v>0</v>
      </c>
      <c r="Q73" s="3">
        <v>595</v>
      </c>
      <c r="R73" s="3">
        <v>21039</v>
      </c>
      <c r="S73" s="3">
        <v>815</v>
      </c>
      <c r="T73" s="3">
        <v>10000</v>
      </c>
      <c r="U73" s="3">
        <v>7.9000000000000001E-2</v>
      </c>
      <c r="V73" s="12">
        <v>1687.0809999999999</v>
      </c>
      <c r="W73" s="3" t="s">
        <v>424</v>
      </c>
    </row>
    <row r="74" spans="1:23" x14ac:dyDescent="0.25">
      <c r="A74">
        <v>620</v>
      </c>
      <c r="B74">
        <v>6206524</v>
      </c>
      <c r="C74" s="3" t="s">
        <v>425</v>
      </c>
      <c r="D74" s="3" t="s">
        <v>23</v>
      </c>
      <c r="E74">
        <v>4</v>
      </c>
      <c r="F74" s="3" t="s">
        <v>312</v>
      </c>
      <c r="G74" s="4" t="s">
        <v>426</v>
      </c>
      <c r="H74" s="5" t="s">
        <v>427</v>
      </c>
      <c r="I74" s="3" t="s">
        <v>27</v>
      </c>
      <c r="J74" s="3" t="s">
        <v>428</v>
      </c>
      <c r="K74" s="3" t="s">
        <v>29</v>
      </c>
      <c r="L74" s="3" t="s">
        <v>429</v>
      </c>
      <c r="M74" s="3">
        <v>189</v>
      </c>
      <c r="N74" s="3">
        <f t="shared" ref="N74:N114" si="3">M74-246</f>
        <v>-57</v>
      </c>
      <c r="O74" s="3">
        <v>1000</v>
      </c>
      <c r="P74" s="3">
        <v>6.9000000000000006E-2</v>
      </c>
      <c r="Q74" s="3">
        <v>540.279</v>
      </c>
      <c r="R74" s="3">
        <v>6091</v>
      </c>
      <c r="S74" s="3">
        <v>246</v>
      </c>
      <c r="T74" s="3">
        <v>1000</v>
      </c>
      <c r="U74" s="3">
        <v>8.8999999999999996E-2</v>
      </c>
      <c r="V74" s="12">
        <v>699.09900000000005</v>
      </c>
      <c r="W74" s="3" t="s">
        <v>290</v>
      </c>
    </row>
    <row r="75" spans="1:23" x14ac:dyDescent="0.25">
      <c r="A75">
        <v>620</v>
      </c>
      <c r="B75">
        <v>146200575</v>
      </c>
      <c r="C75" s="3" t="s">
        <v>430</v>
      </c>
      <c r="D75" s="3" t="s">
        <v>33</v>
      </c>
      <c r="E75">
        <v>2</v>
      </c>
      <c r="F75" s="3" t="s">
        <v>250</v>
      </c>
      <c r="G75" s="4" t="s">
        <v>431</v>
      </c>
      <c r="H75" s="5" t="s">
        <v>432</v>
      </c>
      <c r="I75" s="3" t="s">
        <v>122</v>
      </c>
      <c r="J75" s="3" t="s">
        <v>433</v>
      </c>
      <c r="K75" s="3" t="s">
        <v>29</v>
      </c>
      <c r="L75" s="3" t="s">
        <v>64</v>
      </c>
      <c r="M75" s="3">
        <v>199</v>
      </c>
      <c r="N75" s="3">
        <f t="shared" si="3"/>
        <v>-47</v>
      </c>
      <c r="O75" s="3">
        <v>1000</v>
      </c>
      <c r="P75" s="3">
        <v>7.9000000000000001E-2</v>
      </c>
      <c r="Q75" s="3">
        <v>224.28</v>
      </c>
      <c r="R75" s="3">
        <v>1320</v>
      </c>
      <c r="S75" s="3">
        <v>246</v>
      </c>
      <c r="T75" s="3">
        <v>1000</v>
      </c>
      <c r="U75" s="3">
        <v>8.8999999999999996E-2</v>
      </c>
      <c r="V75" s="12">
        <v>274.48</v>
      </c>
      <c r="W75" s="3" t="s">
        <v>434</v>
      </c>
    </row>
    <row r="76" spans="1:23" x14ac:dyDescent="0.25">
      <c r="A76">
        <v>620</v>
      </c>
      <c r="B76">
        <v>146200635</v>
      </c>
      <c r="C76" s="3" t="s">
        <v>435</v>
      </c>
      <c r="D76" s="3" t="s">
        <v>33</v>
      </c>
      <c r="E76">
        <v>7</v>
      </c>
      <c r="F76" s="3" t="s">
        <v>78</v>
      </c>
      <c r="G76" s="4" t="s">
        <v>436</v>
      </c>
      <c r="H76" s="5" t="s">
        <v>437</v>
      </c>
      <c r="I76" s="3" t="s">
        <v>303</v>
      </c>
      <c r="J76" s="3" t="s">
        <v>438</v>
      </c>
      <c r="K76" s="3" t="s">
        <v>39</v>
      </c>
      <c r="L76" s="3" t="s">
        <v>439</v>
      </c>
      <c r="M76" s="3">
        <v>279</v>
      </c>
      <c r="N76" s="3">
        <f t="shared" si="3"/>
        <v>33</v>
      </c>
      <c r="O76" s="3">
        <v>2000</v>
      </c>
      <c r="P76" s="3">
        <v>6.9000000000000006E-2</v>
      </c>
      <c r="Q76" s="3">
        <v>279</v>
      </c>
      <c r="R76" s="3">
        <v>1801</v>
      </c>
      <c r="S76" s="3">
        <v>344</v>
      </c>
      <c r="T76" s="3">
        <v>1000</v>
      </c>
      <c r="U76" s="3">
        <v>7.9000000000000001E-2</v>
      </c>
      <c r="V76" s="12">
        <v>407.279</v>
      </c>
      <c r="W76" s="3" t="s">
        <v>31</v>
      </c>
    </row>
    <row r="77" spans="1:23" x14ac:dyDescent="0.25">
      <c r="A77">
        <v>620</v>
      </c>
      <c r="B77">
        <v>6206718</v>
      </c>
      <c r="C77" s="3" t="s">
        <v>440</v>
      </c>
      <c r="D77" s="3" t="s">
        <v>33</v>
      </c>
      <c r="E77">
        <v>6</v>
      </c>
      <c r="F77" s="3" t="s">
        <v>197</v>
      </c>
      <c r="G77" s="4" t="s">
        <v>441</v>
      </c>
      <c r="H77" s="5" t="s">
        <v>442</v>
      </c>
      <c r="I77" s="3" t="s">
        <v>239</v>
      </c>
      <c r="J77" s="3" t="s">
        <v>443</v>
      </c>
      <c r="K77" s="3" t="s">
        <v>29</v>
      </c>
      <c r="L77" s="3" t="s">
        <v>444</v>
      </c>
      <c r="M77" s="3">
        <v>220</v>
      </c>
      <c r="N77" s="3">
        <f t="shared" si="3"/>
        <v>-26</v>
      </c>
      <c r="O77" s="3">
        <v>1200</v>
      </c>
      <c r="P77" s="3">
        <v>6.5000000000000002E-2</v>
      </c>
      <c r="Q77" s="3">
        <v>354.29</v>
      </c>
      <c r="R77" s="3">
        <v>3266</v>
      </c>
      <c r="S77" s="3">
        <v>287</v>
      </c>
      <c r="T77" s="3">
        <v>1000</v>
      </c>
      <c r="U77" s="3">
        <v>8.8999999999999996E-2</v>
      </c>
      <c r="V77" s="12">
        <v>488.67399999999998</v>
      </c>
      <c r="W77" s="3" t="s">
        <v>149</v>
      </c>
    </row>
    <row r="78" spans="1:23" x14ac:dyDescent="0.25">
      <c r="A78">
        <v>620</v>
      </c>
      <c r="B78">
        <v>146201048</v>
      </c>
      <c r="C78" s="3" t="s">
        <v>445</v>
      </c>
      <c r="D78" s="3" t="s">
        <v>446</v>
      </c>
      <c r="E78">
        <v>11</v>
      </c>
      <c r="F78" s="3" t="s">
        <v>216</v>
      </c>
      <c r="G78" s="4" t="s">
        <v>447</v>
      </c>
      <c r="H78" s="5" t="s">
        <v>448</v>
      </c>
      <c r="I78" s="3" t="s">
        <v>122</v>
      </c>
      <c r="J78" s="3" t="s">
        <v>449</v>
      </c>
      <c r="K78" s="3" t="s">
        <v>29</v>
      </c>
      <c r="L78" s="3" t="s">
        <v>450</v>
      </c>
      <c r="M78" s="3">
        <v>240</v>
      </c>
      <c r="N78" s="3">
        <f t="shared" si="3"/>
        <v>-6</v>
      </c>
      <c r="O78" s="3">
        <v>1000</v>
      </c>
      <c r="P78" s="3">
        <v>8.8999999999999996E-2</v>
      </c>
      <c r="Q78" s="3">
        <v>240</v>
      </c>
      <c r="R78" s="3">
        <v>250</v>
      </c>
      <c r="S78" s="3">
        <v>246</v>
      </c>
      <c r="T78" s="3">
        <v>1000</v>
      </c>
      <c r="U78" s="3">
        <v>8.8999999999999996E-2</v>
      </c>
      <c r="V78" s="12">
        <v>246</v>
      </c>
      <c r="W78" s="3" t="s">
        <v>168</v>
      </c>
    </row>
    <row r="79" spans="1:23" x14ac:dyDescent="0.25">
      <c r="A79">
        <v>620</v>
      </c>
      <c r="B79">
        <v>6206845</v>
      </c>
      <c r="C79" s="3" t="s">
        <v>451</v>
      </c>
      <c r="D79" s="3" t="s">
        <v>452</v>
      </c>
      <c r="E79">
        <v>6</v>
      </c>
      <c r="F79" s="3" t="s">
        <v>258</v>
      </c>
      <c r="G79" s="4" t="s">
        <v>453</v>
      </c>
      <c r="H79" s="5" t="s">
        <v>454</v>
      </c>
      <c r="I79" s="3" t="s">
        <v>49</v>
      </c>
      <c r="J79" s="3" t="s">
        <v>455</v>
      </c>
      <c r="K79" s="3" t="s">
        <v>29</v>
      </c>
      <c r="L79" s="3" t="s">
        <v>214</v>
      </c>
      <c r="M79" s="3">
        <v>263</v>
      </c>
      <c r="N79" s="3">
        <f t="shared" si="3"/>
        <v>17</v>
      </c>
      <c r="O79" s="3">
        <v>1200</v>
      </c>
      <c r="P79" s="3">
        <v>7.9000000000000001E-2</v>
      </c>
      <c r="Q79" s="3">
        <v>376.76</v>
      </c>
      <c r="R79" s="3">
        <v>2640</v>
      </c>
      <c r="S79" s="3">
        <v>246</v>
      </c>
      <c r="T79" s="3">
        <v>1000</v>
      </c>
      <c r="U79" s="3">
        <v>8.8999999999999996E-2</v>
      </c>
      <c r="V79" s="12">
        <v>391.96</v>
      </c>
      <c r="W79" s="3" t="s">
        <v>456</v>
      </c>
    </row>
    <row r="80" spans="1:23" x14ac:dyDescent="0.25">
      <c r="A80">
        <v>620</v>
      </c>
      <c r="B80">
        <v>6204409</v>
      </c>
      <c r="C80" s="3" t="s">
        <v>457</v>
      </c>
      <c r="D80" s="3" t="s">
        <v>33</v>
      </c>
      <c r="E80">
        <v>5</v>
      </c>
      <c r="F80" s="3" t="s">
        <v>54</v>
      </c>
      <c r="G80" s="4" t="s">
        <v>458</v>
      </c>
      <c r="H80" s="5" t="s">
        <v>459</v>
      </c>
      <c r="I80" s="3" t="s">
        <v>182</v>
      </c>
      <c r="J80" s="3" t="s">
        <v>460</v>
      </c>
      <c r="K80" s="3" t="s">
        <v>39</v>
      </c>
      <c r="L80" s="3" t="s">
        <v>461</v>
      </c>
      <c r="M80" s="3">
        <v>169</v>
      </c>
      <c r="N80" s="3">
        <f t="shared" si="3"/>
        <v>-77</v>
      </c>
      <c r="O80" s="3">
        <v>1200</v>
      </c>
      <c r="P80" s="3">
        <v>7.9000000000000001E-2</v>
      </c>
      <c r="Q80" s="3">
        <v>169</v>
      </c>
      <c r="R80" s="3">
        <v>471</v>
      </c>
      <c r="S80" s="3">
        <v>264</v>
      </c>
      <c r="T80" s="3">
        <v>1000</v>
      </c>
      <c r="U80" s="3">
        <v>8.8999999999999996E-2</v>
      </c>
      <c r="V80" s="12">
        <v>264</v>
      </c>
      <c r="W80" s="3" t="s">
        <v>462</v>
      </c>
    </row>
    <row r="81" spans="1:23" x14ac:dyDescent="0.25">
      <c r="A81">
        <v>620</v>
      </c>
      <c r="B81">
        <v>6207033</v>
      </c>
      <c r="C81" s="3" t="s">
        <v>463</v>
      </c>
      <c r="D81" s="3" t="s">
        <v>33</v>
      </c>
      <c r="E81">
        <v>3</v>
      </c>
      <c r="F81" s="3" t="s">
        <v>108</v>
      </c>
      <c r="G81" s="4" t="s">
        <v>464</v>
      </c>
      <c r="H81" s="5" t="s">
        <v>465</v>
      </c>
      <c r="I81" s="3" t="s">
        <v>466</v>
      </c>
      <c r="J81" s="3" t="s">
        <v>467</v>
      </c>
      <c r="K81" s="3" t="s">
        <v>29</v>
      </c>
      <c r="L81" s="3" t="s">
        <v>212</v>
      </c>
      <c r="M81" s="3">
        <v>189</v>
      </c>
      <c r="N81" s="3">
        <f t="shared" si="3"/>
        <v>-57</v>
      </c>
      <c r="O81" s="3">
        <v>1000</v>
      </c>
      <c r="P81" s="3">
        <v>6.9000000000000006E-2</v>
      </c>
      <c r="Q81" s="3">
        <v>190.518</v>
      </c>
      <c r="R81" s="3">
        <v>1022</v>
      </c>
      <c r="S81" s="3">
        <v>264</v>
      </c>
      <c r="T81" s="3">
        <v>1000</v>
      </c>
      <c r="U81" s="3">
        <v>8.8999999999999996E-2</v>
      </c>
      <c r="V81" s="12">
        <v>265.95800000000003</v>
      </c>
      <c r="W81" s="3" t="s">
        <v>354</v>
      </c>
    </row>
    <row r="82" spans="1:23" x14ac:dyDescent="0.25">
      <c r="A82">
        <v>620</v>
      </c>
      <c r="B82">
        <v>6206980</v>
      </c>
      <c r="C82" s="3" t="s">
        <v>468</v>
      </c>
      <c r="D82" s="3" t="s">
        <v>469</v>
      </c>
      <c r="E82">
        <v>10</v>
      </c>
      <c r="F82" s="3" t="s">
        <v>54</v>
      </c>
      <c r="G82" s="4" t="s">
        <v>470</v>
      </c>
      <c r="H82" s="5" t="s">
        <v>471</v>
      </c>
      <c r="I82" s="3" t="s">
        <v>295</v>
      </c>
      <c r="J82" s="3" t="s">
        <v>472</v>
      </c>
      <c r="K82" s="3" t="s">
        <v>297</v>
      </c>
      <c r="L82" s="3" t="s">
        <v>399</v>
      </c>
      <c r="M82" s="3">
        <v>40</v>
      </c>
      <c r="N82" s="3">
        <f t="shared" si="3"/>
        <v>-206</v>
      </c>
      <c r="O82" s="3">
        <v>0</v>
      </c>
      <c r="P82" s="3">
        <v>0</v>
      </c>
      <c r="Q82" s="3">
        <v>40</v>
      </c>
      <c r="R82" s="3">
        <v>1</v>
      </c>
      <c r="S82" s="3">
        <v>120</v>
      </c>
      <c r="T82" s="3">
        <v>0</v>
      </c>
      <c r="U82" s="3">
        <v>0</v>
      </c>
      <c r="V82" s="12">
        <v>120</v>
      </c>
      <c r="W82" s="3" t="s">
        <v>473</v>
      </c>
    </row>
    <row r="83" spans="1:23" x14ac:dyDescent="0.25">
      <c r="A83">
        <v>620</v>
      </c>
      <c r="B83">
        <v>6207222</v>
      </c>
      <c r="C83" s="3" t="s">
        <v>474</v>
      </c>
      <c r="D83" s="3" t="s">
        <v>33</v>
      </c>
      <c r="E83">
        <v>5</v>
      </c>
      <c r="F83" s="3" t="s">
        <v>101</v>
      </c>
      <c r="G83" s="4" t="s">
        <v>475</v>
      </c>
      <c r="H83" s="5" t="s">
        <v>476</v>
      </c>
      <c r="I83" s="3" t="s">
        <v>122</v>
      </c>
      <c r="J83" s="3" t="s">
        <v>477</v>
      </c>
      <c r="K83" s="3" t="s">
        <v>29</v>
      </c>
      <c r="L83" s="3" t="s">
        <v>478</v>
      </c>
      <c r="M83" s="3">
        <v>189</v>
      </c>
      <c r="N83" s="3">
        <f t="shared" si="3"/>
        <v>-57</v>
      </c>
      <c r="O83" s="3">
        <v>1000</v>
      </c>
      <c r="P83" s="3">
        <v>6.9000000000000006E-2</v>
      </c>
      <c r="Q83" s="3">
        <v>189</v>
      </c>
      <c r="R83" s="3">
        <v>317</v>
      </c>
      <c r="S83" s="3">
        <v>246</v>
      </c>
      <c r="T83" s="3">
        <v>1000</v>
      </c>
      <c r="U83" s="3">
        <v>8.8999999999999996E-2</v>
      </c>
      <c r="V83" s="12">
        <v>246</v>
      </c>
      <c r="W83" s="3" t="s">
        <v>290</v>
      </c>
    </row>
    <row r="84" spans="1:23" x14ac:dyDescent="0.25">
      <c r="A84">
        <v>620</v>
      </c>
      <c r="B84">
        <v>6207232</v>
      </c>
      <c r="C84" s="3" t="s">
        <v>479</v>
      </c>
      <c r="D84" s="3" t="s">
        <v>33</v>
      </c>
      <c r="E84">
        <v>5</v>
      </c>
      <c r="F84" s="3" t="s">
        <v>187</v>
      </c>
      <c r="G84" s="4" t="s">
        <v>480</v>
      </c>
      <c r="H84" s="5" t="s">
        <v>481</v>
      </c>
      <c r="I84" s="3" t="s">
        <v>27</v>
      </c>
      <c r="J84" s="3" t="s">
        <v>482</v>
      </c>
      <c r="K84" s="3" t="s">
        <v>29</v>
      </c>
      <c r="L84" s="3" t="s">
        <v>483</v>
      </c>
      <c r="M84" s="3">
        <v>214</v>
      </c>
      <c r="N84" s="3">
        <f t="shared" si="3"/>
        <v>-32</v>
      </c>
      <c r="O84" s="3">
        <v>1200</v>
      </c>
      <c r="P84" s="3">
        <v>0.06</v>
      </c>
      <c r="Q84" s="3">
        <v>271.77999999999997</v>
      </c>
      <c r="R84" s="3">
        <v>2163</v>
      </c>
      <c r="S84" s="3">
        <v>246</v>
      </c>
      <c r="T84" s="3">
        <v>1000</v>
      </c>
      <c r="U84" s="3">
        <v>8.8999999999999996E-2</v>
      </c>
      <c r="V84" s="12">
        <v>349.50700000000001</v>
      </c>
      <c r="W84" s="3" t="s">
        <v>484</v>
      </c>
    </row>
    <row r="85" spans="1:23" x14ac:dyDescent="0.25">
      <c r="A85">
        <v>620</v>
      </c>
      <c r="B85">
        <v>6207224</v>
      </c>
      <c r="C85" s="3" t="s">
        <v>485</v>
      </c>
      <c r="D85" s="3" t="s">
        <v>486</v>
      </c>
      <c r="E85">
        <v>10</v>
      </c>
      <c r="F85" s="3" t="s">
        <v>78</v>
      </c>
      <c r="G85" s="4" t="s">
        <v>487</v>
      </c>
      <c r="H85" s="5" t="s">
        <v>488</v>
      </c>
      <c r="I85" s="3" t="s">
        <v>27</v>
      </c>
      <c r="J85" s="3" t="s">
        <v>489</v>
      </c>
      <c r="K85" s="3" t="s">
        <v>29</v>
      </c>
      <c r="L85" s="3" t="s">
        <v>490</v>
      </c>
      <c r="M85" s="3">
        <v>185</v>
      </c>
      <c r="N85" s="3">
        <f t="shared" si="3"/>
        <v>-61</v>
      </c>
      <c r="O85" s="3">
        <v>1200</v>
      </c>
      <c r="P85" s="3">
        <v>7.9000000000000001E-2</v>
      </c>
      <c r="Q85" s="3">
        <v>185</v>
      </c>
      <c r="R85" s="3">
        <v>697</v>
      </c>
      <c r="S85" s="3">
        <v>246</v>
      </c>
      <c r="T85" s="3">
        <v>1000</v>
      </c>
      <c r="U85" s="3">
        <v>8.8999999999999996E-2</v>
      </c>
      <c r="V85" s="12">
        <v>246</v>
      </c>
      <c r="W85" s="3" t="s">
        <v>348</v>
      </c>
    </row>
    <row r="86" spans="1:23" x14ac:dyDescent="0.25">
      <c r="A86">
        <v>620</v>
      </c>
      <c r="B86">
        <v>6202715</v>
      </c>
      <c r="C86" s="3" t="s">
        <v>196</v>
      </c>
      <c r="D86" s="3" t="s">
        <v>33</v>
      </c>
      <c r="E86">
        <v>5</v>
      </c>
      <c r="F86" s="3" t="s">
        <v>197</v>
      </c>
      <c r="G86" s="4" t="s">
        <v>491</v>
      </c>
      <c r="H86" s="5" t="s">
        <v>491</v>
      </c>
      <c r="I86" s="3" t="s">
        <v>182</v>
      </c>
      <c r="J86" s="3" t="s">
        <v>492</v>
      </c>
      <c r="K86" s="3" t="s">
        <v>39</v>
      </c>
      <c r="L86" s="3" t="s">
        <v>64</v>
      </c>
      <c r="M86" s="3">
        <v>264</v>
      </c>
      <c r="N86" s="3">
        <f t="shared" si="3"/>
        <v>18</v>
      </c>
      <c r="O86" s="3">
        <v>1000</v>
      </c>
      <c r="P86" s="3">
        <v>7.9000000000000001E-2</v>
      </c>
      <c r="Q86" s="3">
        <v>264</v>
      </c>
      <c r="R86" s="3">
        <v>530</v>
      </c>
      <c r="S86" s="3">
        <v>264</v>
      </c>
      <c r="T86" s="3">
        <v>1000</v>
      </c>
      <c r="U86" s="3">
        <v>8.8999999999999996E-2</v>
      </c>
      <c r="V86" s="12">
        <v>264</v>
      </c>
      <c r="W86" s="3" t="s">
        <v>493</v>
      </c>
    </row>
    <row r="87" spans="1:23" x14ac:dyDescent="0.25">
      <c r="A87">
        <v>620</v>
      </c>
      <c r="B87">
        <v>156201554</v>
      </c>
      <c r="C87" s="3" t="s">
        <v>494</v>
      </c>
      <c r="D87" s="3" t="s">
        <v>107</v>
      </c>
      <c r="E87">
        <v>9</v>
      </c>
      <c r="F87" s="3" t="s">
        <v>146</v>
      </c>
      <c r="G87" s="4" t="s">
        <v>495</v>
      </c>
      <c r="H87" s="5" t="s">
        <v>496</v>
      </c>
      <c r="I87" s="3" t="s">
        <v>27</v>
      </c>
      <c r="J87" s="3" t="s">
        <v>497</v>
      </c>
      <c r="K87" s="3" t="s">
        <v>29</v>
      </c>
      <c r="L87" s="3" t="s">
        <v>498</v>
      </c>
      <c r="M87" s="3">
        <v>315</v>
      </c>
      <c r="N87" s="3">
        <f t="shared" si="3"/>
        <v>69</v>
      </c>
      <c r="O87" s="3">
        <v>3000</v>
      </c>
      <c r="P87" s="3">
        <v>7.9000000000000001E-2</v>
      </c>
      <c r="Q87" s="3">
        <v>315</v>
      </c>
      <c r="R87" s="3">
        <v>1659</v>
      </c>
      <c r="S87" s="3">
        <v>246</v>
      </c>
      <c r="T87" s="3">
        <v>1000</v>
      </c>
      <c r="U87" s="3">
        <v>8.8999999999999996E-2</v>
      </c>
      <c r="V87" s="12">
        <v>304.65100000000001</v>
      </c>
      <c r="W87" s="3" t="s">
        <v>499</v>
      </c>
    </row>
    <row r="88" spans="1:23" x14ac:dyDescent="0.25">
      <c r="A88">
        <v>620</v>
      </c>
      <c r="B88">
        <v>6202471</v>
      </c>
      <c r="C88" s="3" t="s">
        <v>500</v>
      </c>
      <c r="D88" s="3" t="s">
        <v>33</v>
      </c>
      <c r="E88">
        <v>4</v>
      </c>
      <c r="F88" s="3" t="s">
        <v>108</v>
      </c>
      <c r="G88" s="4" t="s">
        <v>501</v>
      </c>
      <c r="H88" s="5" t="s">
        <v>502</v>
      </c>
      <c r="I88" s="3" t="s">
        <v>91</v>
      </c>
      <c r="J88" s="3" t="s">
        <v>503</v>
      </c>
      <c r="K88" s="3" t="s">
        <v>39</v>
      </c>
      <c r="L88" s="3" t="s">
        <v>504</v>
      </c>
      <c r="M88" s="3">
        <v>279</v>
      </c>
      <c r="N88" s="3">
        <f t="shared" si="3"/>
        <v>33</v>
      </c>
      <c r="O88" s="3">
        <v>2000</v>
      </c>
      <c r="P88" s="3">
        <v>5.3999999999999999E-2</v>
      </c>
      <c r="Q88" s="3">
        <v>424.69200000000001</v>
      </c>
      <c r="R88" s="3">
        <v>4698</v>
      </c>
      <c r="S88" s="3">
        <v>345</v>
      </c>
      <c r="T88" s="3">
        <v>1000</v>
      </c>
      <c r="U88" s="3">
        <v>7.9000000000000001E-2</v>
      </c>
      <c r="V88" s="12">
        <v>637.14200000000005</v>
      </c>
      <c r="W88" s="3" t="s">
        <v>52</v>
      </c>
    </row>
    <row r="89" spans="1:23" x14ac:dyDescent="0.25">
      <c r="A89">
        <v>620</v>
      </c>
      <c r="B89">
        <v>6207352</v>
      </c>
      <c r="C89" s="3" t="s">
        <v>505</v>
      </c>
      <c r="D89" s="3" t="s">
        <v>33</v>
      </c>
      <c r="E89">
        <v>12</v>
      </c>
      <c r="F89" s="3" t="s">
        <v>46</v>
      </c>
      <c r="G89" s="4" t="s">
        <v>506</v>
      </c>
      <c r="H89" s="5" t="s">
        <v>507</v>
      </c>
      <c r="I89" s="3" t="s">
        <v>508</v>
      </c>
      <c r="J89" s="3" t="s">
        <v>509</v>
      </c>
      <c r="K89" s="3" t="s">
        <v>29</v>
      </c>
      <c r="L89" s="3" t="s">
        <v>510</v>
      </c>
      <c r="M89" s="3">
        <v>195</v>
      </c>
      <c r="N89" s="3">
        <f t="shared" si="3"/>
        <v>-51</v>
      </c>
      <c r="O89" s="3">
        <v>1000</v>
      </c>
      <c r="P89" s="3">
        <v>6.5000000000000002E-2</v>
      </c>
      <c r="Q89" s="3">
        <v>195</v>
      </c>
      <c r="R89" s="3">
        <v>0</v>
      </c>
      <c r="S89" s="3">
        <v>281</v>
      </c>
      <c r="T89" s="3">
        <v>1000</v>
      </c>
      <c r="U89" s="3">
        <v>8.8999999999999996E-2</v>
      </c>
      <c r="V89" s="12">
        <v>281</v>
      </c>
      <c r="W89" s="3" t="s">
        <v>31</v>
      </c>
    </row>
    <row r="90" spans="1:23" x14ac:dyDescent="0.25">
      <c r="A90">
        <v>620</v>
      </c>
      <c r="B90">
        <v>6207485</v>
      </c>
      <c r="C90" s="3" t="s">
        <v>511</v>
      </c>
      <c r="D90" s="3" t="s">
        <v>33</v>
      </c>
      <c r="E90">
        <v>8</v>
      </c>
      <c r="F90" s="3" t="s">
        <v>258</v>
      </c>
      <c r="G90" s="4" t="s">
        <v>512</v>
      </c>
      <c r="H90" s="5" t="s">
        <v>513</v>
      </c>
      <c r="I90" s="3" t="s">
        <v>122</v>
      </c>
      <c r="J90" s="3" t="s">
        <v>514</v>
      </c>
      <c r="K90" s="3" t="s">
        <v>29</v>
      </c>
      <c r="L90" s="3" t="s">
        <v>515</v>
      </c>
      <c r="M90" s="3">
        <v>189</v>
      </c>
      <c r="N90" s="3">
        <f t="shared" si="3"/>
        <v>-57</v>
      </c>
      <c r="O90" s="3">
        <v>1000</v>
      </c>
      <c r="P90" s="3">
        <v>6.9000000000000006E-2</v>
      </c>
      <c r="Q90" s="3">
        <v>189</v>
      </c>
      <c r="R90" s="3">
        <v>660</v>
      </c>
      <c r="S90" s="3">
        <v>246</v>
      </c>
      <c r="T90" s="3">
        <v>1000</v>
      </c>
      <c r="U90" s="3">
        <v>8.8999999999999996E-2</v>
      </c>
      <c r="V90" s="12">
        <v>246</v>
      </c>
      <c r="W90" s="3" t="s">
        <v>290</v>
      </c>
    </row>
    <row r="91" spans="1:23" x14ac:dyDescent="0.25">
      <c r="A91">
        <v>620</v>
      </c>
      <c r="B91">
        <v>6207491</v>
      </c>
      <c r="C91" s="3" t="s">
        <v>516</v>
      </c>
      <c r="D91" s="3" t="s">
        <v>33</v>
      </c>
      <c r="E91">
        <v>3</v>
      </c>
      <c r="F91" s="3" t="s">
        <v>146</v>
      </c>
      <c r="G91" s="4" t="s">
        <v>517</v>
      </c>
      <c r="H91" s="5" t="s">
        <v>518</v>
      </c>
      <c r="I91" s="3" t="s">
        <v>49</v>
      </c>
      <c r="J91" s="3" t="s">
        <v>519</v>
      </c>
      <c r="K91" s="3" t="s">
        <v>29</v>
      </c>
      <c r="L91" s="3" t="s">
        <v>520</v>
      </c>
      <c r="M91" s="3">
        <v>250</v>
      </c>
      <c r="N91" s="3">
        <f t="shared" si="3"/>
        <v>4</v>
      </c>
      <c r="O91" s="3">
        <v>2500</v>
      </c>
      <c r="P91" s="3">
        <v>6.5000000000000002E-2</v>
      </c>
      <c r="Q91" s="3">
        <v>307.52499999999998</v>
      </c>
      <c r="R91" s="3">
        <v>3385</v>
      </c>
      <c r="S91" s="3">
        <v>246</v>
      </c>
      <c r="T91" s="3">
        <v>1000</v>
      </c>
      <c r="U91" s="3">
        <v>8.8999999999999996E-2</v>
      </c>
      <c r="V91" s="12">
        <v>458.26499999999999</v>
      </c>
      <c r="W91" s="3" t="s">
        <v>52</v>
      </c>
    </row>
    <row r="92" spans="1:23" x14ac:dyDescent="0.25">
      <c r="A92">
        <v>620</v>
      </c>
      <c r="B92">
        <v>6204331</v>
      </c>
      <c r="C92" s="3" t="s">
        <v>521</v>
      </c>
      <c r="D92" s="3" t="s">
        <v>522</v>
      </c>
      <c r="E92">
        <v>9</v>
      </c>
      <c r="F92" s="3" t="s">
        <v>67</v>
      </c>
      <c r="G92" s="4" t="s">
        <v>523</v>
      </c>
      <c r="H92" s="5" t="s">
        <v>524</v>
      </c>
      <c r="I92" s="3" t="s">
        <v>525</v>
      </c>
      <c r="J92" s="3" t="s">
        <v>526</v>
      </c>
      <c r="K92" s="3" t="s">
        <v>297</v>
      </c>
      <c r="L92" s="3" t="s">
        <v>523</v>
      </c>
      <c r="M92" s="3">
        <v>89</v>
      </c>
      <c r="N92" s="3">
        <f t="shared" si="3"/>
        <v>-157</v>
      </c>
      <c r="O92" s="3">
        <v>0</v>
      </c>
      <c r="P92" s="3">
        <v>0</v>
      </c>
      <c r="Q92" s="3">
        <v>89</v>
      </c>
      <c r="R92" s="3">
        <v>1</v>
      </c>
      <c r="S92" s="3">
        <v>110</v>
      </c>
      <c r="T92" s="3">
        <v>0</v>
      </c>
      <c r="U92" s="3">
        <v>0</v>
      </c>
      <c r="V92" s="12">
        <v>110</v>
      </c>
      <c r="W92" s="3" t="s">
        <v>323</v>
      </c>
    </row>
    <row r="93" spans="1:23" x14ac:dyDescent="0.25">
      <c r="A93">
        <v>620</v>
      </c>
      <c r="B93">
        <v>6207515</v>
      </c>
      <c r="C93" s="3" t="s">
        <v>527</v>
      </c>
      <c r="D93" s="3" t="s">
        <v>33</v>
      </c>
      <c r="E93">
        <v>5</v>
      </c>
      <c r="F93" s="3" t="s">
        <v>108</v>
      </c>
      <c r="G93" s="4" t="s">
        <v>528</v>
      </c>
      <c r="H93" s="5" t="s">
        <v>529</v>
      </c>
      <c r="I93" s="3" t="s">
        <v>466</v>
      </c>
      <c r="J93" s="3" t="s">
        <v>530</v>
      </c>
      <c r="K93" s="3" t="s">
        <v>29</v>
      </c>
      <c r="L93" s="3" t="s">
        <v>531</v>
      </c>
      <c r="M93" s="3">
        <v>189</v>
      </c>
      <c r="N93" s="3">
        <f t="shared" si="3"/>
        <v>-57</v>
      </c>
      <c r="O93" s="3">
        <v>1200</v>
      </c>
      <c r="P93" s="3">
        <v>6.9000000000000006E-2</v>
      </c>
      <c r="Q93" s="3">
        <v>291.74099999999999</v>
      </c>
      <c r="R93" s="3">
        <v>2689</v>
      </c>
      <c r="S93" s="3">
        <v>264</v>
      </c>
      <c r="T93" s="3">
        <v>1000</v>
      </c>
      <c r="U93" s="3">
        <v>8.8999999999999996E-2</v>
      </c>
      <c r="V93" s="12">
        <v>414.32100000000003</v>
      </c>
      <c r="W93" s="3" t="s">
        <v>105</v>
      </c>
    </row>
    <row r="94" spans="1:23" x14ac:dyDescent="0.25">
      <c r="A94">
        <v>620</v>
      </c>
      <c r="B94">
        <v>6207567</v>
      </c>
      <c r="C94" s="3" t="s">
        <v>532</v>
      </c>
      <c r="D94" s="3" t="s">
        <v>33</v>
      </c>
      <c r="E94">
        <v>8</v>
      </c>
      <c r="F94" s="3" t="s">
        <v>187</v>
      </c>
      <c r="G94" s="4" t="s">
        <v>533</v>
      </c>
      <c r="H94" s="5" t="s">
        <v>534</v>
      </c>
      <c r="I94" s="3" t="s">
        <v>508</v>
      </c>
      <c r="J94" s="3" t="s">
        <v>535</v>
      </c>
      <c r="K94" s="3" t="s">
        <v>29</v>
      </c>
      <c r="L94" s="3" t="s">
        <v>536</v>
      </c>
      <c r="M94" s="3">
        <v>219</v>
      </c>
      <c r="N94" s="3">
        <f t="shared" si="3"/>
        <v>-27</v>
      </c>
      <c r="O94" s="3">
        <v>1500</v>
      </c>
      <c r="P94" s="3">
        <v>0.06</v>
      </c>
      <c r="Q94" s="3">
        <v>219</v>
      </c>
      <c r="R94" s="3">
        <v>1044</v>
      </c>
      <c r="S94" s="3">
        <v>281</v>
      </c>
      <c r="T94" s="3">
        <v>1000</v>
      </c>
      <c r="U94" s="3">
        <v>8.8999999999999996E-2</v>
      </c>
      <c r="V94" s="12">
        <v>284.916</v>
      </c>
      <c r="W94" s="3" t="s">
        <v>290</v>
      </c>
    </row>
    <row r="95" spans="1:23" x14ac:dyDescent="0.25">
      <c r="A95">
        <v>620</v>
      </c>
      <c r="B95">
        <v>146200027</v>
      </c>
      <c r="C95" s="3" t="s">
        <v>537</v>
      </c>
      <c r="D95" s="3" t="s">
        <v>33</v>
      </c>
      <c r="E95">
        <v>4</v>
      </c>
      <c r="F95" s="3" t="s">
        <v>108</v>
      </c>
      <c r="G95" s="4" t="s">
        <v>538</v>
      </c>
      <c r="H95" s="5" t="s">
        <v>539</v>
      </c>
      <c r="I95" s="3" t="s">
        <v>49</v>
      </c>
      <c r="J95" s="3" t="s">
        <v>540</v>
      </c>
      <c r="K95" s="3" t="s">
        <v>29</v>
      </c>
      <c r="L95" s="3" t="s">
        <v>541</v>
      </c>
      <c r="M95" s="3">
        <v>189</v>
      </c>
      <c r="N95" s="3">
        <f t="shared" si="3"/>
        <v>-57</v>
      </c>
      <c r="O95" s="3">
        <v>1000</v>
      </c>
      <c r="P95" s="3">
        <v>6.5000000000000002E-2</v>
      </c>
      <c r="Q95" s="3">
        <v>495.47500000000002</v>
      </c>
      <c r="R95" s="3">
        <v>5715</v>
      </c>
      <c r="S95" s="3">
        <v>246</v>
      </c>
      <c r="T95" s="3">
        <v>1000</v>
      </c>
      <c r="U95" s="3">
        <v>8.8999999999999996E-2</v>
      </c>
      <c r="V95" s="12">
        <v>665.63499999999999</v>
      </c>
      <c r="W95" s="3" t="s">
        <v>144</v>
      </c>
    </row>
    <row r="96" spans="1:23" x14ac:dyDescent="0.25">
      <c r="A96">
        <v>620</v>
      </c>
      <c r="B96">
        <v>62014021</v>
      </c>
      <c r="C96" s="3" t="s">
        <v>542</v>
      </c>
      <c r="D96" s="3" t="s">
        <v>33</v>
      </c>
      <c r="E96">
        <v>5</v>
      </c>
      <c r="F96" s="3" t="s">
        <v>24</v>
      </c>
      <c r="G96" s="4" t="s">
        <v>543</v>
      </c>
      <c r="H96" s="5" t="s">
        <v>539</v>
      </c>
      <c r="I96" s="3" t="s">
        <v>508</v>
      </c>
      <c r="J96" s="3" t="s">
        <v>544</v>
      </c>
      <c r="K96" s="3" t="s">
        <v>29</v>
      </c>
      <c r="L96" s="3" t="s">
        <v>64</v>
      </c>
      <c r="M96" s="3">
        <v>229</v>
      </c>
      <c r="N96" s="3">
        <f t="shared" si="3"/>
        <v>-17</v>
      </c>
      <c r="O96" s="3">
        <v>1000</v>
      </c>
      <c r="P96" s="3">
        <v>7.9000000000000001E-2</v>
      </c>
      <c r="Q96" s="3">
        <v>334.22800000000001</v>
      </c>
      <c r="R96" s="3">
        <v>2332</v>
      </c>
      <c r="S96" s="3">
        <v>281</v>
      </c>
      <c r="T96" s="3">
        <v>1000</v>
      </c>
      <c r="U96" s="3">
        <v>8.8999999999999996E-2</v>
      </c>
      <c r="V96" s="12">
        <v>399.548</v>
      </c>
      <c r="W96" s="3" t="s">
        <v>545</v>
      </c>
    </row>
    <row r="97" spans="1:23" x14ac:dyDescent="0.25">
      <c r="A97">
        <v>620</v>
      </c>
      <c r="B97">
        <v>146200057</v>
      </c>
      <c r="C97" s="3" t="s">
        <v>546</v>
      </c>
      <c r="D97" s="3" t="s">
        <v>33</v>
      </c>
      <c r="E97">
        <v>5</v>
      </c>
      <c r="F97" s="3" t="s">
        <v>231</v>
      </c>
      <c r="G97" s="4" t="s">
        <v>541</v>
      </c>
      <c r="H97" s="5" t="s">
        <v>547</v>
      </c>
      <c r="I97" s="3" t="s">
        <v>49</v>
      </c>
      <c r="J97" s="3" t="s">
        <v>548</v>
      </c>
      <c r="K97" s="3" t="s">
        <v>29</v>
      </c>
      <c r="L97" s="3" t="s">
        <v>533</v>
      </c>
      <c r="M97" s="3">
        <v>180</v>
      </c>
      <c r="N97" s="3">
        <f t="shared" si="3"/>
        <v>-66</v>
      </c>
      <c r="O97" s="3">
        <v>1500</v>
      </c>
      <c r="P97" s="3">
        <v>0.06</v>
      </c>
      <c r="Q97" s="3">
        <v>226.8</v>
      </c>
      <c r="R97" s="3">
        <v>2280</v>
      </c>
      <c r="S97" s="3">
        <v>246</v>
      </c>
      <c r="T97" s="3">
        <v>1000</v>
      </c>
      <c r="U97" s="3">
        <v>8.8999999999999996E-2</v>
      </c>
      <c r="V97" s="12">
        <v>359.92</v>
      </c>
      <c r="W97" s="3" t="s">
        <v>155</v>
      </c>
    </row>
    <row r="98" spans="1:23" x14ac:dyDescent="0.25">
      <c r="A98">
        <v>620</v>
      </c>
      <c r="B98">
        <v>146200089</v>
      </c>
      <c r="C98" s="3" t="s">
        <v>549</v>
      </c>
      <c r="D98" s="3" t="s">
        <v>33</v>
      </c>
      <c r="E98">
        <v>4</v>
      </c>
      <c r="F98" s="3" t="s">
        <v>34</v>
      </c>
      <c r="G98" s="4" t="s">
        <v>550</v>
      </c>
      <c r="H98" s="5" t="s">
        <v>551</v>
      </c>
      <c r="I98" s="3" t="s">
        <v>27</v>
      </c>
      <c r="J98" s="3" t="s">
        <v>552</v>
      </c>
      <c r="K98" s="3" t="s">
        <v>29</v>
      </c>
      <c r="L98" s="3" t="s">
        <v>436</v>
      </c>
      <c r="M98" s="3">
        <v>369</v>
      </c>
      <c r="N98" s="3">
        <f t="shared" si="3"/>
        <v>123</v>
      </c>
      <c r="O98" s="3">
        <v>4000</v>
      </c>
      <c r="P98" s="3">
        <v>6.9000000000000006E-2</v>
      </c>
      <c r="Q98" s="3">
        <v>458.63099999999997</v>
      </c>
      <c r="R98" s="3">
        <v>5299</v>
      </c>
      <c r="S98" s="3">
        <v>246</v>
      </c>
      <c r="T98" s="3">
        <v>1000</v>
      </c>
      <c r="U98" s="3">
        <v>8.8999999999999996E-2</v>
      </c>
      <c r="V98" s="12">
        <v>628.61099999999999</v>
      </c>
      <c r="W98" s="3" t="s">
        <v>149</v>
      </c>
    </row>
    <row r="99" spans="1:23" x14ac:dyDescent="0.25">
      <c r="A99">
        <v>620</v>
      </c>
      <c r="B99">
        <v>146200521</v>
      </c>
      <c r="C99" s="3" t="s">
        <v>553</v>
      </c>
      <c r="D99" s="3" t="s">
        <v>554</v>
      </c>
      <c r="E99">
        <v>12</v>
      </c>
      <c r="F99" s="3" t="s">
        <v>46</v>
      </c>
      <c r="G99" s="4" t="s">
        <v>555</v>
      </c>
      <c r="H99" s="5" t="s">
        <v>556</v>
      </c>
      <c r="I99" s="3" t="s">
        <v>122</v>
      </c>
      <c r="J99" s="3" t="s">
        <v>557</v>
      </c>
      <c r="K99" s="3" t="s">
        <v>29</v>
      </c>
      <c r="L99" s="3" t="s">
        <v>555</v>
      </c>
      <c r="M99" s="3">
        <v>185</v>
      </c>
      <c r="N99" s="3">
        <f t="shared" si="3"/>
        <v>-61</v>
      </c>
      <c r="O99" s="3">
        <v>1100</v>
      </c>
      <c r="P99" s="3">
        <v>6.9000000000000006E-2</v>
      </c>
      <c r="Q99" s="3">
        <v>185</v>
      </c>
      <c r="R99" s="3">
        <v>0</v>
      </c>
      <c r="S99" s="3">
        <v>246</v>
      </c>
      <c r="T99" s="3">
        <v>1000</v>
      </c>
      <c r="U99" s="3">
        <v>8.8999999999999996E-2</v>
      </c>
      <c r="V99" s="12">
        <v>246</v>
      </c>
      <c r="W99" s="3" t="s">
        <v>348</v>
      </c>
    </row>
    <row r="100" spans="1:23" x14ac:dyDescent="0.25">
      <c r="A100">
        <v>620</v>
      </c>
      <c r="B100">
        <v>6207352</v>
      </c>
      <c r="C100" s="3" t="s">
        <v>505</v>
      </c>
      <c r="D100" s="3" t="s">
        <v>33</v>
      </c>
      <c r="E100">
        <v>12</v>
      </c>
      <c r="F100" s="3" t="s">
        <v>46</v>
      </c>
      <c r="G100" s="4" t="s">
        <v>558</v>
      </c>
      <c r="H100" s="5" t="s">
        <v>559</v>
      </c>
      <c r="I100" s="3" t="s">
        <v>508</v>
      </c>
      <c r="J100" s="3" t="s">
        <v>560</v>
      </c>
      <c r="K100" s="3" t="s">
        <v>29</v>
      </c>
      <c r="L100" s="3" t="s">
        <v>561</v>
      </c>
      <c r="M100" s="3">
        <v>195</v>
      </c>
      <c r="N100" s="3">
        <f t="shared" si="3"/>
        <v>-51</v>
      </c>
      <c r="O100" s="3">
        <v>1200</v>
      </c>
      <c r="P100" s="3">
        <v>7.9000000000000001E-2</v>
      </c>
      <c r="Q100" s="3">
        <v>195</v>
      </c>
      <c r="R100" s="3">
        <v>0</v>
      </c>
      <c r="S100" s="3">
        <v>281</v>
      </c>
      <c r="T100" s="3">
        <v>1000</v>
      </c>
      <c r="U100" s="3">
        <v>8.8999999999999996E-2</v>
      </c>
      <c r="V100" s="12">
        <v>281</v>
      </c>
      <c r="W100" s="3" t="s">
        <v>31</v>
      </c>
    </row>
    <row r="101" spans="1:23" x14ac:dyDescent="0.25">
      <c r="A101">
        <v>620</v>
      </c>
      <c r="B101">
        <v>146200652</v>
      </c>
      <c r="C101" s="3" t="s">
        <v>562</v>
      </c>
      <c r="D101" s="3" t="s">
        <v>563</v>
      </c>
      <c r="E101">
        <v>9</v>
      </c>
      <c r="F101" s="3" t="s">
        <v>180</v>
      </c>
      <c r="G101" s="4" t="s">
        <v>564</v>
      </c>
      <c r="H101" s="5" t="s">
        <v>565</v>
      </c>
      <c r="I101" s="3" t="s">
        <v>122</v>
      </c>
      <c r="J101" s="3" t="s">
        <v>566</v>
      </c>
      <c r="K101" s="3" t="s">
        <v>29</v>
      </c>
      <c r="L101" s="3" t="s">
        <v>567</v>
      </c>
      <c r="M101" s="3">
        <v>185</v>
      </c>
      <c r="N101" s="3">
        <f t="shared" si="3"/>
        <v>-61</v>
      </c>
      <c r="O101" s="3">
        <v>1200</v>
      </c>
      <c r="P101" s="3">
        <v>7.9000000000000001E-2</v>
      </c>
      <c r="Q101" s="3">
        <v>185</v>
      </c>
      <c r="R101" s="3">
        <v>0</v>
      </c>
      <c r="S101" s="3">
        <v>246</v>
      </c>
      <c r="T101" s="3">
        <v>1000</v>
      </c>
      <c r="U101" s="3">
        <v>8.8999999999999996E-2</v>
      </c>
      <c r="V101" s="12">
        <v>246</v>
      </c>
      <c r="W101" s="3" t="s">
        <v>348</v>
      </c>
    </row>
    <row r="102" spans="1:23" x14ac:dyDescent="0.25">
      <c r="A102">
        <v>620</v>
      </c>
      <c r="B102">
        <v>6201764</v>
      </c>
      <c r="C102" s="3" t="s">
        <v>568</v>
      </c>
      <c r="D102" s="3" t="s">
        <v>569</v>
      </c>
      <c r="E102">
        <v>11</v>
      </c>
      <c r="F102" s="3" t="s">
        <v>95</v>
      </c>
      <c r="G102" s="4" t="s">
        <v>570</v>
      </c>
      <c r="H102" s="5" t="s">
        <v>571</v>
      </c>
      <c r="I102" s="3" t="s">
        <v>176</v>
      </c>
      <c r="J102" s="3" t="s">
        <v>572</v>
      </c>
      <c r="K102" s="3" t="s">
        <v>39</v>
      </c>
      <c r="L102" s="3" t="s">
        <v>573</v>
      </c>
      <c r="M102" s="3">
        <v>175</v>
      </c>
      <c r="N102" s="3">
        <f t="shared" si="3"/>
        <v>-71</v>
      </c>
      <c r="O102" s="3">
        <v>1100</v>
      </c>
      <c r="P102" s="3">
        <v>6.9000000000000006E-2</v>
      </c>
      <c r="Q102" s="3">
        <v>175</v>
      </c>
      <c r="R102" s="3">
        <v>612</v>
      </c>
      <c r="S102" s="3">
        <v>245</v>
      </c>
      <c r="T102" s="3">
        <v>1000</v>
      </c>
      <c r="U102" s="3">
        <v>8.8999999999999996E-2</v>
      </c>
      <c r="V102" s="12">
        <v>245</v>
      </c>
      <c r="W102" s="3" t="s">
        <v>248</v>
      </c>
    </row>
    <row r="103" spans="1:23" x14ac:dyDescent="0.25">
      <c r="A103">
        <v>620</v>
      </c>
      <c r="B103">
        <v>176200140</v>
      </c>
      <c r="C103" s="3" t="s">
        <v>574</v>
      </c>
      <c r="D103" s="3" t="s">
        <v>33</v>
      </c>
      <c r="E103">
        <v>3</v>
      </c>
      <c r="F103" s="3" t="s">
        <v>54</v>
      </c>
      <c r="G103" s="4" t="s">
        <v>575</v>
      </c>
      <c r="H103" s="5" t="s">
        <v>576</v>
      </c>
      <c r="I103" s="3" t="s">
        <v>27</v>
      </c>
      <c r="J103" s="3" t="s">
        <v>577</v>
      </c>
      <c r="K103" s="3" t="s">
        <v>29</v>
      </c>
      <c r="L103" s="3" t="s">
        <v>578</v>
      </c>
      <c r="M103" s="3">
        <v>299</v>
      </c>
      <c r="N103" s="3">
        <f t="shared" si="3"/>
        <v>53</v>
      </c>
      <c r="O103" s="3">
        <v>3000</v>
      </c>
      <c r="P103" s="3">
        <v>6.9000000000000006E-2</v>
      </c>
      <c r="Q103" s="3">
        <v>533.66899999999998</v>
      </c>
      <c r="R103" s="3">
        <v>6401</v>
      </c>
      <c r="S103" s="3">
        <v>246</v>
      </c>
      <c r="T103" s="3">
        <v>1000</v>
      </c>
      <c r="U103" s="3">
        <v>8.8999999999999996E-2</v>
      </c>
      <c r="V103" s="12">
        <v>726.68899999999996</v>
      </c>
      <c r="W103" s="3" t="s">
        <v>149</v>
      </c>
    </row>
    <row r="104" spans="1:23" x14ac:dyDescent="0.25">
      <c r="A104">
        <v>620</v>
      </c>
      <c r="B104">
        <v>6203658</v>
      </c>
      <c r="C104" s="3" t="s">
        <v>579</v>
      </c>
      <c r="D104" s="3" t="s">
        <v>33</v>
      </c>
      <c r="E104">
        <v>2</v>
      </c>
      <c r="F104" s="3" t="s">
        <v>250</v>
      </c>
      <c r="G104" s="4" t="s">
        <v>580</v>
      </c>
      <c r="H104" s="5" t="s">
        <v>581</v>
      </c>
      <c r="I104" s="3" t="s">
        <v>122</v>
      </c>
      <c r="J104" s="3" t="s">
        <v>582</v>
      </c>
      <c r="K104" s="3" t="s">
        <v>29</v>
      </c>
      <c r="L104" s="3" t="s">
        <v>270</v>
      </c>
      <c r="M104" s="3">
        <v>182</v>
      </c>
      <c r="N104" s="3">
        <f t="shared" si="3"/>
        <v>-64</v>
      </c>
      <c r="O104" s="3">
        <v>1000</v>
      </c>
      <c r="P104" s="3">
        <v>6.4000000000000001E-2</v>
      </c>
      <c r="Q104" s="3">
        <v>182</v>
      </c>
      <c r="R104" s="3">
        <v>479</v>
      </c>
      <c r="S104" s="3">
        <v>246</v>
      </c>
      <c r="T104" s="3">
        <v>1000</v>
      </c>
      <c r="U104" s="3">
        <v>8.8999999999999996E-2</v>
      </c>
      <c r="V104" s="12">
        <v>246</v>
      </c>
      <c r="W104" s="3" t="s">
        <v>144</v>
      </c>
    </row>
    <row r="105" spans="1:23" x14ac:dyDescent="0.25">
      <c r="A105">
        <v>620</v>
      </c>
      <c r="B105">
        <v>186200167</v>
      </c>
      <c r="C105" s="3" t="s">
        <v>587</v>
      </c>
      <c r="D105" s="3" t="s">
        <v>23</v>
      </c>
      <c r="E105">
        <v>3</v>
      </c>
      <c r="F105" s="3" t="s">
        <v>180</v>
      </c>
      <c r="G105" s="4" t="s">
        <v>588</v>
      </c>
      <c r="H105" s="5" t="s">
        <v>117</v>
      </c>
      <c r="I105" s="3" t="s">
        <v>319</v>
      </c>
      <c r="J105" s="3" t="s">
        <v>589</v>
      </c>
      <c r="K105" s="3" t="s">
        <v>321</v>
      </c>
      <c r="L105" s="3" t="s">
        <v>64</v>
      </c>
      <c r="M105" s="3">
        <v>184</v>
      </c>
      <c r="N105" s="3">
        <f t="shared" si="3"/>
        <v>-62</v>
      </c>
      <c r="O105" s="3">
        <v>2000</v>
      </c>
      <c r="P105" s="3">
        <v>8.5999999999999993E-2</v>
      </c>
      <c r="Q105" s="3">
        <v>184</v>
      </c>
      <c r="R105" s="3">
        <v>207</v>
      </c>
      <c r="S105" s="3">
        <v>204</v>
      </c>
      <c r="T105" s="3">
        <v>2000</v>
      </c>
      <c r="U105" s="3">
        <v>9.9000000000000005E-2</v>
      </c>
      <c r="V105" s="12">
        <v>204</v>
      </c>
      <c r="W105" s="3" t="s">
        <v>136</v>
      </c>
    </row>
    <row r="106" spans="1:23" x14ac:dyDescent="0.25">
      <c r="A106">
        <v>620</v>
      </c>
      <c r="B106">
        <v>176200140</v>
      </c>
      <c r="C106" s="3" t="s">
        <v>574</v>
      </c>
      <c r="D106" s="3" t="s">
        <v>33</v>
      </c>
      <c r="E106">
        <v>3</v>
      </c>
      <c r="F106" s="3" t="s">
        <v>54</v>
      </c>
      <c r="G106" s="4" t="s">
        <v>583</v>
      </c>
      <c r="H106" s="5" t="s">
        <v>117</v>
      </c>
      <c r="I106" s="3" t="s">
        <v>122</v>
      </c>
      <c r="J106" s="3" t="s">
        <v>584</v>
      </c>
      <c r="K106" s="3" t="s">
        <v>29</v>
      </c>
      <c r="L106" s="3" t="s">
        <v>585</v>
      </c>
      <c r="M106" s="3">
        <v>195</v>
      </c>
      <c r="N106" s="3">
        <f t="shared" si="3"/>
        <v>-51</v>
      </c>
      <c r="O106" s="3">
        <v>1000</v>
      </c>
      <c r="P106" s="3">
        <v>6.9000000000000006E-2</v>
      </c>
      <c r="Q106" s="3">
        <v>279.04199999999997</v>
      </c>
      <c r="R106" s="3">
        <v>2218</v>
      </c>
      <c r="S106" s="3">
        <v>246</v>
      </c>
      <c r="T106" s="3">
        <v>1000</v>
      </c>
      <c r="U106" s="3">
        <v>8.8999999999999996E-2</v>
      </c>
      <c r="V106" s="12">
        <v>354.40199999999999</v>
      </c>
      <c r="W106" s="3" t="s">
        <v>586</v>
      </c>
    </row>
    <row r="107" spans="1:23" x14ac:dyDescent="0.25">
      <c r="A107">
        <v>620</v>
      </c>
      <c r="B107">
        <v>146201011</v>
      </c>
      <c r="C107" s="3" t="s">
        <v>590</v>
      </c>
      <c r="D107" s="3" t="s">
        <v>33</v>
      </c>
      <c r="E107">
        <v>3</v>
      </c>
      <c r="F107" s="3" t="s">
        <v>180</v>
      </c>
      <c r="G107" s="4" t="s">
        <v>591</v>
      </c>
      <c r="H107" s="5" t="s">
        <v>592</v>
      </c>
      <c r="I107" s="3" t="s">
        <v>27</v>
      </c>
      <c r="J107" s="3" t="s">
        <v>593</v>
      </c>
      <c r="K107" s="3" t="s">
        <v>29</v>
      </c>
      <c r="L107" s="3" t="s">
        <v>594</v>
      </c>
      <c r="M107" s="3">
        <v>248</v>
      </c>
      <c r="N107" s="3">
        <f t="shared" si="3"/>
        <v>2</v>
      </c>
      <c r="O107" s="3">
        <v>1200</v>
      </c>
      <c r="P107" s="3">
        <v>7.9000000000000001E-2</v>
      </c>
      <c r="Q107" s="3">
        <v>384.19600000000003</v>
      </c>
      <c r="R107" s="3">
        <v>2924</v>
      </c>
      <c r="S107" s="3">
        <v>246</v>
      </c>
      <c r="T107" s="3">
        <v>1000</v>
      </c>
      <c r="U107" s="3">
        <v>8.8999999999999996E-2</v>
      </c>
      <c r="V107" s="12">
        <v>417.23599999999999</v>
      </c>
      <c r="W107" s="3" t="s">
        <v>386</v>
      </c>
    </row>
    <row r="108" spans="1:23" x14ac:dyDescent="0.25">
      <c r="A108">
        <v>620</v>
      </c>
      <c r="B108">
        <v>146201113</v>
      </c>
      <c r="C108" s="3" t="s">
        <v>316</v>
      </c>
      <c r="D108" s="3" t="s">
        <v>23</v>
      </c>
      <c r="E108">
        <v>12</v>
      </c>
      <c r="F108" s="3" t="s">
        <v>46</v>
      </c>
      <c r="G108" s="4" t="s">
        <v>594</v>
      </c>
      <c r="H108" s="5" t="s">
        <v>595</v>
      </c>
      <c r="I108" s="3" t="s">
        <v>27</v>
      </c>
      <c r="J108" s="3" t="s">
        <v>596</v>
      </c>
      <c r="K108" s="3" t="s">
        <v>29</v>
      </c>
      <c r="L108" s="3" t="s">
        <v>322</v>
      </c>
      <c r="M108" s="3">
        <v>215</v>
      </c>
      <c r="N108" s="3">
        <f t="shared" si="3"/>
        <v>-31</v>
      </c>
      <c r="O108" s="3">
        <v>1200</v>
      </c>
      <c r="P108" s="3">
        <v>6.5000000000000002E-2</v>
      </c>
      <c r="Q108" s="3">
        <v>215</v>
      </c>
      <c r="R108" s="3">
        <v>0</v>
      </c>
      <c r="S108" s="3">
        <v>246</v>
      </c>
      <c r="T108" s="3">
        <v>1000</v>
      </c>
      <c r="U108" s="3">
        <v>8.8999999999999996E-2</v>
      </c>
      <c r="V108" s="12">
        <v>246</v>
      </c>
      <c r="W108" s="3" t="s">
        <v>597</v>
      </c>
    </row>
    <row r="109" spans="1:23" x14ac:dyDescent="0.25">
      <c r="A109">
        <v>620</v>
      </c>
      <c r="B109">
        <v>6203479</v>
      </c>
      <c r="C109" s="3" t="s">
        <v>598</v>
      </c>
      <c r="D109" s="3" t="s">
        <v>33</v>
      </c>
      <c r="E109">
        <v>3</v>
      </c>
      <c r="F109" s="3" t="s">
        <v>146</v>
      </c>
      <c r="G109" s="4" t="s">
        <v>599</v>
      </c>
      <c r="H109" s="5" t="s">
        <v>600</v>
      </c>
      <c r="I109" s="3" t="s">
        <v>49</v>
      </c>
      <c r="J109" s="3" t="s">
        <v>601</v>
      </c>
      <c r="K109" s="3" t="s">
        <v>29</v>
      </c>
      <c r="L109" s="3" t="s">
        <v>602</v>
      </c>
      <c r="M109" s="3">
        <v>350</v>
      </c>
      <c r="N109" s="3">
        <f t="shared" si="3"/>
        <v>104</v>
      </c>
      <c r="O109" s="3">
        <v>0</v>
      </c>
      <c r="P109" s="3">
        <v>0</v>
      </c>
      <c r="Q109" s="3">
        <v>350</v>
      </c>
      <c r="R109" s="3">
        <v>3358</v>
      </c>
      <c r="S109" s="3">
        <v>246</v>
      </c>
      <c r="T109" s="3">
        <v>1000</v>
      </c>
      <c r="U109" s="3">
        <v>8.8999999999999996E-2</v>
      </c>
      <c r="V109" s="12">
        <v>455.86200000000002</v>
      </c>
      <c r="W109" s="3" t="s">
        <v>290</v>
      </c>
    </row>
    <row r="110" spans="1:23" x14ac:dyDescent="0.25">
      <c r="A110">
        <v>620</v>
      </c>
      <c r="B110">
        <v>6206808</v>
      </c>
      <c r="C110" s="3" t="s">
        <v>603</v>
      </c>
      <c r="D110" s="3" t="s">
        <v>33</v>
      </c>
      <c r="E110">
        <v>8</v>
      </c>
      <c r="F110" s="3" t="s">
        <v>95</v>
      </c>
      <c r="G110" s="4" t="s">
        <v>604</v>
      </c>
      <c r="H110" s="5" t="s">
        <v>605</v>
      </c>
      <c r="I110" s="3" t="s">
        <v>122</v>
      </c>
      <c r="J110" s="3" t="s">
        <v>606</v>
      </c>
      <c r="K110" s="3" t="s">
        <v>29</v>
      </c>
      <c r="L110" s="3" t="s">
        <v>607</v>
      </c>
      <c r="M110" s="3">
        <v>169</v>
      </c>
      <c r="N110" s="3">
        <f t="shared" si="3"/>
        <v>-77</v>
      </c>
      <c r="O110" s="3">
        <v>1200</v>
      </c>
      <c r="P110" s="3">
        <v>5.8999999999999997E-2</v>
      </c>
      <c r="Q110" s="3">
        <v>169</v>
      </c>
      <c r="R110" s="3">
        <v>915</v>
      </c>
      <c r="S110" s="3">
        <v>246</v>
      </c>
      <c r="T110" s="3">
        <v>1000</v>
      </c>
      <c r="U110" s="3">
        <v>8.8999999999999996E-2</v>
      </c>
      <c r="V110" s="12">
        <v>246</v>
      </c>
      <c r="W110" s="3" t="s">
        <v>31</v>
      </c>
    </row>
    <row r="111" spans="1:23" x14ac:dyDescent="0.25">
      <c r="A111">
        <v>620</v>
      </c>
      <c r="B111">
        <v>156200067</v>
      </c>
      <c r="C111" s="3" t="s">
        <v>608</v>
      </c>
      <c r="D111" s="3" t="s">
        <v>33</v>
      </c>
      <c r="E111">
        <v>8</v>
      </c>
      <c r="F111" s="3" t="s">
        <v>231</v>
      </c>
      <c r="G111" s="4" t="s">
        <v>609</v>
      </c>
      <c r="H111" s="5" t="s">
        <v>610</v>
      </c>
      <c r="I111" s="3" t="s">
        <v>122</v>
      </c>
      <c r="J111" s="3" t="s">
        <v>611</v>
      </c>
      <c r="K111" s="3" t="s">
        <v>29</v>
      </c>
      <c r="L111" s="3" t="s">
        <v>612</v>
      </c>
      <c r="M111" s="3">
        <v>189</v>
      </c>
      <c r="N111" s="3">
        <f t="shared" si="3"/>
        <v>-57</v>
      </c>
      <c r="O111" s="3">
        <v>1000</v>
      </c>
      <c r="P111" s="3">
        <v>7.9000000000000001E-2</v>
      </c>
      <c r="Q111" s="3">
        <v>189</v>
      </c>
      <c r="R111" s="3">
        <v>253</v>
      </c>
      <c r="S111" s="3">
        <v>246</v>
      </c>
      <c r="T111" s="3">
        <v>1000</v>
      </c>
      <c r="U111" s="3">
        <v>8.8999999999999996E-2</v>
      </c>
      <c r="V111" s="12">
        <v>246</v>
      </c>
      <c r="W111" s="3" t="s">
        <v>290</v>
      </c>
    </row>
    <row r="112" spans="1:23" x14ac:dyDescent="0.25">
      <c r="A112">
        <v>620</v>
      </c>
      <c r="B112">
        <v>156200096</v>
      </c>
      <c r="C112" s="3" t="s">
        <v>613</v>
      </c>
      <c r="D112" s="3" t="s">
        <v>23</v>
      </c>
      <c r="E112">
        <v>8</v>
      </c>
      <c r="F112" s="3" t="s">
        <v>231</v>
      </c>
      <c r="G112" s="4" t="s">
        <v>614</v>
      </c>
      <c r="H112" s="5" t="s">
        <v>615</v>
      </c>
      <c r="I112" s="3" t="s">
        <v>27</v>
      </c>
      <c r="J112" s="3" t="s">
        <v>616</v>
      </c>
      <c r="K112" s="3" t="s">
        <v>29</v>
      </c>
      <c r="L112" s="3" t="s">
        <v>617</v>
      </c>
      <c r="M112" s="3">
        <v>199</v>
      </c>
      <c r="N112" s="3">
        <f t="shared" si="3"/>
        <v>-47</v>
      </c>
      <c r="O112" s="3">
        <v>1000</v>
      </c>
      <c r="P112" s="3">
        <v>7.9000000000000001E-2</v>
      </c>
      <c r="Q112" s="3">
        <v>554.89499999999998</v>
      </c>
      <c r="R112" s="3">
        <v>5505</v>
      </c>
      <c r="S112" s="3">
        <v>246</v>
      </c>
      <c r="T112" s="3">
        <v>1000</v>
      </c>
      <c r="U112" s="3">
        <v>8.8999999999999996E-2</v>
      </c>
      <c r="V112" s="12">
        <v>646.94500000000005</v>
      </c>
      <c r="W112" s="3" t="s">
        <v>618</v>
      </c>
    </row>
    <row r="113" spans="1:23" x14ac:dyDescent="0.25">
      <c r="A113">
        <v>620</v>
      </c>
      <c r="B113">
        <v>6206630</v>
      </c>
      <c r="C113" s="3" t="s">
        <v>619</v>
      </c>
      <c r="D113" s="3" t="s">
        <v>33</v>
      </c>
      <c r="E113">
        <v>3</v>
      </c>
      <c r="F113" s="3" t="s">
        <v>216</v>
      </c>
      <c r="G113" s="4" t="s">
        <v>620</v>
      </c>
      <c r="H113" s="5" t="s">
        <v>621</v>
      </c>
      <c r="I113" s="3" t="s">
        <v>27</v>
      </c>
      <c r="J113" s="3" t="s">
        <v>622</v>
      </c>
      <c r="K113" s="3" t="s">
        <v>29</v>
      </c>
      <c r="L113" s="3" t="s">
        <v>623</v>
      </c>
      <c r="M113" s="3">
        <v>264</v>
      </c>
      <c r="N113" s="3">
        <f t="shared" si="3"/>
        <v>18</v>
      </c>
      <c r="O113" s="3">
        <v>1000</v>
      </c>
      <c r="P113" s="3">
        <v>6.5000000000000002E-2</v>
      </c>
      <c r="Q113" s="3">
        <v>365.92</v>
      </c>
      <c r="R113" s="3">
        <v>2568</v>
      </c>
      <c r="S113" s="3">
        <v>246</v>
      </c>
      <c r="T113" s="3">
        <v>1000</v>
      </c>
      <c r="U113" s="3">
        <v>8.8999999999999996E-2</v>
      </c>
      <c r="V113" s="12">
        <v>385.55200000000002</v>
      </c>
      <c r="W113" s="3" t="s">
        <v>624</v>
      </c>
    </row>
    <row r="114" spans="1:23" x14ac:dyDescent="0.25">
      <c r="A114">
        <v>620</v>
      </c>
      <c r="B114">
        <v>6204591</v>
      </c>
      <c r="C114" s="3" t="s">
        <v>249</v>
      </c>
      <c r="D114" s="3" t="s">
        <v>23</v>
      </c>
      <c r="E114">
        <v>2</v>
      </c>
      <c r="F114" s="3" t="s">
        <v>250</v>
      </c>
      <c r="G114" s="4" t="s">
        <v>625</v>
      </c>
      <c r="H114" s="5" t="s">
        <v>241</v>
      </c>
      <c r="I114" s="3" t="s">
        <v>626</v>
      </c>
      <c r="J114" s="3" t="s">
        <v>627</v>
      </c>
      <c r="K114" s="3" t="s">
        <v>297</v>
      </c>
      <c r="L114" s="3" t="s">
        <v>64</v>
      </c>
      <c r="M114" s="3">
        <v>110</v>
      </c>
      <c r="N114" s="3">
        <f t="shared" si="3"/>
        <v>-136</v>
      </c>
      <c r="O114" s="3">
        <v>0</v>
      </c>
      <c r="P114" s="3">
        <v>0</v>
      </c>
      <c r="Q114" s="3">
        <v>110</v>
      </c>
      <c r="R114" s="3">
        <v>1</v>
      </c>
      <c r="S114" s="3">
        <v>120</v>
      </c>
      <c r="T114" s="3">
        <v>0</v>
      </c>
      <c r="U114" s="3">
        <v>0</v>
      </c>
      <c r="V114" s="12">
        <v>120</v>
      </c>
      <c r="W114" s="3" t="s">
        <v>386</v>
      </c>
    </row>
    <row r="115" spans="1:23" x14ac:dyDescent="0.25">
      <c r="A115">
        <v>620</v>
      </c>
      <c r="B115">
        <v>6204591</v>
      </c>
      <c r="C115" s="3" t="s">
        <v>249</v>
      </c>
      <c r="D115" s="3" t="s">
        <v>23</v>
      </c>
      <c r="E115">
        <v>2</v>
      </c>
      <c r="F115" s="3" t="s">
        <v>250</v>
      </c>
      <c r="G115" s="4" t="s">
        <v>628</v>
      </c>
      <c r="H115" s="5" t="s">
        <v>241</v>
      </c>
      <c r="I115" s="3" t="s">
        <v>629</v>
      </c>
      <c r="J115" s="3" t="s">
        <v>630</v>
      </c>
      <c r="K115" s="3" t="s">
        <v>39</v>
      </c>
      <c r="L115" s="3" t="s">
        <v>631</v>
      </c>
      <c r="M115" s="3">
        <v>665</v>
      </c>
      <c r="N115" s="3">
        <f>M115-805</f>
        <v>-140</v>
      </c>
      <c r="O115" s="3">
        <v>10000</v>
      </c>
      <c r="P115" s="3">
        <v>6.9000000000000006E-2</v>
      </c>
      <c r="Q115" s="3">
        <v>665</v>
      </c>
      <c r="R115" s="3">
        <v>1</v>
      </c>
      <c r="S115" s="3">
        <v>815</v>
      </c>
      <c r="T115" s="3">
        <v>10000</v>
      </c>
      <c r="U115" s="3">
        <v>7.9000000000000001E-2</v>
      </c>
      <c r="V115" s="12">
        <v>815</v>
      </c>
      <c r="W115" s="3" t="s">
        <v>434</v>
      </c>
    </row>
    <row r="116" spans="1:23" x14ac:dyDescent="0.25">
      <c r="A116">
        <v>620</v>
      </c>
      <c r="B116">
        <v>6204658</v>
      </c>
      <c r="C116" s="3" t="s">
        <v>268</v>
      </c>
      <c r="D116" s="3" t="s">
        <v>33</v>
      </c>
      <c r="E116">
        <v>7</v>
      </c>
      <c r="F116" s="3" t="s">
        <v>258</v>
      </c>
      <c r="G116" s="4" t="s">
        <v>641</v>
      </c>
      <c r="H116" s="5" t="s">
        <v>633</v>
      </c>
      <c r="I116" s="3" t="s">
        <v>642</v>
      </c>
      <c r="J116" s="3" t="s">
        <v>643</v>
      </c>
      <c r="K116" s="3" t="s">
        <v>297</v>
      </c>
      <c r="L116" s="3" t="s">
        <v>64</v>
      </c>
      <c r="M116" s="3">
        <v>75</v>
      </c>
      <c r="N116" s="3">
        <f t="shared" ref="N116:N126" si="4">M116-246</f>
        <v>-171</v>
      </c>
      <c r="O116" s="3">
        <v>0</v>
      </c>
      <c r="P116" s="3">
        <v>0</v>
      </c>
      <c r="Q116" s="3">
        <v>75</v>
      </c>
      <c r="R116" s="3">
        <v>1</v>
      </c>
      <c r="S116" s="3">
        <v>99</v>
      </c>
      <c r="T116" s="3">
        <v>0</v>
      </c>
      <c r="U116" s="3">
        <v>0</v>
      </c>
      <c r="V116" s="12">
        <v>99</v>
      </c>
      <c r="W116" s="3" t="s">
        <v>83</v>
      </c>
    </row>
    <row r="117" spans="1:23" x14ac:dyDescent="0.25">
      <c r="A117">
        <v>620</v>
      </c>
      <c r="B117">
        <v>6204658</v>
      </c>
      <c r="C117" s="3" t="s">
        <v>268</v>
      </c>
      <c r="D117" s="3" t="s">
        <v>33</v>
      </c>
      <c r="E117">
        <v>7</v>
      </c>
      <c r="F117" s="3" t="s">
        <v>258</v>
      </c>
      <c r="G117" s="4" t="s">
        <v>632</v>
      </c>
      <c r="H117" s="5" t="s">
        <v>633</v>
      </c>
      <c r="I117" s="3" t="s">
        <v>27</v>
      </c>
      <c r="J117" s="3" t="s">
        <v>634</v>
      </c>
      <c r="K117" s="3" t="s">
        <v>29</v>
      </c>
      <c r="L117" s="3" t="s">
        <v>635</v>
      </c>
      <c r="M117" s="3">
        <v>175</v>
      </c>
      <c r="N117" s="3">
        <f t="shared" si="4"/>
        <v>-71</v>
      </c>
      <c r="O117" s="3">
        <v>1200</v>
      </c>
      <c r="P117" s="3">
        <v>0.06</v>
      </c>
      <c r="Q117" s="3">
        <v>562.05999999999995</v>
      </c>
      <c r="R117" s="3">
        <v>7651</v>
      </c>
      <c r="S117" s="3">
        <v>246</v>
      </c>
      <c r="T117" s="3">
        <v>1000</v>
      </c>
      <c r="U117" s="3">
        <v>8.8999999999999996E-2</v>
      </c>
      <c r="V117" s="12">
        <v>837.93899999999996</v>
      </c>
      <c r="W117" s="3" t="s">
        <v>52</v>
      </c>
    </row>
    <row r="118" spans="1:23" x14ac:dyDescent="0.25">
      <c r="A118">
        <v>620</v>
      </c>
      <c r="B118">
        <v>62043</v>
      </c>
      <c r="C118" s="3" t="s">
        <v>636</v>
      </c>
      <c r="D118" s="3" t="s">
        <v>33</v>
      </c>
      <c r="E118">
        <v>1</v>
      </c>
      <c r="F118" s="3" t="s">
        <v>146</v>
      </c>
      <c r="G118" s="4" t="s">
        <v>637</v>
      </c>
      <c r="H118" s="5" t="s">
        <v>633</v>
      </c>
      <c r="I118" s="3" t="s">
        <v>27</v>
      </c>
      <c r="J118" s="3" t="s">
        <v>638</v>
      </c>
      <c r="K118" s="3" t="s">
        <v>29</v>
      </c>
      <c r="L118" s="3" t="s">
        <v>639</v>
      </c>
      <c r="M118" s="3">
        <v>330</v>
      </c>
      <c r="N118" s="3">
        <f t="shared" si="4"/>
        <v>84</v>
      </c>
      <c r="O118" s="3">
        <v>4000</v>
      </c>
      <c r="P118" s="3">
        <v>6.9000000000000006E-2</v>
      </c>
      <c r="Q118" s="3">
        <v>330</v>
      </c>
      <c r="R118" s="3">
        <v>1995</v>
      </c>
      <c r="S118" s="3">
        <v>246</v>
      </c>
      <c r="T118" s="3">
        <v>1000</v>
      </c>
      <c r="U118" s="3">
        <v>8.8999999999999996E-2</v>
      </c>
      <c r="V118" s="12">
        <v>334.55500000000001</v>
      </c>
      <c r="W118" s="3" t="s">
        <v>640</v>
      </c>
    </row>
    <row r="119" spans="1:23" x14ac:dyDescent="0.25">
      <c r="A119">
        <v>620</v>
      </c>
      <c r="B119">
        <v>156200817</v>
      </c>
      <c r="C119" s="3" t="s">
        <v>644</v>
      </c>
      <c r="D119" s="3" t="s">
        <v>33</v>
      </c>
      <c r="E119">
        <v>5</v>
      </c>
      <c r="F119" s="3" t="s">
        <v>250</v>
      </c>
      <c r="G119" s="4" t="s">
        <v>645</v>
      </c>
      <c r="H119" s="5" t="s">
        <v>646</v>
      </c>
      <c r="I119" s="3" t="s">
        <v>122</v>
      </c>
      <c r="J119" s="3" t="s">
        <v>647</v>
      </c>
      <c r="K119" s="3" t="s">
        <v>29</v>
      </c>
      <c r="L119" s="3" t="s">
        <v>648</v>
      </c>
      <c r="M119" s="3">
        <v>189</v>
      </c>
      <c r="N119" s="3">
        <f t="shared" si="4"/>
        <v>-57</v>
      </c>
      <c r="O119" s="3">
        <v>1000</v>
      </c>
      <c r="P119" s="3">
        <v>7.9000000000000001E-2</v>
      </c>
      <c r="Q119" s="3">
        <v>189</v>
      </c>
      <c r="R119" s="3">
        <v>995</v>
      </c>
      <c r="S119" s="3">
        <v>246</v>
      </c>
      <c r="T119" s="3">
        <v>1000</v>
      </c>
      <c r="U119" s="3">
        <v>8.8999999999999996E-2</v>
      </c>
      <c r="V119" s="12">
        <v>246</v>
      </c>
      <c r="W119" s="3" t="s">
        <v>290</v>
      </c>
    </row>
    <row r="120" spans="1:23" x14ac:dyDescent="0.25">
      <c r="A120">
        <v>620</v>
      </c>
      <c r="B120">
        <v>6204094</v>
      </c>
      <c r="C120" s="3" t="s">
        <v>649</v>
      </c>
      <c r="D120" s="3" t="s">
        <v>650</v>
      </c>
      <c r="E120">
        <v>9</v>
      </c>
      <c r="F120" s="3" t="s">
        <v>187</v>
      </c>
      <c r="G120" s="4" t="s">
        <v>651</v>
      </c>
      <c r="H120" s="5" t="s">
        <v>652</v>
      </c>
      <c r="I120" s="3" t="s">
        <v>653</v>
      </c>
      <c r="J120" s="3" t="s">
        <v>654</v>
      </c>
      <c r="K120" s="3" t="s">
        <v>297</v>
      </c>
      <c r="L120" s="3" t="s">
        <v>655</v>
      </c>
      <c r="M120" s="3">
        <v>95</v>
      </c>
      <c r="N120" s="3">
        <f t="shared" si="4"/>
        <v>-151</v>
      </c>
      <c r="O120" s="3">
        <v>0</v>
      </c>
      <c r="P120" s="3">
        <v>0</v>
      </c>
      <c r="Q120" s="3">
        <v>95</v>
      </c>
      <c r="R120" s="3">
        <v>1</v>
      </c>
      <c r="S120" s="3">
        <v>110</v>
      </c>
      <c r="T120" s="3">
        <v>0</v>
      </c>
      <c r="U120" s="3">
        <v>0</v>
      </c>
      <c r="V120" s="12">
        <v>110</v>
      </c>
      <c r="W120" s="3" t="s">
        <v>618</v>
      </c>
    </row>
    <row r="121" spans="1:23" x14ac:dyDescent="0.25">
      <c r="A121">
        <v>620</v>
      </c>
      <c r="B121">
        <v>156200818</v>
      </c>
      <c r="C121" s="3" t="s">
        <v>656</v>
      </c>
      <c r="D121" s="3" t="s">
        <v>657</v>
      </c>
      <c r="E121">
        <v>10</v>
      </c>
      <c r="F121" s="3" t="s">
        <v>231</v>
      </c>
      <c r="G121" s="4" t="s">
        <v>658</v>
      </c>
      <c r="H121" s="5" t="s">
        <v>659</v>
      </c>
      <c r="I121" s="3" t="s">
        <v>642</v>
      </c>
      <c r="J121" s="3" t="s">
        <v>660</v>
      </c>
      <c r="K121" s="3" t="s">
        <v>297</v>
      </c>
      <c r="L121" s="3" t="s">
        <v>64</v>
      </c>
      <c r="M121" s="3">
        <v>75</v>
      </c>
      <c r="N121" s="3">
        <f t="shared" si="4"/>
        <v>-171</v>
      </c>
      <c r="O121" s="3">
        <v>0</v>
      </c>
      <c r="P121" s="3">
        <v>0</v>
      </c>
      <c r="Q121" s="3">
        <v>75</v>
      </c>
      <c r="R121" s="3">
        <v>1</v>
      </c>
      <c r="S121" s="3">
        <v>99</v>
      </c>
      <c r="T121" s="3">
        <v>0</v>
      </c>
      <c r="U121" s="3">
        <v>0</v>
      </c>
      <c r="V121" s="12">
        <v>99</v>
      </c>
      <c r="W121" s="3" t="s">
        <v>83</v>
      </c>
    </row>
    <row r="122" spans="1:23" x14ac:dyDescent="0.25">
      <c r="A122">
        <v>620</v>
      </c>
      <c r="B122">
        <v>6205185</v>
      </c>
      <c r="C122" s="3" t="s">
        <v>661</v>
      </c>
      <c r="D122" s="3" t="s">
        <v>33</v>
      </c>
      <c r="E122">
        <v>7</v>
      </c>
      <c r="F122" s="3" t="s">
        <v>146</v>
      </c>
      <c r="G122" s="4" t="s">
        <v>184</v>
      </c>
      <c r="H122" s="5" t="s">
        <v>662</v>
      </c>
      <c r="I122" s="3" t="s">
        <v>339</v>
      </c>
      <c r="J122" s="3" t="s">
        <v>663</v>
      </c>
      <c r="K122" s="3" t="s">
        <v>29</v>
      </c>
      <c r="L122" s="3" t="s">
        <v>664</v>
      </c>
      <c r="M122" s="3">
        <v>295</v>
      </c>
      <c r="N122" s="3">
        <f t="shared" si="4"/>
        <v>49</v>
      </c>
      <c r="O122" s="3">
        <v>1200</v>
      </c>
      <c r="P122" s="3">
        <v>0.125</v>
      </c>
      <c r="Q122" s="3">
        <v>503.875</v>
      </c>
      <c r="R122" s="3">
        <v>2871</v>
      </c>
      <c r="S122" s="3">
        <v>309</v>
      </c>
      <c r="T122" s="3">
        <v>1000</v>
      </c>
      <c r="U122" s="3">
        <v>0.14899999999999999</v>
      </c>
      <c r="V122" s="12">
        <v>587.779</v>
      </c>
      <c r="W122" s="3" t="s">
        <v>618</v>
      </c>
    </row>
    <row r="123" spans="1:23" x14ac:dyDescent="0.25">
      <c r="A123">
        <v>620</v>
      </c>
      <c r="B123">
        <v>166200488</v>
      </c>
      <c r="C123" s="3" t="s">
        <v>665</v>
      </c>
      <c r="D123" s="3" t="s">
        <v>33</v>
      </c>
      <c r="E123">
        <v>5</v>
      </c>
      <c r="F123" s="3" t="s">
        <v>125</v>
      </c>
      <c r="G123" s="4" t="s">
        <v>338</v>
      </c>
      <c r="H123" s="5" t="s">
        <v>666</v>
      </c>
      <c r="I123" s="3" t="s">
        <v>49</v>
      </c>
      <c r="J123" s="3" t="s">
        <v>667</v>
      </c>
      <c r="K123" s="3" t="s">
        <v>29</v>
      </c>
      <c r="L123" s="3" t="s">
        <v>668</v>
      </c>
      <c r="M123" s="3">
        <v>189</v>
      </c>
      <c r="N123" s="3">
        <f t="shared" si="4"/>
        <v>-57</v>
      </c>
      <c r="O123" s="3">
        <v>1200</v>
      </c>
      <c r="P123" s="3">
        <v>6.7000000000000004E-2</v>
      </c>
      <c r="Q123" s="3">
        <v>261.56099999999998</v>
      </c>
      <c r="R123" s="3">
        <v>2283</v>
      </c>
      <c r="S123" s="3">
        <v>246</v>
      </c>
      <c r="T123" s="3">
        <v>1000</v>
      </c>
      <c r="U123" s="3">
        <v>8.8999999999999996E-2</v>
      </c>
      <c r="V123" s="12">
        <v>360.18700000000001</v>
      </c>
      <c r="W123" s="3" t="s">
        <v>149</v>
      </c>
    </row>
    <row r="124" spans="1:23" x14ac:dyDescent="0.25">
      <c r="A124">
        <v>620</v>
      </c>
      <c r="B124">
        <v>176200129</v>
      </c>
      <c r="C124" s="3" t="s">
        <v>669</v>
      </c>
      <c r="D124" s="3" t="s">
        <v>452</v>
      </c>
      <c r="E124">
        <v>12</v>
      </c>
      <c r="F124" s="3" t="s">
        <v>46</v>
      </c>
      <c r="G124" s="4" t="s">
        <v>670</v>
      </c>
      <c r="H124" s="5" t="s">
        <v>671</v>
      </c>
      <c r="I124" s="3" t="s">
        <v>466</v>
      </c>
      <c r="J124" s="3" t="s">
        <v>672</v>
      </c>
      <c r="K124" s="3" t="s">
        <v>29</v>
      </c>
      <c r="L124" s="3" t="s">
        <v>64</v>
      </c>
      <c r="M124" s="3">
        <v>229</v>
      </c>
      <c r="N124" s="3">
        <f t="shared" si="4"/>
        <v>-17</v>
      </c>
      <c r="O124" s="3">
        <v>1000</v>
      </c>
      <c r="P124" s="3">
        <v>7.9000000000000001E-2</v>
      </c>
      <c r="Q124" s="3">
        <v>229</v>
      </c>
      <c r="R124" s="3">
        <v>0</v>
      </c>
      <c r="S124" s="3">
        <v>264</v>
      </c>
      <c r="T124" s="3">
        <v>1000</v>
      </c>
      <c r="U124" s="3">
        <v>8.8999999999999996E-2</v>
      </c>
      <c r="V124" s="12">
        <v>264</v>
      </c>
      <c r="W124" s="3" t="s">
        <v>597</v>
      </c>
    </row>
    <row r="125" spans="1:23" x14ac:dyDescent="0.25">
      <c r="A125">
        <v>620</v>
      </c>
      <c r="B125">
        <v>196200188</v>
      </c>
      <c r="C125" s="3" t="s">
        <v>673</v>
      </c>
      <c r="D125" s="3" t="s">
        <v>33</v>
      </c>
      <c r="E125">
        <v>7</v>
      </c>
      <c r="F125" s="3" t="s">
        <v>222</v>
      </c>
      <c r="G125" s="4" t="s">
        <v>674</v>
      </c>
      <c r="H125" s="5" t="s">
        <v>675</v>
      </c>
      <c r="I125" s="3" t="s">
        <v>319</v>
      </c>
      <c r="J125" s="3" t="s">
        <v>676</v>
      </c>
      <c r="K125" s="3" t="s">
        <v>321</v>
      </c>
      <c r="L125" s="3" t="s">
        <v>64</v>
      </c>
      <c r="M125" s="3">
        <v>189</v>
      </c>
      <c r="N125" s="3">
        <f t="shared" si="4"/>
        <v>-57</v>
      </c>
      <c r="O125" s="3">
        <v>2000</v>
      </c>
      <c r="P125" s="3">
        <v>8.5999999999999993E-2</v>
      </c>
      <c r="Q125" s="3">
        <v>575.31200000000001</v>
      </c>
      <c r="R125" s="3">
        <v>6492</v>
      </c>
      <c r="S125" s="3">
        <v>204</v>
      </c>
      <c r="T125" s="3">
        <v>2000</v>
      </c>
      <c r="U125" s="3">
        <v>9.9000000000000005E-2</v>
      </c>
      <c r="V125" s="12">
        <v>648.70799999999997</v>
      </c>
      <c r="W125" s="3" t="s">
        <v>677</v>
      </c>
    </row>
    <row r="126" spans="1:23" x14ac:dyDescent="0.25">
      <c r="A126">
        <v>620</v>
      </c>
      <c r="B126">
        <v>156201412</v>
      </c>
      <c r="C126" s="3" t="s">
        <v>235</v>
      </c>
      <c r="D126" s="3" t="s">
        <v>23</v>
      </c>
      <c r="E126">
        <v>3</v>
      </c>
      <c r="F126" s="3" t="s">
        <v>336</v>
      </c>
      <c r="G126" s="4" t="s">
        <v>678</v>
      </c>
      <c r="H126" s="5" t="s">
        <v>679</v>
      </c>
      <c r="I126" s="3" t="s">
        <v>680</v>
      </c>
      <c r="J126" s="3" t="s">
        <v>681</v>
      </c>
      <c r="K126" s="3" t="s">
        <v>39</v>
      </c>
      <c r="L126" s="3" t="s">
        <v>241</v>
      </c>
      <c r="M126" s="3">
        <v>435</v>
      </c>
      <c r="N126" s="3">
        <f t="shared" si="4"/>
        <v>189</v>
      </c>
      <c r="O126" s="3">
        <v>1200</v>
      </c>
      <c r="P126" s="3">
        <v>5.6000000000000001E-2</v>
      </c>
      <c r="Q126" s="3">
        <v>726.81600000000003</v>
      </c>
      <c r="R126" s="3">
        <v>6411</v>
      </c>
      <c r="S126" s="3">
        <v>484</v>
      </c>
      <c r="T126" s="3">
        <v>1000</v>
      </c>
      <c r="U126" s="3">
        <v>7.9000000000000001E-2</v>
      </c>
      <c r="V126" s="12">
        <v>911.46900000000005</v>
      </c>
      <c r="W126" s="3" t="s">
        <v>278</v>
      </c>
    </row>
    <row r="127" spans="1:23" x14ac:dyDescent="0.25">
      <c r="A127">
        <v>620</v>
      </c>
      <c r="B127">
        <v>156201412</v>
      </c>
      <c r="C127" s="3" t="s">
        <v>235</v>
      </c>
      <c r="D127" s="3" t="s">
        <v>23</v>
      </c>
      <c r="E127">
        <v>3</v>
      </c>
      <c r="F127" s="3" t="s">
        <v>336</v>
      </c>
      <c r="G127" s="4" t="s">
        <v>682</v>
      </c>
      <c r="H127" s="5" t="s">
        <v>679</v>
      </c>
      <c r="I127" s="3" t="s">
        <v>128</v>
      </c>
      <c r="J127" s="3" t="s">
        <v>683</v>
      </c>
      <c r="K127" s="3" t="s">
        <v>39</v>
      </c>
      <c r="L127" s="3" t="s">
        <v>241</v>
      </c>
      <c r="M127" s="3">
        <v>864</v>
      </c>
      <c r="N127" s="3">
        <f>M127-805</f>
        <v>59</v>
      </c>
      <c r="O127" s="3">
        <v>0</v>
      </c>
      <c r="P127" s="3">
        <v>0</v>
      </c>
      <c r="Q127" s="3">
        <v>864</v>
      </c>
      <c r="R127" s="3">
        <v>1</v>
      </c>
      <c r="S127" s="3">
        <v>815</v>
      </c>
      <c r="T127" s="3">
        <v>10000</v>
      </c>
      <c r="U127" s="3">
        <v>7.9000000000000001E-2</v>
      </c>
      <c r="V127" s="12">
        <v>815</v>
      </c>
      <c r="W127" s="3" t="s">
        <v>684</v>
      </c>
    </row>
    <row r="128" spans="1:23" x14ac:dyDescent="0.25">
      <c r="A128">
        <v>620</v>
      </c>
      <c r="B128">
        <v>6205206</v>
      </c>
      <c r="C128" s="3" t="s">
        <v>685</v>
      </c>
      <c r="D128" s="3" t="s">
        <v>33</v>
      </c>
      <c r="E128">
        <v>6</v>
      </c>
      <c r="F128" s="3" t="s">
        <v>222</v>
      </c>
      <c r="G128" s="4" t="s">
        <v>686</v>
      </c>
      <c r="H128" s="5" t="s">
        <v>687</v>
      </c>
      <c r="I128" s="3" t="s">
        <v>49</v>
      </c>
      <c r="J128" s="3" t="s">
        <v>688</v>
      </c>
      <c r="K128" s="3" t="s">
        <v>29</v>
      </c>
      <c r="L128" s="3" t="s">
        <v>689</v>
      </c>
      <c r="M128" s="3">
        <v>175</v>
      </c>
      <c r="N128" s="3">
        <f t="shared" ref="N128:N158" si="5">M128-246</f>
        <v>-71</v>
      </c>
      <c r="O128" s="3">
        <v>1500</v>
      </c>
      <c r="P128" s="3">
        <v>6.5000000000000002E-2</v>
      </c>
      <c r="Q128" s="3">
        <v>237.92</v>
      </c>
      <c r="R128" s="3">
        <v>2468</v>
      </c>
      <c r="S128" s="3">
        <v>246</v>
      </c>
      <c r="T128" s="3">
        <v>1000</v>
      </c>
      <c r="U128" s="3">
        <v>8.8999999999999996E-2</v>
      </c>
      <c r="V128" s="12">
        <v>376.65199999999999</v>
      </c>
      <c r="W128" s="3" t="s">
        <v>155</v>
      </c>
    </row>
    <row r="129" spans="1:23" x14ac:dyDescent="0.25">
      <c r="A129">
        <v>620</v>
      </c>
      <c r="B129">
        <v>6205206</v>
      </c>
      <c r="C129" s="3" t="s">
        <v>685</v>
      </c>
      <c r="D129" s="3" t="s">
        <v>33</v>
      </c>
      <c r="E129">
        <v>6</v>
      </c>
      <c r="F129" s="3" t="s">
        <v>222</v>
      </c>
      <c r="G129" s="4" t="s">
        <v>690</v>
      </c>
      <c r="H129" s="5" t="s">
        <v>687</v>
      </c>
      <c r="I129" s="3" t="s">
        <v>508</v>
      </c>
      <c r="J129" s="3" t="s">
        <v>691</v>
      </c>
      <c r="K129" s="3" t="s">
        <v>29</v>
      </c>
      <c r="L129" s="3" t="s">
        <v>689</v>
      </c>
      <c r="M129" s="3">
        <v>225</v>
      </c>
      <c r="N129" s="3">
        <f t="shared" si="5"/>
        <v>-21</v>
      </c>
      <c r="O129" s="3">
        <v>1500</v>
      </c>
      <c r="P129" s="3">
        <v>6.5000000000000002E-2</v>
      </c>
      <c r="Q129" s="3">
        <v>225</v>
      </c>
      <c r="R129" s="3">
        <v>696</v>
      </c>
      <c r="S129" s="3">
        <v>281</v>
      </c>
      <c r="T129" s="3">
        <v>1000</v>
      </c>
      <c r="U129" s="3">
        <v>8.8999999999999996E-2</v>
      </c>
      <c r="V129" s="12">
        <v>281</v>
      </c>
      <c r="W129" s="3" t="s">
        <v>278</v>
      </c>
    </row>
    <row r="130" spans="1:23" x14ac:dyDescent="0.25">
      <c r="A130">
        <v>620</v>
      </c>
      <c r="B130">
        <v>156200140</v>
      </c>
      <c r="C130" s="3" t="s">
        <v>692</v>
      </c>
      <c r="D130" s="3" t="s">
        <v>693</v>
      </c>
      <c r="E130">
        <v>11</v>
      </c>
      <c r="F130" s="3" t="s">
        <v>54</v>
      </c>
      <c r="G130" s="4" t="s">
        <v>694</v>
      </c>
      <c r="H130" s="5" t="s">
        <v>695</v>
      </c>
      <c r="I130" s="3" t="s">
        <v>696</v>
      </c>
      <c r="J130" s="3" t="s">
        <v>697</v>
      </c>
      <c r="K130" s="3" t="s">
        <v>29</v>
      </c>
      <c r="L130" s="3" t="s">
        <v>698</v>
      </c>
      <c r="M130" s="3">
        <v>399</v>
      </c>
      <c r="N130" s="3">
        <f t="shared" si="5"/>
        <v>153</v>
      </c>
      <c r="O130" s="3">
        <v>4000</v>
      </c>
      <c r="P130" s="3">
        <v>0.115</v>
      </c>
      <c r="Q130" s="3">
        <v>399</v>
      </c>
      <c r="R130" s="3">
        <v>2037</v>
      </c>
      <c r="S130" s="3">
        <v>299</v>
      </c>
      <c r="T130" s="3">
        <v>1000</v>
      </c>
      <c r="U130" s="3">
        <v>0.14899999999999999</v>
      </c>
      <c r="V130" s="12">
        <v>453.51299999999998</v>
      </c>
      <c r="W130" s="3" t="s">
        <v>401</v>
      </c>
    </row>
    <row r="131" spans="1:23" x14ac:dyDescent="0.25">
      <c r="A131">
        <v>620</v>
      </c>
      <c r="B131">
        <v>6204700</v>
      </c>
      <c r="C131" s="3" t="s">
        <v>699</v>
      </c>
      <c r="D131" s="3" t="s">
        <v>700</v>
      </c>
      <c r="E131">
        <v>10</v>
      </c>
      <c r="F131" s="3" t="s">
        <v>24</v>
      </c>
      <c r="G131" s="4" t="s">
        <v>701</v>
      </c>
      <c r="H131" s="5" t="s">
        <v>702</v>
      </c>
      <c r="I131" s="3" t="s">
        <v>703</v>
      </c>
      <c r="J131" s="3" t="s">
        <v>704</v>
      </c>
      <c r="K131" s="3" t="s">
        <v>29</v>
      </c>
      <c r="L131" s="3" t="s">
        <v>705</v>
      </c>
      <c r="M131" s="3">
        <v>240</v>
      </c>
      <c r="N131" s="3">
        <f t="shared" si="5"/>
        <v>-6</v>
      </c>
      <c r="O131" s="3">
        <v>0</v>
      </c>
      <c r="P131" s="3">
        <v>0</v>
      </c>
      <c r="Q131" s="3">
        <v>240</v>
      </c>
      <c r="R131" s="3">
        <v>2437</v>
      </c>
      <c r="S131" s="3">
        <v>246</v>
      </c>
      <c r="T131" s="3">
        <v>1000</v>
      </c>
      <c r="U131" s="3">
        <v>8.8999999999999996E-2</v>
      </c>
      <c r="V131" s="12">
        <v>373.89299999999997</v>
      </c>
      <c r="W131" s="3" t="s">
        <v>462</v>
      </c>
    </row>
    <row r="132" spans="1:23" x14ac:dyDescent="0.25">
      <c r="A132">
        <v>620</v>
      </c>
      <c r="B132">
        <v>166200271</v>
      </c>
      <c r="C132" s="3" t="s">
        <v>706</v>
      </c>
      <c r="D132" s="3" t="s">
        <v>33</v>
      </c>
      <c r="E132">
        <v>7</v>
      </c>
      <c r="F132" s="3" t="s">
        <v>258</v>
      </c>
      <c r="G132" s="4" t="s">
        <v>707</v>
      </c>
      <c r="H132" s="5" t="s">
        <v>708</v>
      </c>
      <c r="I132" s="3" t="s">
        <v>253</v>
      </c>
      <c r="J132" s="3" t="s">
        <v>709</v>
      </c>
      <c r="K132" s="3" t="s">
        <v>39</v>
      </c>
      <c r="L132" s="3" t="s">
        <v>710</v>
      </c>
      <c r="M132" s="3">
        <v>250</v>
      </c>
      <c r="N132" s="3">
        <f t="shared" si="5"/>
        <v>4</v>
      </c>
      <c r="O132" s="3">
        <v>1000</v>
      </c>
      <c r="P132" s="3">
        <v>7.9000000000000001E-2</v>
      </c>
      <c r="Q132" s="3">
        <v>250</v>
      </c>
      <c r="R132" s="3">
        <v>694</v>
      </c>
      <c r="S132" s="3">
        <v>290</v>
      </c>
      <c r="T132" s="3">
        <v>1000</v>
      </c>
      <c r="U132" s="3">
        <v>7.9000000000000001E-2</v>
      </c>
      <c r="V132" s="12">
        <v>290</v>
      </c>
      <c r="W132" s="3" t="s">
        <v>618</v>
      </c>
    </row>
    <row r="133" spans="1:23" x14ac:dyDescent="0.25">
      <c r="A133">
        <v>620</v>
      </c>
      <c r="B133">
        <v>6206115</v>
      </c>
      <c r="C133" s="3" t="s">
        <v>358</v>
      </c>
      <c r="D133" s="3" t="s">
        <v>33</v>
      </c>
      <c r="E133">
        <v>3</v>
      </c>
      <c r="F133" s="3" t="s">
        <v>24</v>
      </c>
      <c r="G133" s="4" t="s">
        <v>711</v>
      </c>
      <c r="H133" s="5" t="s">
        <v>712</v>
      </c>
      <c r="I133" s="3" t="s">
        <v>508</v>
      </c>
      <c r="J133" s="3" t="s">
        <v>713</v>
      </c>
      <c r="K133" s="3" t="s">
        <v>29</v>
      </c>
      <c r="L133" s="3" t="s">
        <v>714</v>
      </c>
      <c r="M133" s="3">
        <v>235</v>
      </c>
      <c r="N133" s="3">
        <f t="shared" si="5"/>
        <v>-11</v>
      </c>
      <c r="O133" s="3">
        <v>1000</v>
      </c>
      <c r="P133" s="3">
        <v>0.06</v>
      </c>
      <c r="Q133" s="3">
        <v>235</v>
      </c>
      <c r="R133" s="3">
        <v>598</v>
      </c>
      <c r="S133" s="3">
        <v>281</v>
      </c>
      <c r="T133" s="3">
        <v>1000</v>
      </c>
      <c r="U133" s="3">
        <v>8.8999999999999996E-2</v>
      </c>
      <c r="V133" s="12">
        <v>281</v>
      </c>
      <c r="W133" s="3" t="s">
        <v>545</v>
      </c>
    </row>
    <row r="134" spans="1:23" x14ac:dyDescent="0.25">
      <c r="A134">
        <v>620</v>
      </c>
      <c r="B134">
        <v>156202155</v>
      </c>
      <c r="C134" s="3" t="s">
        <v>715</v>
      </c>
      <c r="D134" s="3" t="s">
        <v>33</v>
      </c>
      <c r="E134">
        <v>1</v>
      </c>
      <c r="F134" s="3" t="s">
        <v>231</v>
      </c>
      <c r="G134" s="4" t="s">
        <v>716</v>
      </c>
      <c r="H134" s="5" t="s">
        <v>717</v>
      </c>
      <c r="I134" s="3" t="s">
        <v>122</v>
      </c>
      <c r="J134" s="3" t="s">
        <v>718</v>
      </c>
      <c r="K134" s="3" t="s">
        <v>29</v>
      </c>
      <c r="L134" s="3" t="s">
        <v>719</v>
      </c>
      <c r="M134" s="3">
        <v>185</v>
      </c>
      <c r="N134" s="3">
        <f t="shared" si="5"/>
        <v>-61</v>
      </c>
      <c r="O134" s="3">
        <v>1000</v>
      </c>
      <c r="P134" s="3">
        <v>7.9000000000000001E-2</v>
      </c>
      <c r="Q134" s="3">
        <v>185</v>
      </c>
      <c r="R134" s="3">
        <v>280</v>
      </c>
      <c r="S134" s="3">
        <v>246</v>
      </c>
      <c r="T134" s="3">
        <v>1000</v>
      </c>
      <c r="U134" s="3">
        <v>8.8999999999999996E-2</v>
      </c>
      <c r="V134" s="12">
        <v>246</v>
      </c>
      <c r="W134" s="3" t="s">
        <v>348</v>
      </c>
    </row>
    <row r="135" spans="1:23" x14ac:dyDescent="0.25">
      <c r="A135">
        <v>620</v>
      </c>
      <c r="B135">
        <v>166200747</v>
      </c>
      <c r="C135" s="3" t="s">
        <v>720</v>
      </c>
      <c r="D135" s="3" t="s">
        <v>721</v>
      </c>
      <c r="E135">
        <v>11</v>
      </c>
      <c r="F135" s="3" t="s">
        <v>125</v>
      </c>
      <c r="G135" s="4" t="s">
        <v>722</v>
      </c>
      <c r="H135" s="5" t="s">
        <v>723</v>
      </c>
      <c r="I135" s="3" t="s">
        <v>642</v>
      </c>
      <c r="J135" s="3" t="s">
        <v>724</v>
      </c>
      <c r="K135" s="3" t="s">
        <v>297</v>
      </c>
      <c r="L135" s="3" t="s">
        <v>64</v>
      </c>
      <c r="M135" s="3">
        <v>86</v>
      </c>
      <c r="N135" s="3">
        <f t="shared" si="5"/>
        <v>-160</v>
      </c>
      <c r="O135" s="3">
        <v>0</v>
      </c>
      <c r="P135" s="3">
        <v>0</v>
      </c>
      <c r="Q135" s="3">
        <v>86</v>
      </c>
      <c r="R135" s="3">
        <v>1</v>
      </c>
      <c r="S135" s="3">
        <v>99</v>
      </c>
      <c r="T135" s="3">
        <v>0</v>
      </c>
      <c r="U135" s="3">
        <v>0</v>
      </c>
      <c r="V135" s="12">
        <v>99</v>
      </c>
      <c r="W135" s="3" t="s">
        <v>597</v>
      </c>
    </row>
    <row r="136" spans="1:23" x14ac:dyDescent="0.25">
      <c r="A136">
        <v>620</v>
      </c>
      <c r="B136">
        <v>156202081</v>
      </c>
      <c r="C136" s="3" t="s">
        <v>725</v>
      </c>
      <c r="D136" s="3" t="s">
        <v>33</v>
      </c>
      <c r="E136">
        <v>7</v>
      </c>
      <c r="F136" s="3" t="s">
        <v>95</v>
      </c>
      <c r="G136" s="4" t="s">
        <v>726</v>
      </c>
      <c r="H136" s="5" t="s">
        <v>727</v>
      </c>
      <c r="I136" s="3" t="s">
        <v>122</v>
      </c>
      <c r="J136" s="3" t="s">
        <v>728</v>
      </c>
      <c r="K136" s="3" t="s">
        <v>29</v>
      </c>
      <c r="L136" s="3" t="s">
        <v>64</v>
      </c>
      <c r="M136" s="3">
        <v>205</v>
      </c>
      <c r="N136" s="3">
        <f t="shared" si="5"/>
        <v>-41</v>
      </c>
      <c r="O136" s="3">
        <v>1000</v>
      </c>
      <c r="P136" s="3">
        <v>7.9000000000000001E-2</v>
      </c>
      <c r="Q136" s="3">
        <v>205</v>
      </c>
      <c r="R136" s="3">
        <v>519</v>
      </c>
      <c r="S136" s="3">
        <v>246</v>
      </c>
      <c r="T136" s="3">
        <v>1000</v>
      </c>
      <c r="U136" s="3">
        <v>8.8999999999999996E-2</v>
      </c>
      <c r="V136" s="12">
        <v>246</v>
      </c>
      <c r="W136" s="3" t="s">
        <v>729</v>
      </c>
    </row>
    <row r="137" spans="1:23" x14ac:dyDescent="0.25">
      <c r="A137">
        <v>620</v>
      </c>
      <c r="B137">
        <v>6205699</v>
      </c>
      <c r="C137" s="3" t="s">
        <v>730</v>
      </c>
      <c r="D137" s="3" t="s">
        <v>731</v>
      </c>
      <c r="E137">
        <v>9</v>
      </c>
      <c r="F137" s="3" t="s">
        <v>146</v>
      </c>
      <c r="G137" s="4" t="s">
        <v>732</v>
      </c>
      <c r="H137" s="5" t="s">
        <v>733</v>
      </c>
      <c r="I137" s="3" t="s">
        <v>122</v>
      </c>
      <c r="J137" s="3" t="s">
        <v>734</v>
      </c>
      <c r="K137" s="3" t="s">
        <v>29</v>
      </c>
      <c r="L137" s="3" t="s">
        <v>64</v>
      </c>
      <c r="M137" s="3">
        <v>205</v>
      </c>
      <c r="N137" s="3">
        <f t="shared" si="5"/>
        <v>-41</v>
      </c>
      <c r="O137" s="3">
        <v>1000</v>
      </c>
      <c r="P137" s="3">
        <v>7.9000000000000001E-2</v>
      </c>
      <c r="Q137" s="3">
        <v>225.303</v>
      </c>
      <c r="R137" s="3">
        <v>1257</v>
      </c>
      <c r="S137" s="3">
        <v>246</v>
      </c>
      <c r="T137" s="3">
        <v>1000</v>
      </c>
      <c r="U137" s="3">
        <v>8.8999999999999996E-2</v>
      </c>
      <c r="V137" s="12">
        <v>268.87299999999999</v>
      </c>
      <c r="W137" s="3" t="s">
        <v>545</v>
      </c>
    </row>
    <row r="138" spans="1:23" x14ac:dyDescent="0.25">
      <c r="A138">
        <v>620</v>
      </c>
      <c r="B138">
        <v>186200047</v>
      </c>
      <c r="C138" s="3" t="s">
        <v>735</v>
      </c>
      <c r="D138" s="3" t="s">
        <v>469</v>
      </c>
      <c r="E138">
        <v>10</v>
      </c>
      <c r="F138" s="3" t="s">
        <v>54</v>
      </c>
      <c r="G138" s="4" t="s">
        <v>736</v>
      </c>
      <c r="H138" s="5" t="s">
        <v>737</v>
      </c>
      <c r="I138" s="3" t="s">
        <v>122</v>
      </c>
      <c r="J138" s="3" t="s">
        <v>738</v>
      </c>
      <c r="K138" s="3" t="s">
        <v>29</v>
      </c>
      <c r="L138" s="3" t="s">
        <v>736</v>
      </c>
      <c r="M138" s="3">
        <v>200</v>
      </c>
      <c r="N138" s="3">
        <f t="shared" si="5"/>
        <v>-46</v>
      </c>
      <c r="O138" s="3">
        <v>1000</v>
      </c>
      <c r="P138" s="3">
        <v>7.9000000000000001E-2</v>
      </c>
      <c r="Q138" s="3">
        <v>200</v>
      </c>
      <c r="R138" s="3">
        <v>808</v>
      </c>
      <c r="S138" s="3">
        <v>246</v>
      </c>
      <c r="T138" s="3">
        <v>1000</v>
      </c>
      <c r="U138" s="3">
        <v>8.8999999999999996E-2</v>
      </c>
      <c r="V138" s="12">
        <v>246</v>
      </c>
      <c r="W138" s="3" t="s">
        <v>323</v>
      </c>
    </row>
    <row r="139" spans="1:23" x14ac:dyDescent="0.25">
      <c r="A139">
        <v>620</v>
      </c>
      <c r="B139">
        <v>196200081</v>
      </c>
      <c r="C139" s="3" t="s">
        <v>739</v>
      </c>
      <c r="D139" s="3" t="s">
        <v>33</v>
      </c>
      <c r="E139">
        <v>5</v>
      </c>
      <c r="F139" s="3" t="s">
        <v>180</v>
      </c>
      <c r="G139" s="4" t="s">
        <v>740</v>
      </c>
      <c r="H139" s="5" t="s">
        <v>741</v>
      </c>
      <c r="I139" s="3" t="s">
        <v>122</v>
      </c>
      <c r="J139" s="3" t="s">
        <v>742</v>
      </c>
      <c r="K139" s="3" t="s">
        <v>29</v>
      </c>
      <c r="L139" s="3" t="s">
        <v>743</v>
      </c>
      <c r="M139" s="3">
        <v>220</v>
      </c>
      <c r="N139" s="3">
        <f t="shared" si="5"/>
        <v>-26</v>
      </c>
      <c r="O139" s="3">
        <v>1000</v>
      </c>
      <c r="P139" s="3">
        <v>7.9000000000000001E-2</v>
      </c>
      <c r="Q139" s="3">
        <v>236.19499999999999</v>
      </c>
      <c r="R139" s="3">
        <v>1205</v>
      </c>
      <c r="S139" s="3">
        <v>246</v>
      </c>
      <c r="T139" s="3">
        <v>1000</v>
      </c>
      <c r="U139" s="3">
        <v>8.8999999999999996E-2</v>
      </c>
      <c r="V139" s="12">
        <v>264.245</v>
      </c>
      <c r="W139" s="3" t="s">
        <v>677</v>
      </c>
    </row>
    <row r="140" spans="1:23" x14ac:dyDescent="0.25">
      <c r="A140">
        <v>620</v>
      </c>
      <c r="B140">
        <v>196200081</v>
      </c>
      <c r="C140" s="3" t="s">
        <v>739</v>
      </c>
      <c r="D140" s="3" t="s">
        <v>33</v>
      </c>
      <c r="E140">
        <v>5</v>
      </c>
      <c r="F140" s="3" t="s">
        <v>180</v>
      </c>
      <c r="G140" s="4" t="s">
        <v>740</v>
      </c>
      <c r="H140" s="5" t="s">
        <v>741</v>
      </c>
      <c r="I140" s="3" t="s">
        <v>744</v>
      </c>
      <c r="J140" s="3" t="s">
        <v>745</v>
      </c>
      <c r="K140" s="3" t="s">
        <v>29</v>
      </c>
      <c r="L140" s="3" t="s">
        <v>743</v>
      </c>
      <c r="M140" s="3">
        <v>419</v>
      </c>
      <c r="N140" s="3">
        <f t="shared" si="5"/>
        <v>173</v>
      </c>
      <c r="O140" s="3">
        <v>1000</v>
      </c>
      <c r="P140" s="3">
        <v>7.9000000000000001E-2</v>
      </c>
      <c r="Q140" s="3">
        <v>799.78</v>
      </c>
      <c r="R140" s="3">
        <v>5820</v>
      </c>
      <c r="S140" s="3">
        <v>424</v>
      </c>
      <c r="T140" s="3">
        <v>1000</v>
      </c>
      <c r="U140" s="3">
        <v>7.9000000000000001E-2</v>
      </c>
      <c r="V140" s="12">
        <v>804.78</v>
      </c>
      <c r="W140" s="3" t="s">
        <v>640</v>
      </c>
    </row>
    <row r="141" spans="1:23" x14ac:dyDescent="0.25">
      <c r="A141">
        <v>620</v>
      </c>
      <c r="B141">
        <v>6202322</v>
      </c>
      <c r="C141" s="3" t="s">
        <v>746</v>
      </c>
      <c r="D141" s="3" t="s">
        <v>33</v>
      </c>
      <c r="E141">
        <v>7</v>
      </c>
      <c r="F141" s="3" t="s">
        <v>67</v>
      </c>
      <c r="G141" s="4" t="s">
        <v>747</v>
      </c>
      <c r="H141" s="5" t="s">
        <v>748</v>
      </c>
      <c r="I141" s="3" t="s">
        <v>56</v>
      </c>
      <c r="J141" s="3" t="s">
        <v>749</v>
      </c>
      <c r="K141" s="3" t="s">
        <v>39</v>
      </c>
      <c r="L141" s="3" t="s">
        <v>750</v>
      </c>
      <c r="M141" s="3">
        <v>161.94999999999999</v>
      </c>
      <c r="N141" s="3">
        <f t="shared" si="5"/>
        <v>-84.050000000000011</v>
      </c>
      <c r="O141" s="3">
        <v>1000</v>
      </c>
      <c r="P141" s="3">
        <v>6.5000000000000002E-2</v>
      </c>
      <c r="Q141" s="3">
        <v>219.995</v>
      </c>
      <c r="R141" s="3">
        <v>1893</v>
      </c>
      <c r="S141" s="3">
        <v>245</v>
      </c>
      <c r="T141" s="3">
        <v>1000</v>
      </c>
      <c r="U141" s="3">
        <v>8.8999999999999996E-2</v>
      </c>
      <c r="V141" s="12">
        <v>324.47699999999998</v>
      </c>
      <c r="W141" s="3" t="s">
        <v>751</v>
      </c>
    </row>
    <row r="142" spans="1:23" x14ac:dyDescent="0.25">
      <c r="A142">
        <v>620</v>
      </c>
      <c r="B142">
        <v>6206208</v>
      </c>
      <c r="C142" s="3" t="s">
        <v>752</v>
      </c>
      <c r="D142" s="3" t="s">
        <v>23</v>
      </c>
      <c r="E142">
        <v>3</v>
      </c>
      <c r="F142" s="3" t="s">
        <v>67</v>
      </c>
      <c r="G142" s="4" t="s">
        <v>753</v>
      </c>
      <c r="H142" s="5" t="s">
        <v>754</v>
      </c>
      <c r="I142" s="3" t="s">
        <v>176</v>
      </c>
      <c r="J142" s="3" t="s">
        <v>755</v>
      </c>
      <c r="K142" s="3" t="s">
        <v>39</v>
      </c>
      <c r="L142" s="3" t="s">
        <v>368</v>
      </c>
      <c r="M142" s="3">
        <v>242</v>
      </c>
      <c r="N142" s="3">
        <f t="shared" si="5"/>
        <v>-4</v>
      </c>
      <c r="O142" s="3">
        <v>1000</v>
      </c>
      <c r="P142" s="3">
        <v>8.8999999999999996E-2</v>
      </c>
      <c r="Q142" s="3">
        <v>242</v>
      </c>
      <c r="R142" s="3">
        <v>505</v>
      </c>
      <c r="S142" s="3">
        <v>245</v>
      </c>
      <c r="T142" s="3">
        <v>1000</v>
      </c>
      <c r="U142" s="3">
        <v>8.8999999999999996E-2</v>
      </c>
      <c r="V142" s="12">
        <v>245</v>
      </c>
      <c r="W142" s="3" t="s">
        <v>640</v>
      </c>
    </row>
    <row r="143" spans="1:23" x14ac:dyDescent="0.25">
      <c r="A143">
        <v>620</v>
      </c>
      <c r="B143">
        <v>6206208</v>
      </c>
      <c r="C143" s="3" t="s">
        <v>752</v>
      </c>
      <c r="D143" s="3" t="s">
        <v>23</v>
      </c>
      <c r="E143">
        <v>3</v>
      </c>
      <c r="F143" s="3" t="s">
        <v>67</v>
      </c>
      <c r="G143" s="4" t="s">
        <v>756</v>
      </c>
      <c r="H143" s="5" t="s">
        <v>754</v>
      </c>
      <c r="I143" s="3" t="s">
        <v>253</v>
      </c>
      <c r="J143" s="3" t="s">
        <v>757</v>
      </c>
      <c r="K143" s="3" t="s">
        <v>39</v>
      </c>
      <c r="L143" s="3" t="s">
        <v>368</v>
      </c>
      <c r="M143" s="3">
        <v>285</v>
      </c>
      <c r="N143" s="3">
        <f t="shared" si="5"/>
        <v>39</v>
      </c>
      <c r="O143" s="3">
        <v>1000</v>
      </c>
      <c r="P143" s="3">
        <v>7.9000000000000001E-2</v>
      </c>
      <c r="Q143" s="3">
        <v>285</v>
      </c>
      <c r="R143" s="3">
        <v>336</v>
      </c>
      <c r="S143" s="3">
        <v>290</v>
      </c>
      <c r="T143" s="3">
        <v>1000</v>
      </c>
      <c r="U143" s="3">
        <v>7.9000000000000001E-2</v>
      </c>
      <c r="V143" s="12">
        <v>290</v>
      </c>
      <c r="W143" s="3" t="s">
        <v>168</v>
      </c>
    </row>
    <row r="144" spans="1:23" x14ac:dyDescent="0.25">
      <c r="A144">
        <v>620</v>
      </c>
      <c r="B144">
        <v>206200051</v>
      </c>
      <c r="C144" s="3" t="s">
        <v>758</v>
      </c>
      <c r="D144" s="3" t="s">
        <v>759</v>
      </c>
      <c r="E144">
        <v>10</v>
      </c>
      <c r="F144" s="3" t="s">
        <v>258</v>
      </c>
      <c r="G144" s="4" t="s">
        <v>760</v>
      </c>
      <c r="H144" s="5" t="s">
        <v>761</v>
      </c>
      <c r="I144" s="3" t="s">
        <v>319</v>
      </c>
      <c r="J144" s="3" t="s">
        <v>762</v>
      </c>
      <c r="K144" s="3" t="s">
        <v>321</v>
      </c>
      <c r="L144" s="3" t="s">
        <v>64</v>
      </c>
      <c r="M144" s="3">
        <v>189</v>
      </c>
      <c r="N144" s="3">
        <f t="shared" si="5"/>
        <v>-57</v>
      </c>
      <c r="O144" s="3">
        <v>2000</v>
      </c>
      <c r="P144" s="3">
        <v>8.5999999999999993E-2</v>
      </c>
      <c r="Q144" s="3">
        <v>273.53800000000001</v>
      </c>
      <c r="R144" s="3">
        <v>2983</v>
      </c>
      <c r="S144" s="3">
        <v>204</v>
      </c>
      <c r="T144" s="3">
        <v>2000</v>
      </c>
      <c r="U144" s="3">
        <v>9.9000000000000005E-2</v>
      </c>
      <c r="V144" s="12">
        <v>301.31700000000001</v>
      </c>
      <c r="W144" s="3" t="s">
        <v>763</v>
      </c>
    </row>
    <row r="145" spans="1:23" x14ac:dyDescent="0.25">
      <c r="A145">
        <v>620</v>
      </c>
      <c r="B145">
        <v>166200001</v>
      </c>
      <c r="C145" s="3" t="s">
        <v>764</v>
      </c>
      <c r="D145" s="3" t="s">
        <v>33</v>
      </c>
      <c r="E145">
        <v>3</v>
      </c>
      <c r="F145" s="3" t="s">
        <v>216</v>
      </c>
      <c r="G145" s="4" t="s">
        <v>398</v>
      </c>
      <c r="H145" s="5" t="s">
        <v>765</v>
      </c>
      <c r="I145" s="3" t="s">
        <v>642</v>
      </c>
      <c r="J145" s="3" t="s">
        <v>768</v>
      </c>
      <c r="K145" s="3" t="s">
        <v>297</v>
      </c>
      <c r="L145" s="3" t="s">
        <v>64</v>
      </c>
      <c r="M145" s="3">
        <v>75</v>
      </c>
      <c r="N145" s="3">
        <f t="shared" si="5"/>
        <v>-171</v>
      </c>
      <c r="O145" s="3">
        <v>0</v>
      </c>
      <c r="P145" s="3">
        <v>0</v>
      </c>
      <c r="Q145" s="3">
        <v>75</v>
      </c>
      <c r="R145" s="3">
        <v>1</v>
      </c>
      <c r="S145" s="3">
        <v>99</v>
      </c>
      <c r="T145" s="3">
        <v>0</v>
      </c>
      <c r="U145" s="3">
        <v>0</v>
      </c>
      <c r="V145" s="12">
        <v>99</v>
      </c>
      <c r="W145" s="3" t="s">
        <v>83</v>
      </c>
    </row>
    <row r="146" spans="1:23" x14ac:dyDescent="0.25">
      <c r="A146">
        <v>620</v>
      </c>
      <c r="B146">
        <v>166200001</v>
      </c>
      <c r="C146" s="3" t="s">
        <v>764</v>
      </c>
      <c r="D146" s="3" t="s">
        <v>33</v>
      </c>
      <c r="E146">
        <v>3</v>
      </c>
      <c r="F146" s="3" t="s">
        <v>216</v>
      </c>
      <c r="G146" s="4" t="s">
        <v>398</v>
      </c>
      <c r="H146" s="5" t="s">
        <v>765</v>
      </c>
      <c r="I146" s="3" t="s">
        <v>49</v>
      </c>
      <c r="J146" s="3" t="s">
        <v>766</v>
      </c>
      <c r="K146" s="3" t="s">
        <v>29</v>
      </c>
      <c r="L146" s="3" t="s">
        <v>767</v>
      </c>
      <c r="M146" s="3">
        <v>250</v>
      </c>
      <c r="N146" s="3">
        <f t="shared" si="5"/>
        <v>4</v>
      </c>
      <c r="O146" s="3">
        <v>2100</v>
      </c>
      <c r="P146" s="3">
        <v>6.9000000000000006E-2</v>
      </c>
      <c r="Q146" s="3">
        <v>250</v>
      </c>
      <c r="R146" s="3">
        <v>1392</v>
      </c>
      <c r="S146" s="3">
        <v>246</v>
      </c>
      <c r="T146" s="3">
        <v>1000</v>
      </c>
      <c r="U146" s="3">
        <v>8.8999999999999996E-2</v>
      </c>
      <c r="V146" s="12">
        <v>280.88799999999998</v>
      </c>
      <c r="W146" s="3" t="s">
        <v>677</v>
      </c>
    </row>
    <row r="147" spans="1:23" x14ac:dyDescent="0.25">
      <c r="A147">
        <v>620</v>
      </c>
      <c r="B147">
        <v>166200090</v>
      </c>
      <c r="C147" s="3" t="s">
        <v>769</v>
      </c>
      <c r="D147" s="3" t="s">
        <v>452</v>
      </c>
      <c r="E147">
        <v>12</v>
      </c>
      <c r="F147" s="3" t="s">
        <v>46</v>
      </c>
      <c r="G147" s="4" t="s">
        <v>770</v>
      </c>
      <c r="H147" s="5" t="s">
        <v>771</v>
      </c>
      <c r="I147" s="3" t="s">
        <v>27</v>
      </c>
      <c r="J147" s="3" t="s">
        <v>772</v>
      </c>
      <c r="K147" s="3" t="s">
        <v>29</v>
      </c>
      <c r="L147" s="3" t="s">
        <v>773</v>
      </c>
      <c r="M147" s="3">
        <v>199</v>
      </c>
      <c r="N147" s="3">
        <f t="shared" si="5"/>
        <v>-47</v>
      </c>
      <c r="O147" s="3">
        <v>1000</v>
      </c>
      <c r="P147" s="3">
        <v>7.4999999999999997E-2</v>
      </c>
      <c r="Q147" s="3">
        <v>199</v>
      </c>
      <c r="R147" s="3">
        <v>0</v>
      </c>
      <c r="S147" s="3">
        <v>246</v>
      </c>
      <c r="T147" s="3">
        <v>1000</v>
      </c>
      <c r="U147" s="3">
        <v>8.8999999999999996E-2</v>
      </c>
      <c r="V147" s="12">
        <v>246</v>
      </c>
      <c r="W147" s="3" t="s">
        <v>323</v>
      </c>
    </row>
    <row r="148" spans="1:23" x14ac:dyDescent="0.25">
      <c r="A148">
        <v>620</v>
      </c>
      <c r="B148">
        <v>6205109</v>
      </c>
      <c r="C148" s="3" t="s">
        <v>774</v>
      </c>
      <c r="D148" s="3" t="s">
        <v>33</v>
      </c>
      <c r="E148">
        <v>8</v>
      </c>
      <c r="F148" s="3" t="s">
        <v>108</v>
      </c>
      <c r="G148" s="4" t="s">
        <v>775</v>
      </c>
      <c r="H148" s="5" t="s">
        <v>776</v>
      </c>
      <c r="I148" s="3" t="s">
        <v>37</v>
      </c>
      <c r="J148" s="3" t="s">
        <v>777</v>
      </c>
      <c r="K148" s="3" t="s">
        <v>39</v>
      </c>
      <c r="L148" s="3" t="s">
        <v>778</v>
      </c>
      <c r="M148" s="3">
        <v>195</v>
      </c>
      <c r="N148" s="3">
        <f t="shared" si="5"/>
        <v>-51</v>
      </c>
      <c r="O148" s="3">
        <v>0</v>
      </c>
      <c r="P148" s="3">
        <v>0</v>
      </c>
      <c r="Q148" s="3">
        <v>195</v>
      </c>
      <c r="R148" s="3">
        <v>638</v>
      </c>
      <c r="S148" s="3">
        <v>240</v>
      </c>
      <c r="T148" s="3">
        <v>1000</v>
      </c>
      <c r="U148" s="3">
        <v>8.8999999999999996E-2</v>
      </c>
      <c r="V148" s="12">
        <v>240</v>
      </c>
      <c r="W148" s="3" t="s">
        <v>323</v>
      </c>
    </row>
    <row r="149" spans="1:23" x14ac:dyDescent="0.25">
      <c r="A149">
        <v>620</v>
      </c>
      <c r="B149">
        <v>166200271</v>
      </c>
      <c r="C149" s="3" t="s">
        <v>706</v>
      </c>
      <c r="D149" s="3" t="s">
        <v>33</v>
      </c>
      <c r="E149">
        <v>7</v>
      </c>
      <c r="F149" s="3" t="s">
        <v>258</v>
      </c>
      <c r="G149" s="4" t="s">
        <v>779</v>
      </c>
      <c r="H149" s="5" t="s">
        <v>780</v>
      </c>
      <c r="I149" s="3" t="s">
        <v>508</v>
      </c>
      <c r="J149" s="3" t="s">
        <v>781</v>
      </c>
      <c r="K149" s="3" t="s">
        <v>29</v>
      </c>
      <c r="L149" s="3" t="s">
        <v>64</v>
      </c>
      <c r="M149" s="3">
        <v>235</v>
      </c>
      <c r="N149" s="3">
        <f t="shared" si="5"/>
        <v>-11</v>
      </c>
      <c r="O149" s="3">
        <v>1000</v>
      </c>
      <c r="P149" s="3">
        <v>7.9000000000000001E-2</v>
      </c>
      <c r="Q149" s="3">
        <v>241.00399999999999</v>
      </c>
      <c r="R149" s="3">
        <v>1076</v>
      </c>
      <c r="S149" s="3">
        <v>281</v>
      </c>
      <c r="T149" s="3">
        <v>1000</v>
      </c>
      <c r="U149" s="3">
        <v>8.8999999999999996E-2</v>
      </c>
      <c r="V149" s="12">
        <v>287.76400000000001</v>
      </c>
      <c r="W149" s="3" t="s">
        <v>545</v>
      </c>
    </row>
    <row r="150" spans="1:23" x14ac:dyDescent="0.25">
      <c r="A150">
        <v>620</v>
      </c>
      <c r="B150">
        <v>166200690</v>
      </c>
      <c r="C150" s="3" t="s">
        <v>263</v>
      </c>
      <c r="D150" s="3" t="s">
        <v>23</v>
      </c>
      <c r="E150">
        <v>5</v>
      </c>
      <c r="F150" s="3" t="s">
        <v>67</v>
      </c>
      <c r="G150" s="4" t="s">
        <v>782</v>
      </c>
      <c r="H150" s="5" t="s">
        <v>783</v>
      </c>
      <c r="I150" s="3" t="s">
        <v>466</v>
      </c>
      <c r="J150" s="3" t="s">
        <v>784</v>
      </c>
      <c r="K150" s="3" t="s">
        <v>29</v>
      </c>
      <c r="L150" s="3" t="s">
        <v>785</v>
      </c>
      <c r="M150" s="3">
        <v>189</v>
      </c>
      <c r="N150" s="3">
        <f t="shared" si="5"/>
        <v>-57</v>
      </c>
      <c r="O150" s="3">
        <v>1200</v>
      </c>
      <c r="P150" s="3">
        <v>7.9000000000000001E-2</v>
      </c>
      <c r="Q150" s="3">
        <v>200.376</v>
      </c>
      <c r="R150" s="3">
        <v>1344</v>
      </c>
      <c r="S150" s="3">
        <v>264</v>
      </c>
      <c r="T150" s="3">
        <v>1000</v>
      </c>
      <c r="U150" s="3">
        <v>8.8999999999999996E-2</v>
      </c>
      <c r="V150" s="12">
        <v>294.61599999999999</v>
      </c>
      <c r="W150" s="3" t="s">
        <v>751</v>
      </c>
    </row>
    <row r="151" spans="1:23" x14ac:dyDescent="0.25">
      <c r="A151">
        <v>620</v>
      </c>
      <c r="B151">
        <v>166200685</v>
      </c>
      <c r="C151" s="3" t="s">
        <v>786</v>
      </c>
      <c r="D151" s="3" t="s">
        <v>33</v>
      </c>
      <c r="E151">
        <v>1</v>
      </c>
      <c r="F151" s="3" t="s">
        <v>231</v>
      </c>
      <c r="G151" s="4" t="s">
        <v>787</v>
      </c>
      <c r="H151" s="5" t="s">
        <v>788</v>
      </c>
      <c r="I151" s="3" t="s">
        <v>789</v>
      </c>
      <c r="J151" s="3" t="s">
        <v>790</v>
      </c>
      <c r="K151" s="3" t="s">
        <v>39</v>
      </c>
      <c r="L151" s="3" t="s">
        <v>351</v>
      </c>
      <c r="M151" s="3">
        <v>309</v>
      </c>
      <c r="N151" s="3">
        <f t="shared" si="5"/>
        <v>63</v>
      </c>
      <c r="O151" s="3">
        <v>1000</v>
      </c>
      <c r="P151" s="3">
        <v>8.8999999999999996E-2</v>
      </c>
      <c r="Q151" s="3">
        <v>501.41800000000001</v>
      </c>
      <c r="R151" s="3">
        <v>3162</v>
      </c>
      <c r="S151" s="3">
        <v>444</v>
      </c>
      <c r="T151" s="3">
        <v>1000</v>
      </c>
      <c r="U151" s="3">
        <v>7.9000000000000001E-2</v>
      </c>
      <c r="V151" s="12">
        <v>614.798</v>
      </c>
      <c r="W151" s="3" t="s">
        <v>434</v>
      </c>
    </row>
    <row r="152" spans="1:23" x14ac:dyDescent="0.25">
      <c r="A152">
        <v>620</v>
      </c>
      <c r="B152">
        <v>6204648</v>
      </c>
      <c r="C152" s="3" t="s">
        <v>412</v>
      </c>
      <c r="D152" s="3" t="s">
        <v>791</v>
      </c>
      <c r="E152">
        <v>10</v>
      </c>
      <c r="F152" s="3" t="s">
        <v>78</v>
      </c>
      <c r="G152" s="4" t="s">
        <v>792</v>
      </c>
      <c r="H152" s="5" t="s">
        <v>793</v>
      </c>
      <c r="I152" s="3" t="s">
        <v>49</v>
      </c>
      <c r="J152" s="3" t="s">
        <v>794</v>
      </c>
      <c r="K152" s="3" t="s">
        <v>29</v>
      </c>
      <c r="L152" s="3" t="s">
        <v>795</v>
      </c>
      <c r="M152" s="3">
        <v>205</v>
      </c>
      <c r="N152" s="3">
        <f t="shared" si="5"/>
        <v>-41</v>
      </c>
      <c r="O152" s="3">
        <v>1500</v>
      </c>
      <c r="P152" s="3">
        <v>6.9000000000000006E-2</v>
      </c>
      <c r="Q152" s="3">
        <v>348.38200000000001</v>
      </c>
      <c r="R152" s="3">
        <v>3578</v>
      </c>
      <c r="S152" s="3">
        <v>246</v>
      </c>
      <c r="T152" s="3">
        <v>1000</v>
      </c>
      <c r="U152" s="3">
        <v>8.8999999999999996E-2</v>
      </c>
      <c r="V152" s="12">
        <v>475.44200000000001</v>
      </c>
      <c r="W152" s="3" t="s">
        <v>149</v>
      </c>
    </row>
    <row r="153" spans="1:23" x14ac:dyDescent="0.25">
      <c r="A153">
        <v>620</v>
      </c>
      <c r="B153">
        <v>166200445</v>
      </c>
      <c r="C153" s="3" t="s">
        <v>796</v>
      </c>
      <c r="D153" s="3" t="s">
        <v>759</v>
      </c>
      <c r="E153">
        <v>11</v>
      </c>
      <c r="F153" s="3" t="s">
        <v>170</v>
      </c>
      <c r="G153" s="4" t="s">
        <v>797</v>
      </c>
      <c r="H153" s="5" t="s">
        <v>798</v>
      </c>
      <c r="I153" s="3" t="s">
        <v>37</v>
      </c>
      <c r="J153" s="3" t="s">
        <v>799</v>
      </c>
      <c r="K153" s="3" t="s">
        <v>39</v>
      </c>
      <c r="L153" s="3" t="s">
        <v>64</v>
      </c>
      <c r="M153" s="3">
        <v>205</v>
      </c>
      <c r="N153" s="3">
        <f t="shared" si="5"/>
        <v>-41</v>
      </c>
      <c r="O153" s="3">
        <v>1000</v>
      </c>
      <c r="P153" s="3">
        <v>7.9000000000000001E-2</v>
      </c>
      <c r="Q153" s="3">
        <v>205</v>
      </c>
      <c r="R153" s="3">
        <v>324</v>
      </c>
      <c r="S153" s="3">
        <v>240</v>
      </c>
      <c r="T153" s="3">
        <v>1000</v>
      </c>
      <c r="U153" s="3">
        <v>8.8999999999999996E-2</v>
      </c>
      <c r="V153" s="12">
        <v>240</v>
      </c>
      <c r="W153" s="3" t="s">
        <v>800</v>
      </c>
    </row>
    <row r="154" spans="1:23" x14ac:dyDescent="0.25">
      <c r="A154">
        <v>620</v>
      </c>
      <c r="B154">
        <v>186200088</v>
      </c>
      <c r="C154" s="3" t="s">
        <v>801</v>
      </c>
      <c r="D154" s="3" t="s">
        <v>802</v>
      </c>
      <c r="E154">
        <v>11</v>
      </c>
      <c r="F154" s="3" t="s">
        <v>180</v>
      </c>
      <c r="G154" s="4" t="s">
        <v>803</v>
      </c>
      <c r="H154" s="5" t="s">
        <v>804</v>
      </c>
      <c r="I154" s="3" t="s">
        <v>27</v>
      </c>
      <c r="J154" s="3" t="s">
        <v>805</v>
      </c>
      <c r="K154" s="3" t="s">
        <v>29</v>
      </c>
      <c r="L154" s="3" t="s">
        <v>806</v>
      </c>
      <c r="M154" s="3">
        <v>260</v>
      </c>
      <c r="N154" s="3">
        <f t="shared" si="5"/>
        <v>14</v>
      </c>
      <c r="O154" s="3">
        <v>2500</v>
      </c>
      <c r="P154" s="3">
        <v>7.9000000000000001E-2</v>
      </c>
      <c r="Q154" s="3">
        <v>260</v>
      </c>
      <c r="R154" s="3">
        <v>1194</v>
      </c>
      <c r="S154" s="3">
        <v>246</v>
      </c>
      <c r="T154" s="3">
        <v>1000</v>
      </c>
      <c r="U154" s="3">
        <v>8.8999999999999996E-2</v>
      </c>
      <c r="V154" s="12">
        <v>263.26600000000002</v>
      </c>
      <c r="W154" s="3" t="s">
        <v>640</v>
      </c>
    </row>
    <row r="155" spans="1:23" x14ac:dyDescent="0.25">
      <c r="A155">
        <v>620</v>
      </c>
      <c r="B155">
        <v>166200706</v>
      </c>
      <c r="C155" s="3" t="s">
        <v>811</v>
      </c>
      <c r="D155" s="3" t="s">
        <v>23</v>
      </c>
      <c r="E155">
        <v>3</v>
      </c>
      <c r="F155" s="3" t="s">
        <v>180</v>
      </c>
      <c r="G155" s="4" t="s">
        <v>812</v>
      </c>
      <c r="H155" s="5" t="s">
        <v>809</v>
      </c>
      <c r="I155" s="3" t="s">
        <v>642</v>
      </c>
      <c r="J155" s="3" t="s">
        <v>815</v>
      </c>
      <c r="K155" s="3" t="s">
        <v>297</v>
      </c>
      <c r="L155" s="3" t="s">
        <v>64</v>
      </c>
      <c r="M155" s="3">
        <v>78</v>
      </c>
      <c r="N155" s="3">
        <f t="shared" si="5"/>
        <v>-168</v>
      </c>
      <c r="O155" s="3">
        <v>0</v>
      </c>
      <c r="P155" s="3">
        <v>0</v>
      </c>
      <c r="Q155" s="3">
        <v>78</v>
      </c>
      <c r="R155" s="3">
        <v>1</v>
      </c>
      <c r="S155" s="3">
        <v>99</v>
      </c>
      <c r="T155" s="3">
        <v>0</v>
      </c>
      <c r="U155" s="3">
        <v>0</v>
      </c>
      <c r="V155" s="12">
        <v>99</v>
      </c>
      <c r="W155" s="3" t="s">
        <v>586</v>
      </c>
    </row>
    <row r="156" spans="1:23" x14ac:dyDescent="0.25">
      <c r="A156">
        <v>620</v>
      </c>
      <c r="B156">
        <v>166200699</v>
      </c>
      <c r="C156" s="3" t="s">
        <v>807</v>
      </c>
      <c r="D156" s="3" t="s">
        <v>33</v>
      </c>
      <c r="E156">
        <v>7</v>
      </c>
      <c r="F156" s="3" t="s">
        <v>95</v>
      </c>
      <c r="G156" s="4" t="s">
        <v>808</v>
      </c>
      <c r="H156" s="5" t="s">
        <v>809</v>
      </c>
      <c r="I156" s="3" t="s">
        <v>508</v>
      </c>
      <c r="J156" s="3" t="s">
        <v>810</v>
      </c>
      <c r="K156" s="3" t="s">
        <v>29</v>
      </c>
      <c r="L156" s="3" t="s">
        <v>64</v>
      </c>
      <c r="M156" s="3">
        <v>235</v>
      </c>
      <c r="N156" s="3">
        <f t="shared" si="5"/>
        <v>-11</v>
      </c>
      <c r="O156" s="3">
        <v>1000</v>
      </c>
      <c r="P156" s="3">
        <v>7.9000000000000001E-2</v>
      </c>
      <c r="Q156" s="3">
        <v>235</v>
      </c>
      <c r="R156" s="3">
        <v>996</v>
      </c>
      <c r="S156" s="3">
        <v>281</v>
      </c>
      <c r="T156" s="3">
        <v>1000</v>
      </c>
      <c r="U156" s="3">
        <v>8.8999999999999996E-2</v>
      </c>
      <c r="V156" s="12">
        <v>281</v>
      </c>
      <c r="W156" s="3" t="s">
        <v>545</v>
      </c>
    </row>
    <row r="157" spans="1:23" x14ac:dyDescent="0.25">
      <c r="A157">
        <v>620</v>
      </c>
      <c r="B157">
        <v>166200706</v>
      </c>
      <c r="C157" s="3" t="s">
        <v>811</v>
      </c>
      <c r="D157" s="3" t="s">
        <v>23</v>
      </c>
      <c r="E157">
        <v>3</v>
      </c>
      <c r="F157" s="3" t="s">
        <v>180</v>
      </c>
      <c r="G157" s="4" t="s">
        <v>812</v>
      </c>
      <c r="H157" s="5" t="s">
        <v>809</v>
      </c>
      <c r="I157" s="3" t="s">
        <v>703</v>
      </c>
      <c r="J157" s="3" t="s">
        <v>813</v>
      </c>
      <c r="K157" s="3" t="s">
        <v>29</v>
      </c>
      <c r="L157" s="3" t="s">
        <v>814</v>
      </c>
      <c r="M157" s="3">
        <v>268</v>
      </c>
      <c r="N157" s="3">
        <f t="shared" si="5"/>
        <v>22</v>
      </c>
      <c r="O157" s="3">
        <v>1200</v>
      </c>
      <c r="P157" s="3">
        <v>7.9000000000000001E-2</v>
      </c>
      <c r="Q157" s="3">
        <v>437.77100000000002</v>
      </c>
      <c r="R157" s="3">
        <v>3349</v>
      </c>
      <c r="S157" s="3">
        <v>246</v>
      </c>
      <c r="T157" s="3">
        <v>1000</v>
      </c>
      <c r="U157" s="3">
        <v>8.8999999999999996E-2</v>
      </c>
      <c r="V157" s="12">
        <v>455.06099999999998</v>
      </c>
      <c r="W157" s="3" t="s">
        <v>456</v>
      </c>
    </row>
    <row r="158" spans="1:23" x14ac:dyDescent="0.25">
      <c r="A158">
        <v>620</v>
      </c>
      <c r="B158">
        <v>6202863</v>
      </c>
      <c r="C158" s="3" t="s">
        <v>816</v>
      </c>
      <c r="D158" s="3" t="s">
        <v>33</v>
      </c>
      <c r="E158">
        <v>1</v>
      </c>
      <c r="F158" s="3" t="s">
        <v>95</v>
      </c>
      <c r="G158" s="4" t="s">
        <v>817</v>
      </c>
      <c r="H158" s="5" t="s">
        <v>818</v>
      </c>
      <c r="I158" s="3" t="s">
        <v>37</v>
      </c>
      <c r="J158" s="3" t="s">
        <v>819</v>
      </c>
      <c r="K158" s="3" t="s">
        <v>39</v>
      </c>
      <c r="L158" s="3" t="s">
        <v>820</v>
      </c>
      <c r="M158" s="3">
        <v>175</v>
      </c>
      <c r="N158" s="3">
        <f t="shared" si="5"/>
        <v>-71</v>
      </c>
      <c r="O158" s="3">
        <v>1200</v>
      </c>
      <c r="P158" s="3">
        <v>6.9000000000000006E-2</v>
      </c>
      <c r="Q158" s="3">
        <v>211.98400000000001</v>
      </c>
      <c r="R158" s="3">
        <v>1736</v>
      </c>
      <c r="S158" s="3">
        <v>240</v>
      </c>
      <c r="T158" s="3">
        <v>1000</v>
      </c>
      <c r="U158" s="3">
        <v>8.8999999999999996E-2</v>
      </c>
      <c r="V158" s="12">
        <v>305.50400000000002</v>
      </c>
      <c r="W158" s="3" t="s">
        <v>31</v>
      </c>
    </row>
    <row r="159" spans="1:23" x14ac:dyDescent="0.25">
      <c r="A159">
        <v>620</v>
      </c>
      <c r="B159">
        <v>6203114</v>
      </c>
      <c r="C159" s="3" t="s">
        <v>821</v>
      </c>
      <c r="D159" s="3" t="s">
        <v>23</v>
      </c>
      <c r="E159">
        <v>3</v>
      </c>
      <c r="F159" s="3" t="s">
        <v>236</v>
      </c>
      <c r="G159" s="4" t="s">
        <v>822</v>
      </c>
      <c r="H159" s="5" t="s">
        <v>823</v>
      </c>
      <c r="I159" s="3" t="s">
        <v>824</v>
      </c>
      <c r="J159" s="3" t="s">
        <v>825</v>
      </c>
      <c r="K159" s="3" t="s">
        <v>39</v>
      </c>
      <c r="L159" s="3" t="s">
        <v>826</v>
      </c>
      <c r="M159" s="3">
        <v>965</v>
      </c>
      <c r="N159" s="3">
        <f>M159-999</f>
        <v>-34</v>
      </c>
      <c r="O159" s="3">
        <v>10000</v>
      </c>
      <c r="P159" s="3">
        <v>6.9000000000000006E-2</v>
      </c>
      <c r="Q159" s="3">
        <v>965</v>
      </c>
      <c r="R159" s="3">
        <v>167</v>
      </c>
      <c r="S159" s="3">
        <v>1014</v>
      </c>
      <c r="T159" s="3">
        <v>10000</v>
      </c>
      <c r="U159" s="3">
        <v>7.9000000000000001E-2</v>
      </c>
      <c r="V159" s="12">
        <v>1014</v>
      </c>
      <c r="W159" s="3" t="s">
        <v>624</v>
      </c>
    </row>
    <row r="160" spans="1:23" x14ac:dyDescent="0.25">
      <c r="A160">
        <v>620</v>
      </c>
      <c r="B160">
        <v>166200664</v>
      </c>
      <c r="C160" s="3" t="s">
        <v>827</v>
      </c>
      <c r="D160" s="3" t="s">
        <v>33</v>
      </c>
      <c r="E160">
        <v>12</v>
      </c>
      <c r="F160" s="3" t="s">
        <v>46</v>
      </c>
      <c r="G160" s="4" t="s">
        <v>828</v>
      </c>
      <c r="H160" s="5" t="s">
        <v>829</v>
      </c>
      <c r="I160" s="3" t="s">
        <v>122</v>
      </c>
      <c r="J160" s="3" t="s">
        <v>830</v>
      </c>
      <c r="K160" s="3" t="s">
        <v>29</v>
      </c>
      <c r="L160" s="3" t="s">
        <v>490</v>
      </c>
      <c r="M160" s="3">
        <v>190</v>
      </c>
      <c r="N160" s="3">
        <f t="shared" ref="N160:N201" si="6">M160-246</f>
        <v>-56</v>
      </c>
      <c r="O160" s="3">
        <v>1000</v>
      </c>
      <c r="P160" s="3">
        <v>7.9000000000000001E-2</v>
      </c>
      <c r="Q160" s="3">
        <v>190</v>
      </c>
      <c r="R160" s="3">
        <v>0</v>
      </c>
      <c r="S160" s="3">
        <v>246</v>
      </c>
      <c r="T160" s="3">
        <v>1000</v>
      </c>
      <c r="U160" s="3">
        <v>8.8999999999999996E-2</v>
      </c>
      <c r="V160" s="12">
        <v>246</v>
      </c>
      <c r="W160" s="3" t="s">
        <v>290</v>
      </c>
    </row>
    <row r="161" spans="1:23" x14ac:dyDescent="0.25">
      <c r="A161">
        <v>620</v>
      </c>
      <c r="B161">
        <v>166200664</v>
      </c>
      <c r="C161" s="3" t="s">
        <v>827</v>
      </c>
      <c r="D161" s="3" t="s">
        <v>33</v>
      </c>
      <c r="E161">
        <v>12</v>
      </c>
      <c r="F161" s="3" t="s">
        <v>46</v>
      </c>
      <c r="G161" s="4" t="s">
        <v>828</v>
      </c>
      <c r="H161" s="5" t="s">
        <v>829</v>
      </c>
      <c r="I161" s="3" t="s">
        <v>122</v>
      </c>
      <c r="J161" s="3" t="s">
        <v>831</v>
      </c>
      <c r="K161" s="3" t="s">
        <v>29</v>
      </c>
      <c r="L161" s="3" t="s">
        <v>490</v>
      </c>
      <c r="M161" s="3">
        <v>190</v>
      </c>
      <c r="N161" s="3">
        <f t="shared" si="6"/>
        <v>-56</v>
      </c>
      <c r="O161" s="3">
        <v>1000</v>
      </c>
      <c r="P161" s="3">
        <v>7.9000000000000001E-2</v>
      </c>
      <c r="Q161" s="3">
        <v>190</v>
      </c>
      <c r="R161" s="3">
        <v>0</v>
      </c>
      <c r="S161" s="3">
        <v>246</v>
      </c>
      <c r="T161" s="3">
        <v>1000</v>
      </c>
      <c r="U161" s="3">
        <v>8.8999999999999996E-2</v>
      </c>
      <c r="V161" s="12">
        <v>246</v>
      </c>
      <c r="W161" s="3" t="s">
        <v>290</v>
      </c>
    </row>
    <row r="162" spans="1:23" x14ac:dyDescent="0.25">
      <c r="A162">
        <v>620</v>
      </c>
      <c r="B162">
        <v>166200629</v>
      </c>
      <c r="C162" s="3" t="s">
        <v>832</v>
      </c>
      <c r="D162" s="3" t="s">
        <v>833</v>
      </c>
      <c r="E162">
        <v>10</v>
      </c>
      <c r="F162" s="3" t="s">
        <v>216</v>
      </c>
      <c r="G162" s="4" t="s">
        <v>834</v>
      </c>
      <c r="H162" s="5" t="s">
        <v>835</v>
      </c>
      <c r="I162" s="3" t="s">
        <v>27</v>
      </c>
      <c r="J162" s="3" t="s">
        <v>836</v>
      </c>
      <c r="K162" s="3" t="s">
        <v>29</v>
      </c>
      <c r="L162" s="3" t="s">
        <v>837</v>
      </c>
      <c r="M162" s="3">
        <v>199</v>
      </c>
      <c r="N162" s="3">
        <f t="shared" si="6"/>
        <v>-47</v>
      </c>
      <c r="O162" s="3">
        <v>1000</v>
      </c>
      <c r="P162" s="3">
        <v>7.4999999999999997E-2</v>
      </c>
      <c r="Q162" s="3">
        <v>303.92500000000001</v>
      </c>
      <c r="R162" s="3">
        <v>2399</v>
      </c>
      <c r="S162" s="3">
        <v>246</v>
      </c>
      <c r="T162" s="3">
        <v>1000</v>
      </c>
      <c r="U162" s="3">
        <v>8.8999999999999996E-2</v>
      </c>
      <c r="V162" s="12">
        <v>370.51100000000002</v>
      </c>
      <c r="W162" s="3" t="s">
        <v>434</v>
      </c>
    </row>
    <row r="163" spans="1:23" x14ac:dyDescent="0.25">
      <c r="A163">
        <v>620</v>
      </c>
      <c r="B163">
        <v>166200632</v>
      </c>
      <c r="C163" s="3" t="s">
        <v>838</v>
      </c>
      <c r="D163" s="3" t="s">
        <v>839</v>
      </c>
      <c r="E163">
        <v>10</v>
      </c>
      <c r="F163" s="3" t="s">
        <v>67</v>
      </c>
      <c r="G163" s="4" t="s">
        <v>840</v>
      </c>
      <c r="H163" s="5" t="s">
        <v>841</v>
      </c>
      <c r="I163" s="3" t="s">
        <v>37</v>
      </c>
      <c r="J163" s="3" t="s">
        <v>842</v>
      </c>
      <c r="K163" s="3" t="s">
        <v>39</v>
      </c>
      <c r="L163" s="3" t="s">
        <v>843</v>
      </c>
      <c r="M163" s="3">
        <v>180</v>
      </c>
      <c r="N163" s="3">
        <f t="shared" si="6"/>
        <v>-66</v>
      </c>
      <c r="O163" s="3">
        <v>1000</v>
      </c>
      <c r="P163" s="3">
        <v>7.9000000000000001E-2</v>
      </c>
      <c r="Q163" s="3">
        <v>180</v>
      </c>
      <c r="R163" s="3">
        <v>233</v>
      </c>
      <c r="S163" s="3">
        <v>240</v>
      </c>
      <c r="T163" s="3">
        <v>1000</v>
      </c>
      <c r="U163" s="3">
        <v>8.8999999999999996E-2</v>
      </c>
      <c r="V163" s="12">
        <v>240</v>
      </c>
      <c r="W163" s="3" t="s">
        <v>348</v>
      </c>
    </row>
    <row r="164" spans="1:23" x14ac:dyDescent="0.25">
      <c r="A164">
        <v>620</v>
      </c>
      <c r="B164">
        <v>196200012</v>
      </c>
      <c r="C164" s="3" t="s">
        <v>844</v>
      </c>
      <c r="D164" s="3" t="s">
        <v>845</v>
      </c>
      <c r="E164">
        <v>12</v>
      </c>
      <c r="F164" s="3" t="s">
        <v>46</v>
      </c>
      <c r="G164" s="4" t="s">
        <v>846</v>
      </c>
      <c r="H164" s="5" t="s">
        <v>847</v>
      </c>
      <c r="I164" s="3" t="s">
        <v>122</v>
      </c>
      <c r="J164" s="3" t="s">
        <v>848</v>
      </c>
      <c r="K164" s="3" t="s">
        <v>29</v>
      </c>
      <c r="L164" s="3" t="s">
        <v>849</v>
      </c>
      <c r="M164" s="3">
        <v>200</v>
      </c>
      <c r="N164" s="3">
        <f t="shared" si="6"/>
        <v>-46</v>
      </c>
      <c r="O164" s="3">
        <v>1000</v>
      </c>
      <c r="P164" s="3">
        <v>7.9000000000000001E-2</v>
      </c>
      <c r="Q164" s="3">
        <v>200</v>
      </c>
      <c r="R164" s="3">
        <v>0</v>
      </c>
      <c r="S164" s="3">
        <v>246</v>
      </c>
      <c r="T164" s="3">
        <v>1000</v>
      </c>
      <c r="U164" s="3">
        <v>8.8999999999999996E-2</v>
      </c>
      <c r="V164" s="12">
        <v>246</v>
      </c>
      <c r="W164" s="3" t="s">
        <v>323</v>
      </c>
    </row>
    <row r="165" spans="1:23" x14ac:dyDescent="0.25">
      <c r="A165">
        <v>620</v>
      </c>
      <c r="B165">
        <v>196200012</v>
      </c>
      <c r="C165" s="3" t="s">
        <v>844</v>
      </c>
      <c r="D165" s="3" t="s">
        <v>845</v>
      </c>
      <c r="E165">
        <v>12</v>
      </c>
      <c r="F165" s="3" t="s">
        <v>46</v>
      </c>
      <c r="G165" s="4" t="s">
        <v>846</v>
      </c>
      <c r="H165" s="5" t="s">
        <v>850</v>
      </c>
      <c r="I165" s="3" t="s">
        <v>91</v>
      </c>
      <c r="J165" s="3" t="s">
        <v>851</v>
      </c>
      <c r="K165" s="3" t="s">
        <v>39</v>
      </c>
      <c r="L165" s="3" t="s">
        <v>849</v>
      </c>
      <c r="M165" s="3">
        <v>300</v>
      </c>
      <c r="N165" s="3">
        <f t="shared" si="6"/>
        <v>54</v>
      </c>
      <c r="O165" s="3">
        <v>1000</v>
      </c>
      <c r="P165" s="3">
        <v>7.9000000000000001E-2</v>
      </c>
      <c r="Q165" s="3">
        <v>300</v>
      </c>
      <c r="R165" s="3">
        <v>0</v>
      </c>
      <c r="S165" s="3">
        <v>345</v>
      </c>
      <c r="T165" s="3">
        <v>1000</v>
      </c>
      <c r="U165" s="3">
        <v>7.9000000000000001E-2</v>
      </c>
      <c r="V165" s="12">
        <v>345</v>
      </c>
      <c r="W165" s="3" t="s">
        <v>597</v>
      </c>
    </row>
    <row r="166" spans="1:23" x14ac:dyDescent="0.25">
      <c r="A166">
        <v>620</v>
      </c>
      <c r="B166">
        <v>166200726</v>
      </c>
      <c r="C166" s="3" t="s">
        <v>852</v>
      </c>
      <c r="D166" s="3" t="s">
        <v>33</v>
      </c>
      <c r="E166">
        <v>1</v>
      </c>
      <c r="F166" s="3" t="s">
        <v>108</v>
      </c>
      <c r="G166" s="4" t="s">
        <v>820</v>
      </c>
      <c r="H166" s="5" t="s">
        <v>853</v>
      </c>
      <c r="I166" s="3" t="s">
        <v>122</v>
      </c>
      <c r="J166" s="3" t="s">
        <v>854</v>
      </c>
      <c r="K166" s="3" t="s">
        <v>29</v>
      </c>
      <c r="L166" s="3" t="s">
        <v>64</v>
      </c>
      <c r="M166" s="3">
        <v>210</v>
      </c>
      <c r="N166" s="3">
        <f t="shared" si="6"/>
        <v>-36</v>
      </c>
      <c r="O166" s="3">
        <v>1000</v>
      </c>
      <c r="P166" s="3">
        <v>7.9000000000000001E-2</v>
      </c>
      <c r="Q166" s="3">
        <v>210</v>
      </c>
      <c r="R166" s="3">
        <v>54</v>
      </c>
      <c r="S166" s="3">
        <v>246</v>
      </c>
      <c r="T166" s="3">
        <v>1000</v>
      </c>
      <c r="U166" s="3">
        <v>8.8999999999999996E-2</v>
      </c>
      <c r="V166" s="12">
        <v>246</v>
      </c>
      <c r="W166" s="3" t="s">
        <v>800</v>
      </c>
    </row>
    <row r="167" spans="1:23" x14ac:dyDescent="0.25">
      <c r="A167">
        <v>620</v>
      </c>
      <c r="B167">
        <v>166200734</v>
      </c>
      <c r="C167" s="3" t="s">
        <v>855</v>
      </c>
      <c r="D167" s="3" t="s">
        <v>856</v>
      </c>
      <c r="E167">
        <v>9</v>
      </c>
      <c r="F167" s="3" t="s">
        <v>187</v>
      </c>
      <c r="G167" s="4" t="s">
        <v>857</v>
      </c>
      <c r="H167" s="5" t="s">
        <v>858</v>
      </c>
      <c r="I167" s="3" t="s">
        <v>122</v>
      </c>
      <c r="J167" s="3" t="s">
        <v>859</v>
      </c>
      <c r="K167" s="3" t="s">
        <v>29</v>
      </c>
      <c r="L167" s="3" t="s">
        <v>860</v>
      </c>
      <c r="M167" s="3">
        <v>185</v>
      </c>
      <c r="N167" s="3">
        <f t="shared" si="6"/>
        <v>-61</v>
      </c>
      <c r="O167" s="3">
        <v>1000</v>
      </c>
      <c r="P167" s="3">
        <v>7.9000000000000001E-2</v>
      </c>
      <c r="Q167" s="3">
        <v>185</v>
      </c>
      <c r="R167" s="3">
        <v>935</v>
      </c>
      <c r="S167" s="3">
        <v>246</v>
      </c>
      <c r="T167" s="3">
        <v>1000</v>
      </c>
      <c r="U167" s="3">
        <v>8.8999999999999996E-2</v>
      </c>
      <c r="V167" s="12">
        <v>246</v>
      </c>
      <c r="W167" s="3" t="s">
        <v>348</v>
      </c>
    </row>
    <row r="168" spans="1:23" x14ac:dyDescent="0.25">
      <c r="A168">
        <v>620</v>
      </c>
      <c r="B168">
        <v>6201556</v>
      </c>
      <c r="C168" s="3" t="s">
        <v>861</v>
      </c>
      <c r="D168" s="3" t="s">
        <v>33</v>
      </c>
      <c r="E168">
        <v>4</v>
      </c>
      <c r="F168" s="3" t="s">
        <v>250</v>
      </c>
      <c r="G168" s="4" t="s">
        <v>862</v>
      </c>
      <c r="H168" s="5" t="s">
        <v>863</v>
      </c>
      <c r="I168" s="3" t="s">
        <v>91</v>
      </c>
      <c r="J168" s="3" t="s">
        <v>864</v>
      </c>
      <c r="K168" s="3" t="s">
        <v>39</v>
      </c>
      <c r="L168" s="3" t="s">
        <v>865</v>
      </c>
      <c r="M168" s="3">
        <v>259</v>
      </c>
      <c r="N168" s="3">
        <f t="shared" si="6"/>
        <v>13</v>
      </c>
      <c r="O168" s="3">
        <v>2500</v>
      </c>
      <c r="P168" s="3">
        <v>0.05</v>
      </c>
      <c r="Q168" s="3">
        <v>507.85</v>
      </c>
      <c r="R168" s="3">
        <v>7477</v>
      </c>
      <c r="S168" s="3">
        <v>345</v>
      </c>
      <c r="T168" s="3">
        <v>1000</v>
      </c>
      <c r="U168" s="3">
        <v>7.9000000000000001E-2</v>
      </c>
      <c r="V168" s="12">
        <v>856.68299999999999</v>
      </c>
      <c r="W168" s="3" t="s">
        <v>256</v>
      </c>
    </row>
    <row r="169" spans="1:23" x14ac:dyDescent="0.25">
      <c r="A169">
        <v>620</v>
      </c>
      <c r="B169">
        <v>166200680</v>
      </c>
      <c r="C169" s="3" t="s">
        <v>866</v>
      </c>
      <c r="D169" s="3" t="s">
        <v>867</v>
      </c>
      <c r="E169">
        <v>9</v>
      </c>
      <c r="F169" s="3" t="s">
        <v>312</v>
      </c>
      <c r="G169" s="4" t="s">
        <v>868</v>
      </c>
      <c r="H169" s="5" t="s">
        <v>869</v>
      </c>
      <c r="I169" s="3" t="s">
        <v>642</v>
      </c>
      <c r="J169" s="3" t="s">
        <v>870</v>
      </c>
      <c r="K169" s="3" t="s">
        <v>297</v>
      </c>
      <c r="L169" s="3" t="s">
        <v>64</v>
      </c>
      <c r="M169" s="3">
        <v>78</v>
      </c>
      <c r="N169" s="3">
        <f t="shared" si="6"/>
        <v>-168</v>
      </c>
      <c r="O169" s="3">
        <v>0</v>
      </c>
      <c r="P169" s="3">
        <v>0</v>
      </c>
      <c r="Q169" s="3">
        <v>78</v>
      </c>
      <c r="R169" s="3">
        <v>1</v>
      </c>
      <c r="S169" s="3">
        <v>99</v>
      </c>
      <c r="T169" s="3">
        <v>0</v>
      </c>
      <c r="U169" s="3">
        <v>0</v>
      </c>
      <c r="V169" s="12">
        <v>99</v>
      </c>
      <c r="W169" s="3" t="s">
        <v>586</v>
      </c>
    </row>
    <row r="170" spans="1:23" x14ac:dyDescent="0.25">
      <c r="A170">
        <v>620</v>
      </c>
      <c r="B170">
        <v>166200648</v>
      </c>
      <c r="C170" s="3" t="s">
        <v>871</v>
      </c>
      <c r="D170" s="3" t="s">
        <v>33</v>
      </c>
      <c r="E170">
        <v>5</v>
      </c>
      <c r="F170" s="3" t="s">
        <v>872</v>
      </c>
      <c r="G170" s="4" t="s">
        <v>873</v>
      </c>
      <c r="H170" s="5" t="s">
        <v>874</v>
      </c>
      <c r="I170" s="3" t="s">
        <v>27</v>
      </c>
      <c r="J170" s="3" t="s">
        <v>875</v>
      </c>
      <c r="K170" s="3" t="s">
        <v>29</v>
      </c>
      <c r="L170" s="3" t="s">
        <v>876</v>
      </c>
      <c r="M170" s="3">
        <v>430</v>
      </c>
      <c r="N170" s="3">
        <f t="shared" si="6"/>
        <v>184</v>
      </c>
      <c r="O170" s="3">
        <v>5000</v>
      </c>
      <c r="P170" s="3">
        <v>7.9000000000000001E-2</v>
      </c>
      <c r="Q170" s="3">
        <v>554.03</v>
      </c>
      <c r="R170" s="3">
        <v>6570</v>
      </c>
      <c r="S170" s="3">
        <v>246</v>
      </c>
      <c r="T170" s="3">
        <v>1000</v>
      </c>
      <c r="U170" s="3">
        <v>8.8999999999999996E-2</v>
      </c>
      <c r="V170" s="12">
        <v>741.73</v>
      </c>
      <c r="W170" s="3" t="s">
        <v>348</v>
      </c>
    </row>
    <row r="171" spans="1:23" x14ac:dyDescent="0.25">
      <c r="A171">
        <v>620</v>
      </c>
      <c r="B171">
        <v>6204409</v>
      </c>
      <c r="C171" s="3" t="s">
        <v>457</v>
      </c>
      <c r="D171" s="3" t="s">
        <v>33</v>
      </c>
      <c r="E171">
        <v>5</v>
      </c>
      <c r="F171" s="3" t="s">
        <v>54</v>
      </c>
      <c r="G171" s="4" t="s">
        <v>877</v>
      </c>
      <c r="H171" s="5" t="s">
        <v>878</v>
      </c>
      <c r="I171" s="3" t="s">
        <v>122</v>
      </c>
      <c r="J171" s="3" t="s">
        <v>879</v>
      </c>
      <c r="K171" s="3" t="s">
        <v>29</v>
      </c>
      <c r="L171" s="3" t="s">
        <v>880</v>
      </c>
      <c r="M171" s="3">
        <v>165</v>
      </c>
      <c r="N171" s="3">
        <f t="shared" si="6"/>
        <v>-81</v>
      </c>
      <c r="O171" s="3">
        <v>1200</v>
      </c>
      <c r="P171" s="3">
        <v>7.9000000000000001E-2</v>
      </c>
      <c r="Q171" s="3">
        <v>165</v>
      </c>
      <c r="R171" s="3">
        <v>757</v>
      </c>
      <c r="S171" s="3">
        <v>246</v>
      </c>
      <c r="T171" s="3">
        <v>1000</v>
      </c>
      <c r="U171" s="3">
        <v>8.8999999999999996E-2</v>
      </c>
      <c r="V171" s="12">
        <v>246</v>
      </c>
      <c r="W171" s="3" t="s">
        <v>52</v>
      </c>
    </row>
    <row r="172" spans="1:23" x14ac:dyDescent="0.25">
      <c r="A172">
        <v>620</v>
      </c>
      <c r="B172">
        <v>62010295</v>
      </c>
      <c r="C172" s="3" t="s">
        <v>881</v>
      </c>
      <c r="D172" s="3" t="s">
        <v>33</v>
      </c>
      <c r="E172">
        <v>3</v>
      </c>
      <c r="F172" s="3" t="s">
        <v>312</v>
      </c>
      <c r="G172" s="4" t="s">
        <v>880</v>
      </c>
      <c r="H172" s="5" t="s">
        <v>882</v>
      </c>
      <c r="I172" s="3" t="s">
        <v>49</v>
      </c>
      <c r="J172" s="3" t="s">
        <v>883</v>
      </c>
      <c r="K172" s="3" t="s">
        <v>29</v>
      </c>
      <c r="L172" s="3" t="s">
        <v>884</v>
      </c>
      <c r="M172" s="3">
        <v>375</v>
      </c>
      <c r="N172" s="3">
        <f t="shared" si="6"/>
        <v>129</v>
      </c>
      <c r="O172" s="3">
        <v>0</v>
      </c>
      <c r="P172" s="3">
        <v>0</v>
      </c>
      <c r="Q172" s="3">
        <v>375</v>
      </c>
      <c r="R172" s="3">
        <v>4476</v>
      </c>
      <c r="S172" s="3">
        <v>246</v>
      </c>
      <c r="T172" s="3">
        <v>1000</v>
      </c>
      <c r="U172" s="3">
        <v>8.8999999999999996E-2</v>
      </c>
      <c r="V172" s="12">
        <v>555.36400000000003</v>
      </c>
      <c r="W172" s="3" t="s">
        <v>751</v>
      </c>
    </row>
    <row r="173" spans="1:23" x14ac:dyDescent="0.25">
      <c r="A173">
        <v>620</v>
      </c>
      <c r="B173">
        <v>6204481</v>
      </c>
      <c r="C173" s="3" t="s">
        <v>885</v>
      </c>
      <c r="D173" s="3" t="s">
        <v>33</v>
      </c>
      <c r="E173">
        <v>5</v>
      </c>
      <c r="F173" s="3" t="s">
        <v>180</v>
      </c>
      <c r="G173" s="4" t="s">
        <v>886</v>
      </c>
      <c r="H173" s="5" t="s">
        <v>887</v>
      </c>
      <c r="I173" s="3" t="s">
        <v>49</v>
      </c>
      <c r="J173" s="3" t="s">
        <v>888</v>
      </c>
      <c r="K173" s="3" t="s">
        <v>29</v>
      </c>
      <c r="L173" s="3" t="s">
        <v>889</v>
      </c>
      <c r="M173" s="3">
        <v>180</v>
      </c>
      <c r="N173" s="3">
        <f t="shared" si="6"/>
        <v>-66</v>
      </c>
      <c r="O173" s="3">
        <v>1200</v>
      </c>
      <c r="P173" s="3">
        <v>6.5000000000000002E-2</v>
      </c>
      <c r="Q173" s="3">
        <v>224.39500000000001</v>
      </c>
      <c r="R173" s="3">
        <v>1883</v>
      </c>
      <c r="S173" s="3">
        <v>246</v>
      </c>
      <c r="T173" s="3">
        <v>1000</v>
      </c>
      <c r="U173" s="3">
        <v>8.8999999999999996E-2</v>
      </c>
      <c r="V173" s="12">
        <v>324.58699999999999</v>
      </c>
      <c r="W173" s="3" t="s">
        <v>31</v>
      </c>
    </row>
    <row r="174" spans="1:23" x14ac:dyDescent="0.25">
      <c r="A174">
        <v>620</v>
      </c>
      <c r="B174">
        <v>6205614</v>
      </c>
      <c r="C174" s="3" t="s">
        <v>890</v>
      </c>
      <c r="D174" s="3" t="s">
        <v>891</v>
      </c>
      <c r="E174">
        <v>12</v>
      </c>
      <c r="F174" s="3" t="s">
        <v>46</v>
      </c>
      <c r="G174" s="4" t="s">
        <v>892</v>
      </c>
      <c r="H174" s="5" t="s">
        <v>887</v>
      </c>
      <c r="I174" s="3" t="s">
        <v>696</v>
      </c>
      <c r="J174" s="3" t="s">
        <v>893</v>
      </c>
      <c r="K174" s="3" t="s">
        <v>29</v>
      </c>
      <c r="L174" s="3" t="s">
        <v>894</v>
      </c>
      <c r="M174" s="3">
        <v>210</v>
      </c>
      <c r="N174" s="3">
        <f t="shared" si="6"/>
        <v>-36</v>
      </c>
      <c r="O174" s="3">
        <v>500</v>
      </c>
      <c r="P174" s="3">
        <v>0.1</v>
      </c>
      <c r="Q174" s="3">
        <v>210</v>
      </c>
      <c r="R174" s="3">
        <v>0</v>
      </c>
      <c r="S174" s="3">
        <v>299</v>
      </c>
      <c r="T174" s="3">
        <v>1000</v>
      </c>
      <c r="U174" s="3">
        <v>0.14899999999999999</v>
      </c>
      <c r="V174" s="12">
        <v>299</v>
      </c>
      <c r="W174" s="3" t="s">
        <v>105</v>
      </c>
    </row>
    <row r="175" spans="1:23" x14ac:dyDescent="0.25">
      <c r="A175">
        <v>620</v>
      </c>
      <c r="B175">
        <v>6203503</v>
      </c>
      <c r="C175" s="3" t="s">
        <v>895</v>
      </c>
      <c r="D175" s="3" t="s">
        <v>896</v>
      </c>
      <c r="E175">
        <v>12</v>
      </c>
      <c r="F175" s="3" t="s">
        <v>46</v>
      </c>
      <c r="G175" s="4" t="s">
        <v>897</v>
      </c>
      <c r="H175" s="5" t="s">
        <v>898</v>
      </c>
      <c r="I175" s="3" t="s">
        <v>27</v>
      </c>
      <c r="J175" s="3" t="s">
        <v>899</v>
      </c>
      <c r="K175" s="3" t="s">
        <v>29</v>
      </c>
      <c r="L175" s="3" t="s">
        <v>900</v>
      </c>
      <c r="M175" s="3">
        <v>240</v>
      </c>
      <c r="N175" s="3">
        <f t="shared" si="6"/>
        <v>-6</v>
      </c>
      <c r="O175" s="3">
        <v>1000</v>
      </c>
      <c r="P175" s="3">
        <v>8.8999999999999996E-2</v>
      </c>
      <c r="Q175" s="3">
        <v>240</v>
      </c>
      <c r="R175" s="3">
        <v>0</v>
      </c>
      <c r="S175" s="3">
        <v>246</v>
      </c>
      <c r="T175" s="3">
        <v>1000</v>
      </c>
      <c r="U175" s="3">
        <v>8.8999999999999996E-2</v>
      </c>
      <c r="V175" s="12">
        <v>246</v>
      </c>
      <c r="W175" s="3" t="s">
        <v>168</v>
      </c>
    </row>
    <row r="176" spans="1:23" x14ac:dyDescent="0.25">
      <c r="A176">
        <v>620</v>
      </c>
      <c r="B176">
        <v>166200760</v>
      </c>
      <c r="C176" s="3" t="s">
        <v>901</v>
      </c>
      <c r="D176" s="3" t="s">
        <v>33</v>
      </c>
      <c r="E176">
        <v>12</v>
      </c>
      <c r="F176" s="3" t="s">
        <v>46</v>
      </c>
      <c r="G176" s="4" t="s">
        <v>372</v>
      </c>
      <c r="H176" s="5" t="s">
        <v>902</v>
      </c>
      <c r="I176" s="3" t="s">
        <v>27</v>
      </c>
      <c r="J176" s="3" t="s">
        <v>903</v>
      </c>
      <c r="K176" s="3" t="s">
        <v>29</v>
      </c>
      <c r="L176" s="3" t="s">
        <v>64</v>
      </c>
      <c r="M176" s="3">
        <v>210</v>
      </c>
      <c r="N176" s="3">
        <f t="shared" si="6"/>
        <v>-36</v>
      </c>
      <c r="O176" s="3">
        <v>1000</v>
      </c>
      <c r="P176" s="3">
        <v>7.9000000000000001E-2</v>
      </c>
      <c r="Q176" s="3">
        <v>210</v>
      </c>
      <c r="R176" s="3">
        <v>0</v>
      </c>
      <c r="S176" s="3">
        <v>246</v>
      </c>
      <c r="T176" s="3">
        <v>1000</v>
      </c>
      <c r="U176" s="3">
        <v>8.8999999999999996E-2</v>
      </c>
      <c r="V176" s="12">
        <v>246</v>
      </c>
      <c r="W176" s="3" t="s">
        <v>800</v>
      </c>
    </row>
    <row r="177" spans="1:23" x14ac:dyDescent="0.25">
      <c r="A177">
        <v>620</v>
      </c>
      <c r="B177">
        <v>196200012</v>
      </c>
      <c r="C177" s="3" t="s">
        <v>844</v>
      </c>
      <c r="D177" s="3" t="s">
        <v>845</v>
      </c>
      <c r="E177">
        <v>12</v>
      </c>
      <c r="F177" s="3" t="s">
        <v>46</v>
      </c>
      <c r="G177" s="4" t="s">
        <v>846</v>
      </c>
      <c r="H177" s="5" t="s">
        <v>904</v>
      </c>
      <c r="I177" s="3" t="s">
        <v>122</v>
      </c>
      <c r="J177" s="3" t="s">
        <v>905</v>
      </c>
      <c r="K177" s="3" t="s">
        <v>29</v>
      </c>
      <c r="L177" s="3" t="s">
        <v>906</v>
      </c>
      <c r="M177" s="3">
        <v>200</v>
      </c>
      <c r="N177" s="3">
        <f t="shared" si="6"/>
        <v>-46</v>
      </c>
      <c r="O177" s="3">
        <v>1000</v>
      </c>
      <c r="P177" s="3">
        <v>7.9000000000000001E-2</v>
      </c>
      <c r="Q177" s="3">
        <v>200</v>
      </c>
      <c r="R177" s="3">
        <v>0</v>
      </c>
      <c r="S177" s="3">
        <v>246</v>
      </c>
      <c r="T177" s="3">
        <v>1000</v>
      </c>
      <c r="U177" s="3">
        <v>8.8999999999999996E-2</v>
      </c>
      <c r="V177" s="12">
        <v>246</v>
      </c>
      <c r="W177" s="3" t="s">
        <v>323</v>
      </c>
    </row>
    <row r="178" spans="1:23" x14ac:dyDescent="0.25">
      <c r="A178">
        <v>620</v>
      </c>
      <c r="B178">
        <v>166200745</v>
      </c>
      <c r="C178" s="3" t="s">
        <v>907</v>
      </c>
      <c r="D178" s="3" t="s">
        <v>23</v>
      </c>
      <c r="E178">
        <v>4</v>
      </c>
      <c r="F178" s="3" t="s">
        <v>258</v>
      </c>
      <c r="G178" s="4" t="s">
        <v>908</v>
      </c>
      <c r="H178" s="5" t="s">
        <v>909</v>
      </c>
      <c r="I178" s="3" t="s">
        <v>508</v>
      </c>
      <c r="J178" s="3" t="s">
        <v>910</v>
      </c>
      <c r="K178" s="3" t="s">
        <v>29</v>
      </c>
      <c r="L178" s="3" t="s">
        <v>64</v>
      </c>
      <c r="M178" s="3">
        <v>245</v>
      </c>
      <c r="N178" s="3">
        <f t="shared" si="6"/>
        <v>-1</v>
      </c>
      <c r="O178" s="3">
        <v>1000</v>
      </c>
      <c r="P178" s="3">
        <v>7.9000000000000001E-2</v>
      </c>
      <c r="Q178" s="3">
        <v>358.91800000000001</v>
      </c>
      <c r="R178" s="3">
        <v>2442</v>
      </c>
      <c r="S178" s="3">
        <v>281</v>
      </c>
      <c r="T178" s="3">
        <v>1000</v>
      </c>
      <c r="U178" s="3">
        <v>8.8999999999999996E-2</v>
      </c>
      <c r="V178" s="12">
        <v>409.33800000000002</v>
      </c>
      <c r="W178" s="3" t="s">
        <v>401</v>
      </c>
    </row>
    <row r="179" spans="1:23" x14ac:dyDescent="0.25">
      <c r="A179">
        <v>620</v>
      </c>
      <c r="B179">
        <v>166200776</v>
      </c>
      <c r="C179" s="3" t="s">
        <v>911</v>
      </c>
      <c r="D179" s="3" t="s">
        <v>23</v>
      </c>
      <c r="E179">
        <v>1</v>
      </c>
      <c r="F179" s="3" t="s">
        <v>67</v>
      </c>
      <c r="G179" s="4" t="s">
        <v>912</v>
      </c>
      <c r="H179" s="5" t="s">
        <v>913</v>
      </c>
      <c r="I179" s="3" t="s">
        <v>91</v>
      </c>
      <c r="J179" s="3" t="s">
        <v>914</v>
      </c>
      <c r="K179" s="3" t="s">
        <v>39</v>
      </c>
      <c r="L179" s="3" t="s">
        <v>767</v>
      </c>
      <c r="M179" s="3">
        <v>295</v>
      </c>
      <c r="N179" s="3">
        <f t="shared" si="6"/>
        <v>49</v>
      </c>
      <c r="O179" s="3">
        <v>1000</v>
      </c>
      <c r="P179" s="3">
        <v>7.9000000000000001E-2</v>
      </c>
      <c r="Q179" s="3">
        <v>819.48099999999999</v>
      </c>
      <c r="R179" s="3">
        <v>7639</v>
      </c>
      <c r="S179" s="3">
        <v>345</v>
      </c>
      <c r="T179" s="3">
        <v>1000</v>
      </c>
      <c r="U179" s="3">
        <v>7.9000000000000001E-2</v>
      </c>
      <c r="V179" s="12">
        <v>869.48099999999999</v>
      </c>
      <c r="W179" s="3" t="s">
        <v>915</v>
      </c>
    </row>
    <row r="180" spans="1:23" x14ac:dyDescent="0.25">
      <c r="A180">
        <v>620</v>
      </c>
      <c r="B180">
        <v>166200736</v>
      </c>
      <c r="C180" s="3" t="s">
        <v>916</v>
      </c>
      <c r="D180" s="3" t="s">
        <v>33</v>
      </c>
      <c r="E180">
        <v>4</v>
      </c>
      <c r="F180" s="3" t="s">
        <v>216</v>
      </c>
      <c r="G180" s="4" t="s">
        <v>917</v>
      </c>
      <c r="H180" s="5" t="s">
        <v>918</v>
      </c>
      <c r="I180" s="3" t="s">
        <v>122</v>
      </c>
      <c r="J180" s="3" t="s">
        <v>919</v>
      </c>
      <c r="K180" s="3" t="s">
        <v>29</v>
      </c>
      <c r="L180" s="3" t="s">
        <v>920</v>
      </c>
      <c r="M180" s="3">
        <v>189</v>
      </c>
      <c r="N180" s="3">
        <f t="shared" si="6"/>
        <v>-57</v>
      </c>
      <c r="O180" s="3">
        <v>1200</v>
      </c>
      <c r="P180" s="3">
        <v>6.9000000000000006E-2</v>
      </c>
      <c r="Q180" s="3">
        <v>189</v>
      </c>
      <c r="R180" s="3">
        <v>1049</v>
      </c>
      <c r="S180" s="3">
        <v>246</v>
      </c>
      <c r="T180" s="3">
        <v>1000</v>
      </c>
      <c r="U180" s="3">
        <v>8.8999999999999996E-2</v>
      </c>
      <c r="V180" s="12">
        <v>250.36099999999999</v>
      </c>
      <c r="W180" s="3" t="s">
        <v>348</v>
      </c>
    </row>
    <row r="181" spans="1:23" x14ac:dyDescent="0.25">
      <c r="A181">
        <v>620</v>
      </c>
      <c r="B181">
        <v>166200736</v>
      </c>
      <c r="C181" s="3" t="s">
        <v>916</v>
      </c>
      <c r="D181" s="3" t="s">
        <v>33</v>
      </c>
      <c r="E181">
        <v>4</v>
      </c>
      <c r="F181" s="3" t="s">
        <v>216</v>
      </c>
      <c r="G181" s="4" t="s">
        <v>917</v>
      </c>
      <c r="H181" s="5" t="s">
        <v>918</v>
      </c>
      <c r="I181" s="3" t="s">
        <v>122</v>
      </c>
      <c r="J181" s="3" t="s">
        <v>921</v>
      </c>
      <c r="K181" s="3" t="s">
        <v>29</v>
      </c>
      <c r="L181" s="3" t="s">
        <v>922</v>
      </c>
      <c r="M181" s="3">
        <v>209</v>
      </c>
      <c r="N181" s="3">
        <f t="shared" si="6"/>
        <v>-37</v>
      </c>
      <c r="O181" s="3">
        <v>0</v>
      </c>
      <c r="P181" s="3">
        <v>0</v>
      </c>
      <c r="Q181" s="3">
        <v>209</v>
      </c>
      <c r="R181" s="3">
        <v>16</v>
      </c>
      <c r="S181" s="3">
        <v>246</v>
      </c>
      <c r="T181" s="3">
        <v>1000</v>
      </c>
      <c r="U181" s="3">
        <v>8.8999999999999996E-2</v>
      </c>
      <c r="V181" s="12">
        <v>246</v>
      </c>
      <c r="W181" s="3" t="s">
        <v>800</v>
      </c>
    </row>
    <row r="182" spans="1:23" x14ac:dyDescent="0.25">
      <c r="A182">
        <v>620</v>
      </c>
      <c r="B182">
        <v>166200736</v>
      </c>
      <c r="C182" s="3" t="s">
        <v>916</v>
      </c>
      <c r="D182" s="3" t="s">
        <v>33</v>
      </c>
      <c r="E182">
        <v>4</v>
      </c>
      <c r="F182" s="3" t="s">
        <v>216</v>
      </c>
      <c r="G182" s="4" t="s">
        <v>917</v>
      </c>
      <c r="H182" s="5" t="s">
        <v>918</v>
      </c>
      <c r="I182" s="3" t="s">
        <v>91</v>
      </c>
      <c r="J182" s="3" t="s">
        <v>923</v>
      </c>
      <c r="K182" s="3" t="s">
        <v>39</v>
      </c>
      <c r="L182" s="3" t="s">
        <v>922</v>
      </c>
      <c r="M182" s="3">
        <v>519</v>
      </c>
      <c r="N182" s="3">
        <f t="shared" si="6"/>
        <v>273</v>
      </c>
      <c r="O182" s="3">
        <v>0</v>
      </c>
      <c r="P182" s="3">
        <v>0</v>
      </c>
      <c r="Q182" s="3">
        <v>519</v>
      </c>
      <c r="R182" s="3">
        <v>6599</v>
      </c>
      <c r="S182" s="3">
        <v>345</v>
      </c>
      <c r="T182" s="3">
        <v>1000</v>
      </c>
      <c r="U182" s="3">
        <v>7.9000000000000001E-2</v>
      </c>
      <c r="V182" s="12">
        <v>787.32100000000003</v>
      </c>
      <c r="W182" s="3" t="s">
        <v>41</v>
      </c>
    </row>
    <row r="183" spans="1:23" x14ac:dyDescent="0.25">
      <c r="A183">
        <v>620</v>
      </c>
      <c r="B183">
        <v>6205673</v>
      </c>
      <c r="C183" s="3" t="s">
        <v>924</v>
      </c>
      <c r="D183" s="3" t="s">
        <v>33</v>
      </c>
      <c r="E183">
        <v>12</v>
      </c>
      <c r="F183" s="3" t="s">
        <v>46</v>
      </c>
      <c r="G183" s="4" t="s">
        <v>925</v>
      </c>
      <c r="H183" s="5" t="s">
        <v>926</v>
      </c>
      <c r="I183" s="3" t="s">
        <v>27</v>
      </c>
      <c r="J183" s="3" t="s">
        <v>927</v>
      </c>
      <c r="K183" s="3" t="s">
        <v>29</v>
      </c>
      <c r="L183" s="3" t="s">
        <v>928</v>
      </c>
      <c r="M183" s="3">
        <v>189</v>
      </c>
      <c r="N183" s="3">
        <f t="shared" si="6"/>
        <v>-57</v>
      </c>
      <c r="O183" s="3">
        <v>1200</v>
      </c>
      <c r="P183" s="3">
        <v>7.0000000000000007E-2</v>
      </c>
      <c r="Q183" s="3">
        <v>189</v>
      </c>
      <c r="R183" s="3">
        <v>0</v>
      </c>
      <c r="S183" s="3">
        <v>246</v>
      </c>
      <c r="T183" s="3">
        <v>1000</v>
      </c>
      <c r="U183" s="3">
        <v>8.8999999999999996E-2</v>
      </c>
      <c r="V183" s="12">
        <v>246</v>
      </c>
      <c r="W183" s="3" t="s">
        <v>290</v>
      </c>
    </row>
    <row r="184" spans="1:23" x14ac:dyDescent="0.25">
      <c r="A184">
        <v>620</v>
      </c>
      <c r="B184">
        <v>6202235</v>
      </c>
      <c r="C184" s="3" t="s">
        <v>929</v>
      </c>
      <c r="D184" s="3" t="s">
        <v>33</v>
      </c>
      <c r="E184">
        <v>6</v>
      </c>
      <c r="F184" s="3" t="s">
        <v>24</v>
      </c>
      <c r="G184" s="4" t="s">
        <v>930</v>
      </c>
      <c r="H184" s="5" t="s">
        <v>931</v>
      </c>
      <c r="I184" s="3" t="s">
        <v>49</v>
      </c>
      <c r="J184" s="3" t="s">
        <v>932</v>
      </c>
      <c r="K184" s="3" t="s">
        <v>29</v>
      </c>
      <c r="L184" s="3" t="s">
        <v>933</v>
      </c>
      <c r="M184" s="3">
        <v>580</v>
      </c>
      <c r="N184" s="3">
        <f t="shared" si="6"/>
        <v>334</v>
      </c>
      <c r="O184" s="3">
        <v>0</v>
      </c>
      <c r="P184" s="3">
        <v>0</v>
      </c>
      <c r="Q184" s="3">
        <v>580</v>
      </c>
      <c r="R184" s="3">
        <v>9517</v>
      </c>
      <c r="S184" s="3">
        <v>246</v>
      </c>
      <c r="T184" s="3">
        <v>1000</v>
      </c>
      <c r="U184" s="3">
        <v>8.8999999999999996E-2</v>
      </c>
      <c r="V184" s="12">
        <v>1004.013</v>
      </c>
      <c r="W184" s="3" t="s">
        <v>93</v>
      </c>
    </row>
    <row r="185" spans="1:23" x14ac:dyDescent="0.25">
      <c r="A185">
        <v>620</v>
      </c>
      <c r="B185">
        <v>176200001</v>
      </c>
      <c r="C185" s="3" t="s">
        <v>934</v>
      </c>
      <c r="D185" s="3" t="s">
        <v>33</v>
      </c>
      <c r="E185">
        <v>4</v>
      </c>
      <c r="F185" s="3" t="s">
        <v>250</v>
      </c>
      <c r="G185" s="4" t="s">
        <v>935</v>
      </c>
      <c r="H185" s="5" t="s">
        <v>936</v>
      </c>
      <c r="I185" s="3" t="s">
        <v>27</v>
      </c>
      <c r="J185" s="3" t="s">
        <v>937</v>
      </c>
      <c r="K185" s="3" t="s">
        <v>29</v>
      </c>
      <c r="L185" s="3" t="s">
        <v>933</v>
      </c>
      <c r="M185" s="3">
        <v>189</v>
      </c>
      <c r="N185" s="3">
        <f t="shared" si="6"/>
        <v>-57</v>
      </c>
      <c r="O185" s="3">
        <v>1800</v>
      </c>
      <c r="P185" s="3">
        <v>6.9000000000000006E-2</v>
      </c>
      <c r="Q185" s="3">
        <v>257.517</v>
      </c>
      <c r="R185" s="3">
        <v>2793</v>
      </c>
      <c r="S185" s="3">
        <v>246</v>
      </c>
      <c r="T185" s="3">
        <v>1000</v>
      </c>
      <c r="U185" s="3">
        <v>8.8999999999999996E-2</v>
      </c>
      <c r="V185" s="12">
        <v>405.577</v>
      </c>
      <c r="W185" s="3" t="s">
        <v>155</v>
      </c>
    </row>
    <row r="186" spans="1:23" x14ac:dyDescent="0.25">
      <c r="A186">
        <v>620</v>
      </c>
      <c r="B186">
        <v>166200693</v>
      </c>
      <c r="C186" s="3" t="s">
        <v>938</v>
      </c>
      <c r="D186" s="3" t="s">
        <v>939</v>
      </c>
      <c r="E186">
        <v>11</v>
      </c>
      <c r="F186" s="3" t="s">
        <v>231</v>
      </c>
      <c r="G186" s="4" t="s">
        <v>940</v>
      </c>
      <c r="H186" s="5" t="s">
        <v>941</v>
      </c>
      <c r="I186" s="3" t="s">
        <v>27</v>
      </c>
      <c r="J186" s="3" t="s">
        <v>942</v>
      </c>
      <c r="K186" s="3" t="s">
        <v>29</v>
      </c>
      <c r="L186" s="3" t="s">
        <v>943</v>
      </c>
      <c r="M186" s="3">
        <v>499</v>
      </c>
      <c r="N186" s="3">
        <f t="shared" si="6"/>
        <v>253</v>
      </c>
      <c r="O186" s="3">
        <v>6000</v>
      </c>
      <c r="P186" s="3">
        <v>7.9000000000000001E-2</v>
      </c>
      <c r="Q186" s="3">
        <v>572.31200000000001</v>
      </c>
      <c r="R186" s="3">
        <v>6928</v>
      </c>
      <c r="S186" s="3">
        <v>246</v>
      </c>
      <c r="T186" s="3">
        <v>1000</v>
      </c>
      <c r="U186" s="3">
        <v>8.8999999999999996E-2</v>
      </c>
      <c r="V186" s="12">
        <v>773.59199999999998</v>
      </c>
      <c r="W186" s="3" t="s">
        <v>144</v>
      </c>
    </row>
    <row r="187" spans="1:23" x14ac:dyDescent="0.25">
      <c r="A187">
        <v>620</v>
      </c>
      <c r="B187">
        <v>176200002</v>
      </c>
      <c r="C187" s="3" t="s">
        <v>944</v>
      </c>
      <c r="D187" s="3" t="s">
        <v>33</v>
      </c>
      <c r="E187">
        <v>5</v>
      </c>
      <c r="F187" s="3" t="s">
        <v>78</v>
      </c>
      <c r="G187" s="4" t="s">
        <v>945</v>
      </c>
      <c r="H187" s="5" t="s">
        <v>946</v>
      </c>
      <c r="I187" s="3" t="s">
        <v>508</v>
      </c>
      <c r="J187" s="3" t="s">
        <v>947</v>
      </c>
      <c r="K187" s="3" t="s">
        <v>29</v>
      </c>
      <c r="L187" s="3" t="s">
        <v>64</v>
      </c>
      <c r="M187" s="3">
        <v>245</v>
      </c>
      <c r="N187" s="3">
        <f t="shared" si="6"/>
        <v>-1</v>
      </c>
      <c r="O187" s="3">
        <v>1000</v>
      </c>
      <c r="P187" s="3">
        <v>7.9000000000000001E-2</v>
      </c>
      <c r="Q187" s="3">
        <v>273.12400000000002</v>
      </c>
      <c r="R187" s="3">
        <v>1356</v>
      </c>
      <c r="S187" s="3">
        <v>281</v>
      </c>
      <c r="T187" s="3">
        <v>1000</v>
      </c>
      <c r="U187" s="3">
        <v>8.8999999999999996E-2</v>
      </c>
      <c r="V187" s="12">
        <v>312.68400000000003</v>
      </c>
      <c r="W187" s="3" t="s">
        <v>597</v>
      </c>
    </row>
    <row r="188" spans="1:23" x14ac:dyDescent="0.25">
      <c r="A188">
        <v>620</v>
      </c>
      <c r="B188">
        <v>6203727</v>
      </c>
      <c r="C188" s="3" t="s">
        <v>948</v>
      </c>
      <c r="D188" s="3" t="s">
        <v>33</v>
      </c>
      <c r="E188">
        <v>8</v>
      </c>
      <c r="F188" s="3" t="s">
        <v>180</v>
      </c>
      <c r="G188" s="4" t="s">
        <v>945</v>
      </c>
      <c r="H188" s="5" t="s">
        <v>946</v>
      </c>
      <c r="I188" s="3" t="s">
        <v>508</v>
      </c>
      <c r="J188" s="3" t="s">
        <v>949</v>
      </c>
      <c r="K188" s="3" t="s">
        <v>29</v>
      </c>
      <c r="L188" s="3" t="s">
        <v>950</v>
      </c>
      <c r="M188" s="3">
        <v>245</v>
      </c>
      <c r="N188" s="3">
        <f t="shared" si="6"/>
        <v>-1</v>
      </c>
      <c r="O188" s="3">
        <v>1300</v>
      </c>
      <c r="P188" s="3">
        <v>7.9000000000000001E-2</v>
      </c>
      <c r="Q188" s="3">
        <v>245</v>
      </c>
      <c r="R188" s="3">
        <v>1056</v>
      </c>
      <c r="S188" s="3">
        <v>281</v>
      </c>
      <c r="T188" s="3">
        <v>1000</v>
      </c>
      <c r="U188" s="3">
        <v>8.8999999999999996E-2</v>
      </c>
      <c r="V188" s="12">
        <v>285.98399999999998</v>
      </c>
      <c r="W188" s="3" t="s">
        <v>618</v>
      </c>
    </row>
    <row r="189" spans="1:23" x14ac:dyDescent="0.25">
      <c r="A189">
        <v>620</v>
      </c>
      <c r="B189">
        <v>6201883</v>
      </c>
      <c r="C189" s="3" t="s">
        <v>179</v>
      </c>
      <c r="D189" s="3" t="s">
        <v>33</v>
      </c>
      <c r="E189">
        <v>5</v>
      </c>
      <c r="F189" s="3" t="s">
        <v>180</v>
      </c>
      <c r="G189" s="4" t="s">
        <v>951</v>
      </c>
      <c r="H189" s="5" t="s">
        <v>952</v>
      </c>
      <c r="I189" s="3" t="s">
        <v>27</v>
      </c>
      <c r="J189" s="3" t="s">
        <v>953</v>
      </c>
      <c r="K189" s="3" t="s">
        <v>29</v>
      </c>
      <c r="L189" s="3" t="s">
        <v>954</v>
      </c>
      <c r="M189" s="3">
        <v>165</v>
      </c>
      <c r="N189" s="3">
        <f t="shared" si="6"/>
        <v>-81</v>
      </c>
      <c r="O189" s="3">
        <v>2000</v>
      </c>
      <c r="P189" s="3">
        <v>5.5E-2</v>
      </c>
      <c r="Q189" s="3">
        <v>297.935</v>
      </c>
      <c r="R189" s="3">
        <v>4417</v>
      </c>
      <c r="S189" s="3">
        <v>246</v>
      </c>
      <c r="T189" s="3">
        <v>1000</v>
      </c>
      <c r="U189" s="3">
        <v>8.8999999999999996E-2</v>
      </c>
      <c r="V189" s="12">
        <v>550.11300000000006</v>
      </c>
      <c r="W189" s="3" t="s">
        <v>955</v>
      </c>
    </row>
    <row r="190" spans="1:23" x14ac:dyDescent="0.25">
      <c r="A190">
        <v>620</v>
      </c>
      <c r="B190">
        <v>176200012</v>
      </c>
      <c r="C190" s="3" t="s">
        <v>956</v>
      </c>
      <c r="D190" s="3" t="s">
        <v>33</v>
      </c>
      <c r="E190">
        <v>7</v>
      </c>
      <c r="F190" s="3" t="s">
        <v>54</v>
      </c>
      <c r="G190" s="4" t="s">
        <v>957</v>
      </c>
      <c r="H190" s="5" t="s">
        <v>958</v>
      </c>
      <c r="I190" s="3" t="s">
        <v>122</v>
      </c>
      <c r="J190" s="3" t="s">
        <v>959</v>
      </c>
      <c r="K190" s="3" t="s">
        <v>29</v>
      </c>
      <c r="L190" s="3" t="s">
        <v>64</v>
      </c>
      <c r="M190" s="3">
        <v>210</v>
      </c>
      <c r="N190" s="3">
        <f t="shared" si="6"/>
        <v>-36</v>
      </c>
      <c r="O190" s="3">
        <v>1000</v>
      </c>
      <c r="P190" s="3">
        <v>7.9000000000000001E-2</v>
      </c>
      <c r="Q190" s="3">
        <v>220.82300000000001</v>
      </c>
      <c r="R190" s="3">
        <v>1137</v>
      </c>
      <c r="S190" s="3">
        <v>246</v>
      </c>
      <c r="T190" s="3">
        <v>1000</v>
      </c>
      <c r="U190" s="3">
        <v>8.8999999999999996E-2</v>
      </c>
      <c r="V190" s="12">
        <v>258.19299999999998</v>
      </c>
      <c r="W190" s="3" t="s">
        <v>618</v>
      </c>
    </row>
    <row r="191" spans="1:23" x14ac:dyDescent="0.25">
      <c r="A191">
        <v>620</v>
      </c>
      <c r="B191">
        <v>620521</v>
      </c>
      <c r="C191" s="3" t="s">
        <v>960</v>
      </c>
      <c r="D191" s="3" t="s">
        <v>961</v>
      </c>
      <c r="E191">
        <v>10</v>
      </c>
      <c r="F191" s="3" t="s">
        <v>187</v>
      </c>
      <c r="G191" s="4" t="s">
        <v>962</v>
      </c>
      <c r="H191" s="5" t="s">
        <v>963</v>
      </c>
      <c r="I191" s="3" t="s">
        <v>696</v>
      </c>
      <c r="J191" s="3" t="s">
        <v>964</v>
      </c>
      <c r="K191" s="3" t="s">
        <v>29</v>
      </c>
      <c r="L191" s="3" t="s">
        <v>965</v>
      </c>
      <c r="M191" s="3">
        <v>290</v>
      </c>
      <c r="N191" s="3">
        <f t="shared" si="6"/>
        <v>44</v>
      </c>
      <c r="O191" s="3">
        <v>1000</v>
      </c>
      <c r="P191" s="3">
        <v>0.115</v>
      </c>
      <c r="Q191" s="3">
        <v>290</v>
      </c>
      <c r="R191" s="3">
        <v>57</v>
      </c>
      <c r="S191" s="3">
        <v>299</v>
      </c>
      <c r="T191" s="3">
        <v>1000</v>
      </c>
      <c r="U191" s="3">
        <v>0.14899999999999999</v>
      </c>
      <c r="V191" s="12">
        <v>299</v>
      </c>
      <c r="W191" s="3" t="s">
        <v>369</v>
      </c>
    </row>
    <row r="192" spans="1:23" x14ac:dyDescent="0.25">
      <c r="A192">
        <v>620</v>
      </c>
      <c r="B192">
        <v>6204491</v>
      </c>
      <c r="C192" s="3" t="s">
        <v>235</v>
      </c>
      <c r="D192" s="3" t="s">
        <v>23</v>
      </c>
      <c r="E192">
        <v>4</v>
      </c>
      <c r="F192" s="3" t="s">
        <v>236</v>
      </c>
      <c r="G192" s="4" t="s">
        <v>966</v>
      </c>
      <c r="H192" s="5" t="s">
        <v>967</v>
      </c>
      <c r="I192" s="3" t="s">
        <v>696</v>
      </c>
      <c r="J192" s="3" t="s">
        <v>968</v>
      </c>
      <c r="K192" s="3" t="s">
        <v>29</v>
      </c>
      <c r="L192" s="3" t="s">
        <v>341</v>
      </c>
      <c r="M192" s="3">
        <v>575</v>
      </c>
      <c r="N192" s="3">
        <f t="shared" si="6"/>
        <v>329</v>
      </c>
      <c r="O192" s="3">
        <v>5000</v>
      </c>
      <c r="P192" s="3">
        <v>7.9000000000000001E-2</v>
      </c>
      <c r="Q192" s="3">
        <v>686.39</v>
      </c>
      <c r="R192" s="3">
        <v>6410</v>
      </c>
      <c r="S192" s="3">
        <v>299</v>
      </c>
      <c r="T192" s="3">
        <v>1000</v>
      </c>
      <c r="U192" s="3">
        <v>0.14899999999999999</v>
      </c>
      <c r="V192" s="12">
        <v>1105.0899999999999</v>
      </c>
      <c r="W192" s="3" t="s">
        <v>306</v>
      </c>
    </row>
    <row r="193" spans="1:23" x14ac:dyDescent="0.25">
      <c r="A193">
        <v>620</v>
      </c>
      <c r="B193">
        <v>6207600</v>
      </c>
      <c r="C193" s="3" t="s">
        <v>969</v>
      </c>
      <c r="D193" s="3" t="s">
        <v>23</v>
      </c>
      <c r="E193">
        <v>12</v>
      </c>
      <c r="F193" s="3" t="s">
        <v>46</v>
      </c>
      <c r="G193" s="4" t="s">
        <v>943</v>
      </c>
      <c r="H193" s="5" t="s">
        <v>970</v>
      </c>
      <c r="I193" s="3" t="s">
        <v>27</v>
      </c>
      <c r="J193" s="3" t="s">
        <v>971</v>
      </c>
      <c r="K193" s="3" t="s">
        <v>29</v>
      </c>
      <c r="L193" s="3" t="s">
        <v>972</v>
      </c>
      <c r="M193" s="3">
        <v>220</v>
      </c>
      <c r="N193" s="3">
        <f t="shared" si="6"/>
        <v>-26</v>
      </c>
      <c r="O193" s="3">
        <v>1000</v>
      </c>
      <c r="P193" s="3">
        <v>7.9000000000000001E-2</v>
      </c>
      <c r="Q193" s="3">
        <v>220</v>
      </c>
      <c r="R193" s="3">
        <v>0</v>
      </c>
      <c r="S193" s="3">
        <v>246</v>
      </c>
      <c r="T193" s="3">
        <v>1000</v>
      </c>
      <c r="U193" s="3">
        <v>8.8999999999999996E-2</v>
      </c>
      <c r="V193" s="12">
        <v>246</v>
      </c>
      <c r="W193" s="3" t="s">
        <v>677</v>
      </c>
    </row>
    <row r="194" spans="1:23" x14ac:dyDescent="0.25">
      <c r="A194">
        <v>620</v>
      </c>
      <c r="B194">
        <v>196200034</v>
      </c>
      <c r="C194" s="3" t="s">
        <v>973</v>
      </c>
      <c r="D194" s="3" t="s">
        <v>974</v>
      </c>
      <c r="E194">
        <v>9</v>
      </c>
      <c r="F194" s="3" t="s">
        <v>54</v>
      </c>
      <c r="G194" s="4" t="s">
        <v>524</v>
      </c>
      <c r="H194" s="5" t="s">
        <v>975</v>
      </c>
      <c r="I194" s="3" t="s">
        <v>27</v>
      </c>
      <c r="J194" s="3" t="s">
        <v>976</v>
      </c>
      <c r="K194" s="3" t="s">
        <v>29</v>
      </c>
      <c r="L194" s="3" t="s">
        <v>977</v>
      </c>
      <c r="M194" s="3">
        <v>195</v>
      </c>
      <c r="N194" s="3">
        <f t="shared" si="6"/>
        <v>-51</v>
      </c>
      <c r="O194" s="3">
        <v>1000</v>
      </c>
      <c r="P194" s="3">
        <v>7.9000000000000001E-2</v>
      </c>
      <c r="Q194" s="3">
        <v>195</v>
      </c>
      <c r="R194" s="3">
        <v>0</v>
      </c>
      <c r="S194" s="3">
        <v>246</v>
      </c>
      <c r="T194" s="3">
        <v>1000</v>
      </c>
      <c r="U194" s="3">
        <v>8.8999999999999996E-2</v>
      </c>
      <c r="V194" s="12">
        <v>246</v>
      </c>
      <c r="W194" s="3" t="s">
        <v>586</v>
      </c>
    </row>
    <row r="195" spans="1:23" x14ac:dyDescent="0.25">
      <c r="A195">
        <v>620</v>
      </c>
      <c r="B195">
        <v>6203016</v>
      </c>
      <c r="C195" s="3" t="s">
        <v>978</v>
      </c>
      <c r="D195" s="3" t="s">
        <v>33</v>
      </c>
      <c r="E195">
        <v>1</v>
      </c>
      <c r="F195" s="3" t="s">
        <v>979</v>
      </c>
      <c r="G195" s="4" t="s">
        <v>980</v>
      </c>
      <c r="H195" s="5" t="s">
        <v>981</v>
      </c>
      <c r="I195" s="3" t="s">
        <v>122</v>
      </c>
      <c r="J195" s="3" t="s">
        <v>982</v>
      </c>
      <c r="K195" s="3" t="s">
        <v>29</v>
      </c>
      <c r="L195" s="3" t="s">
        <v>983</v>
      </c>
      <c r="M195" s="3">
        <v>189</v>
      </c>
      <c r="N195" s="3">
        <f t="shared" si="6"/>
        <v>-57</v>
      </c>
      <c r="O195" s="3">
        <v>1000</v>
      </c>
      <c r="P195" s="3">
        <v>6.5000000000000002E-2</v>
      </c>
      <c r="Q195" s="3">
        <v>189</v>
      </c>
      <c r="R195" s="3">
        <v>545</v>
      </c>
      <c r="S195" s="3">
        <v>246</v>
      </c>
      <c r="T195" s="3">
        <v>1000</v>
      </c>
      <c r="U195" s="3">
        <v>8.8999999999999996E-2</v>
      </c>
      <c r="V195" s="12">
        <v>246</v>
      </c>
      <c r="W195" s="3" t="s">
        <v>290</v>
      </c>
    </row>
    <row r="196" spans="1:23" x14ac:dyDescent="0.25">
      <c r="A196">
        <v>620</v>
      </c>
      <c r="B196">
        <v>6203304</v>
      </c>
      <c r="C196" s="3" t="s">
        <v>984</v>
      </c>
      <c r="D196" s="3" t="s">
        <v>33</v>
      </c>
      <c r="E196">
        <v>1</v>
      </c>
      <c r="F196" s="3" t="s">
        <v>125</v>
      </c>
      <c r="G196" s="4" t="s">
        <v>985</v>
      </c>
      <c r="H196" s="5" t="s">
        <v>981</v>
      </c>
      <c r="I196" s="3" t="s">
        <v>91</v>
      </c>
      <c r="J196" s="3" t="s">
        <v>986</v>
      </c>
      <c r="K196" s="3" t="s">
        <v>39</v>
      </c>
      <c r="L196" s="3" t="s">
        <v>987</v>
      </c>
      <c r="M196" s="3">
        <v>289</v>
      </c>
      <c r="N196" s="3">
        <f t="shared" si="6"/>
        <v>43</v>
      </c>
      <c r="O196" s="3">
        <v>2000</v>
      </c>
      <c r="P196" s="3">
        <v>6.5000000000000002E-2</v>
      </c>
      <c r="Q196" s="3">
        <v>323.19</v>
      </c>
      <c r="R196" s="3">
        <v>2526</v>
      </c>
      <c r="S196" s="3">
        <v>345</v>
      </c>
      <c r="T196" s="3">
        <v>1000</v>
      </c>
      <c r="U196" s="3">
        <v>7.9000000000000001E-2</v>
      </c>
      <c r="V196" s="12">
        <v>465.55399999999997</v>
      </c>
      <c r="W196" s="3" t="s">
        <v>31</v>
      </c>
    </row>
    <row r="197" spans="1:23" x14ac:dyDescent="0.25">
      <c r="A197">
        <v>620</v>
      </c>
      <c r="B197">
        <v>62010488</v>
      </c>
      <c r="C197" s="3" t="s">
        <v>988</v>
      </c>
      <c r="D197" s="3" t="s">
        <v>33</v>
      </c>
      <c r="E197">
        <v>2</v>
      </c>
      <c r="F197" s="3" t="s">
        <v>312</v>
      </c>
      <c r="G197" s="4" t="s">
        <v>989</v>
      </c>
      <c r="H197" s="5" t="s">
        <v>990</v>
      </c>
      <c r="I197" s="3" t="s">
        <v>182</v>
      </c>
      <c r="J197" s="3" t="s">
        <v>991</v>
      </c>
      <c r="K197" s="3" t="s">
        <v>39</v>
      </c>
      <c r="L197" s="3" t="s">
        <v>989</v>
      </c>
      <c r="M197" s="3">
        <v>180</v>
      </c>
      <c r="N197" s="3">
        <f t="shared" si="6"/>
        <v>-66</v>
      </c>
      <c r="O197" s="3">
        <v>1000</v>
      </c>
      <c r="P197" s="3">
        <v>6.9000000000000006E-2</v>
      </c>
      <c r="Q197" s="3">
        <v>278.80799999999999</v>
      </c>
      <c r="R197" s="3">
        <v>2432</v>
      </c>
      <c r="S197" s="3">
        <v>264</v>
      </c>
      <c r="T197" s="3">
        <v>1000</v>
      </c>
      <c r="U197" s="3">
        <v>8.8999999999999996E-2</v>
      </c>
      <c r="V197" s="12">
        <v>391.44799999999998</v>
      </c>
      <c r="W197" s="3" t="s">
        <v>248</v>
      </c>
    </row>
    <row r="198" spans="1:23" x14ac:dyDescent="0.25">
      <c r="A198">
        <v>620</v>
      </c>
      <c r="B198">
        <v>6202024</v>
      </c>
      <c r="C198" s="3" t="s">
        <v>992</v>
      </c>
      <c r="D198" s="3" t="s">
        <v>33</v>
      </c>
      <c r="E198">
        <v>7</v>
      </c>
      <c r="F198" s="3" t="s">
        <v>170</v>
      </c>
      <c r="G198" s="4" t="s">
        <v>399</v>
      </c>
      <c r="H198" s="5" t="s">
        <v>993</v>
      </c>
      <c r="I198" s="3" t="s">
        <v>182</v>
      </c>
      <c r="J198" s="3" t="s">
        <v>994</v>
      </c>
      <c r="K198" s="3" t="s">
        <v>39</v>
      </c>
      <c r="L198" s="3" t="s">
        <v>461</v>
      </c>
      <c r="M198" s="3">
        <v>175</v>
      </c>
      <c r="N198" s="3">
        <f t="shared" si="6"/>
        <v>-71</v>
      </c>
      <c r="O198" s="3">
        <v>1200</v>
      </c>
      <c r="P198" s="3">
        <v>7.9000000000000001E-2</v>
      </c>
      <c r="Q198" s="3">
        <v>212.92</v>
      </c>
      <c r="R198" s="3">
        <v>1680</v>
      </c>
      <c r="S198" s="3">
        <v>264</v>
      </c>
      <c r="T198" s="3">
        <v>1000</v>
      </c>
      <c r="U198" s="3">
        <v>8.8999999999999996E-2</v>
      </c>
      <c r="V198" s="12">
        <v>324.52</v>
      </c>
      <c r="W198" s="3" t="s">
        <v>41</v>
      </c>
    </row>
    <row r="199" spans="1:23" x14ac:dyDescent="0.25">
      <c r="A199">
        <v>620</v>
      </c>
      <c r="B199">
        <v>6204994</v>
      </c>
      <c r="C199" s="3" t="s">
        <v>995</v>
      </c>
      <c r="D199" s="3" t="s">
        <v>33</v>
      </c>
      <c r="E199">
        <v>5</v>
      </c>
      <c r="F199" s="3" t="s">
        <v>187</v>
      </c>
      <c r="G199" s="4" t="s">
        <v>996</v>
      </c>
      <c r="H199" s="5" t="s">
        <v>997</v>
      </c>
      <c r="I199" s="3" t="s">
        <v>91</v>
      </c>
      <c r="J199" s="3" t="s">
        <v>998</v>
      </c>
      <c r="K199" s="3" t="s">
        <v>39</v>
      </c>
      <c r="L199" s="3" t="s">
        <v>999</v>
      </c>
      <c r="M199" s="3">
        <v>299</v>
      </c>
      <c r="N199" s="3">
        <f t="shared" si="6"/>
        <v>53</v>
      </c>
      <c r="O199" s="3">
        <v>2000</v>
      </c>
      <c r="P199" s="3">
        <v>7.9000000000000001E-2</v>
      </c>
      <c r="Q199" s="3">
        <v>299</v>
      </c>
      <c r="R199" s="3">
        <v>1391</v>
      </c>
      <c r="S199" s="3">
        <v>345</v>
      </c>
      <c r="T199" s="3">
        <v>1000</v>
      </c>
      <c r="U199" s="3">
        <v>7.9000000000000001E-2</v>
      </c>
      <c r="V199" s="12">
        <v>375.88900000000001</v>
      </c>
      <c r="W199" s="3" t="s">
        <v>278</v>
      </c>
    </row>
    <row r="200" spans="1:23" x14ac:dyDescent="0.25">
      <c r="A200">
        <v>620</v>
      </c>
      <c r="B200">
        <v>176200006</v>
      </c>
      <c r="C200" s="3" t="s">
        <v>1000</v>
      </c>
      <c r="D200" s="3" t="s">
        <v>33</v>
      </c>
      <c r="E200">
        <v>5</v>
      </c>
      <c r="F200" s="3" t="s">
        <v>125</v>
      </c>
      <c r="G200" s="4" t="s">
        <v>1001</v>
      </c>
      <c r="H200" s="5" t="s">
        <v>1002</v>
      </c>
      <c r="I200" s="3" t="s">
        <v>49</v>
      </c>
      <c r="J200" s="3" t="s">
        <v>1003</v>
      </c>
      <c r="K200" s="3" t="s">
        <v>29</v>
      </c>
      <c r="L200" s="3" t="s">
        <v>1004</v>
      </c>
      <c r="M200" s="3">
        <v>415</v>
      </c>
      <c r="N200" s="3">
        <f t="shared" si="6"/>
        <v>169</v>
      </c>
      <c r="O200" s="3">
        <v>4000</v>
      </c>
      <c r="P200" s="3">
        <v>7.9000000000000001E-2</v>
      </c>
      <c r="Q200" s="3">
        <v>422.505</v>
      </c>
      <c r="R200" s="3">
        <v>4095</v>
      </c>
      <c r="S200" s="3">
        <v>246</v>
      </c>
      <c r="T200" s="3">
        <v>1000</v>
      </c>
      <c r="U200" s="3">
        <v>8.8999999999999996E-2</v>
      </c>
      <c r="V200" s="12">
        <v>521.45500000000004</v>
      </c>
      <c r="W200" s="3" t="s">
        <v>323</v>
      </c>
    </row>
    <row r="201" spans="1:23" x14ac:dyDescent="0.25">
      <c r="A201">
        <v>620</v>
      </c>
      <c r="B201">
        <v>6203016</v>
      </c>
      <c r="C201" s="3" t="s">
        <v>978</v>
      </c>
      <c r="D201" s="3" t="s">
        <v>33</v>
      </c>
      <c r="E201">
        <v>1</v>
      </c>
      <c r="F201" s="3" t="s">
        <v>979</v>
      </c>
      <c r="G201" s="4" t="s">
        <v>1004</v>
      </c>
      <c r="H201" s="5" t="s">
        <v>1005</v>
      </c>
      <c r="I201" s="3" t="s">
        <v>122</v>
      </c>
      <c r="J201" s="3" t="s">
        <v>1006</v>
      </c>
      <c r="K201" s="3" t="s">
        <v>29</v>
      </c>
      <c r="L201" s="3" t="s">
        <v>1007</v>
      </c>
      <c r="M201" s="3">
        <v>189</v>
      </c>
      <c r="N201" s="3">
        <f t="shared" si="6"/>
        <v>-57</v>
      </c>
      <c r="O201" s="3">
        <v>3000</v>
      </c>
      <c r="P201" s="3">
        <v>6.5000000000000002E-2</v>
      </c>
      <c r="Q201" s="3">
        <v>189</v>
      </c>
      <c r="R201" s="3">
        <v>1980</v>
      </c>
      <c r="S201" s="3">
        <v>246</v>
      </c>
      <c r="T201" s="3">
        <v>1000</v>
      </c>
      <c r="U201" s="3">
        <v>8.8999999999999996E-2</v>
      </c>
      <c r="V201" s="12">
        <v>333.22</v>
      </c>
      <c r="W201" s="3" t="s">
        <v>1008</v>
      </c>
    </row>
    <row r="202" spans="1:23" x14ac:dyDescent="0.25">
      <c r="A202">
        <v>620</v>
      </c>
      <c r="B202">
        <v>196200053</v>
      </c>
      <c r="C202" s="3" t="s">
        <v>1009</v>
      </c>
      <c r="D202" s="3" t="s">
        <v>292</v>
      </c>
      <c r="E202">
        <v>10</v>
      </c>
      <c r="F202" s="3" t="s">
        <v>24</v>
      </c>
      <c r="G202" s="4" t="s">
        <v>1010</v>
      </c>
      <c r="H202" s="5" t="s">
        <v>1005</v>
      </c>
      <c r="I202" s="3" t="s">
        <v>629</v>
      </c>
      <c r="J202" s="3" t="s">
        <v>1011</v>
      </c>
      <c r="K202" s="3" t="s">
        <v>39</v>
      </c>
      <c r="L202" s="3" t="s">
        <v>1012</v>
      </c>
      <c r="M202" s="3">
        <v>583</v>
      </c>
      <c r="N202" s="3">
        <f>M202-805</f>
        <v>-222</v>
      </c>
      <c r="O202" s="3">
        <v>10000</v>
      </c>
      <c r="P202" s="3">
        <v>6.9000000000000006E-2</v>
      </c>
      <c r="Q202" s="3">
        <v>583</v>
      </c>
      <c r="R202" s="3">
        <v>1</v>
      </c>
      <c r="S202" s="3">
        <v>815</v>
      </c>
      <c r="T202" s="3">
        <v>10000</v>
      </c>
      <c r="U202" s="3">
        <v>7.9000000000000001E-2</v>
      </c>
      <c r="V202" s="12">
        <v>815</v>
      </c>
      <c r="W202" s="3" t="s">
        <v>354</v>
      </c>
    </row>
    <row r="203" spans="1:23" x14ac:dyDescent="0.25">
      <c r="A203">
        <v>620</v>
      </c>
      <c r="B203">
        <v>176200037</v>
      </c>
      <c r="C203" s="3" t="s">
        <v>1013</v>
      </c>
      <c r="D203" s="3" t="s">
        <v>833</v>
      </c>
      <c r="E203">
        <v>10</v>
      </c>
      <c r="F203" s="3" t="s">
        <v>216</v>
      </c>
      <c r="G203" s="4" t="s">
        <v>1014</v>
      </c>
      <c r="H203" s="5" t="s">
        <v>1015</v>
      </c>
      <c r="I203" s="3" t="s">
        <v>49</v>
      </c>
      <c r="J203" s="3" t="s">
        <v>1016</v>
      </c>
      <c r="K203" s="3" t="s">
        <v>29</v>
      </c>
      <c r="L203" s="3" t="s">
        <v>1017</v>
      </c>
      <c r="M203" s="3">
        <v>175</v>
      </c>
      <c r="N203" s="3">
        <f>M203-246</f>
        <v>-71</v>
      </c>
      <c r="O203" s="3">
        <v>1000</v>
      </c>
      <c r="P203" s="3">
        <v>7.9000000000000001E-2</v>
      </c>
      <c r="Q203" s="3">
        <v>175</v>
      </c>
      <c r="R203" s="3">
        <v>600</v>
      </c>
      <c r="S203" s="3">
        <v>246</v>
      </c>
      <c r="T203" s="3">
        <v>1000</v>
      </c>
      <c r="U203" s="3">
        <v>8.8999999999999996E-2</v>
      </c>
      <c r="V203" s="12">
        <v>246</v>
      </c>
      <c r="W203" s="3" t="s">
        <v>248</v>
      </c>
    </row>
    <row r="204" spans="1:23" x14ac:dyDescent="0.25">
      <c r="A204">
        <v>620</v>
      </c>
      <c r="B204">
        <v>176200029</v>
      </c>
      <c r="C204" s="3" t="s">
        <v>1018</v>
      </c>
      <c r="D204" s="3" t="s">
        <v>33</v>
      </c>
      <c r="E204">
        <v>5</v>
      </c>
      <c r="F204" s="3" t="s">
        <v>108</v>
      </c>
      <c r="G204" s="4" t="s">
        <v>1019</v>
      </c>
      <c r="H204" s="5" t="s">
        <v>1020</v>
      </c>
      <c r="I204" s="3" t="s">
        <v>27</v>
      </c>
      <c r="J204" s="3" t="s">
        <v>1021</v>
      </c>
      <c r="K204" s="3" t="s">
        <v>29</v>
      </c>
      <c r="L204" s="3" t="s">
        <v>1017</v>
      </c>
      <c r="M204" s="3">
        <v>195</v>
      </c>
      <c r="N204" s="3">
        <f>M204-246</f>
        <v>-51</v>
      </c>
      <c r="O204" s="3">
        <v>1000</v>
      </c>
      <c r="P204" s="3">
        <v>7.9000000000000001E-2</v>
      </c>
      <c r="Q204" s="3">
        <v>217.673</v>
      </c>
      <c r="R204" s="3">
        <v>1287</v>
      </c>
      <c r="S204" s="3">
        <v>246</v>
      </c>
      <c r="T204" s="3">
        <v>1000</v>
      </c>
      <c r="U204" s="3">
        <v>8.8999999999999996E-2</v>
      </c>
      <c r="V204" s="12">
        <v>271.54300000000001</v>
      </c>
      <c r="W204" s="3" t="s">
        <v>278</v>
      </c>
    </row>
    <row r="205" spans="1:23" x14ac:dyDescent="0.25">
      <c r="A205">
        <v>620</v>
      </c>
      <c r="B205">
        <v>176200024</v>
      </c>
      <c r="C205" s="3" t="s">
        <v>1022</v>
      </c>
      <c r="D205" s="3" t="s">
        <v>33</v>
      </c>
      <c r="E205">
        <v>1</v>
      </c>
      <c r="F205" s="3" t="s">
        <v>78</v>
      </c>
      <c r="G205" s="4" t="s">
        <v>1017</v>
      </c>
      <c r="H205" s="5" t="s">
        <v>1023</v>
      </c>
      <c r="I205" s="3" t="s">
        <v>1024</v>
      </c>
      <c r="J205" s="3" t="s">
        <v>1025</v>
      </c>
      <c r="K205" s="3" t="s">
        <v>29</v>
      </c>
      <c r="L205" s="3" t="s">
        <v>64</v>
      </c>
      <c r="M205" s="3">
        <v>254</v>
      </c>
      <c r="N205" s="3">
        <f>M205-246</f>
        <v>8</v>
      </c>
      <c r="O205" s="3">
        <v>1000</v>
      </c>
      <c r="P205" s="3">
        <v>7.9000000000000001E-2</v>
      </c>
      <c r="Q205" s="3">
        <v>254</v>
      </c>
      <c r="R205" s="3">
        <v>422</v>
      </c>
      <c r="S205" s="3">
        <v>289</v>
      </c>
      <c r="T205" s="3">
        <v>1000</v>
      </c>
      <c r="U205" s="3">
        <v>8.8999999999999996E-2</v>
      </c>
      <c r="V205" s="12">
        <v>289</v>
      </c>
      <c r="W205" s="3" t="s">
        <v>401</v>
      </c>
    </row>
    <row r="206" spans="1:23" x14ac:dyDescent="0.25">
      <c r="A206">
        <v>620</v>
      </c>
      <c r="B206">
        <v>196200070</v>
      </c>
      <c r="C206" s="3" t="s">
        <v>1026</v>
      </c>
      <c r="D206" s="3" t="s">
        <v>1027</v>
      </c>
      <c r="E206">
        <v>10</v>
      </c>
      <c r="F206" s="3" t="s">
        <v>67</v>
      </c>
      <c r="G206" s="4" t="s">
        <v>1028</v>
      </c>
      <c r="H206" s="5" t="s">
        <v>1029</v>
      </c>
      <c r="I206" s="3" t="s">
        <v>642</v>
      </c>
      <c r="J206" s="3" t="s">
        <v>1030</v>
      </c>
      <c r="K206" s="3" t="s">
        <v>297</v>
      </c>
      <c r="L206" s="3" t="s">
        <v>1031</v>
      </c>
      <c r="M206" s="3">
        <v>76</v>
      </c>
      <c r="N206" s="3">
        <f>M206-246</f>
        <v>-170</v>
      </c>
      <c r="O206" s="3">
        <v>0</v>
      </c>
      <c r="P206" s="3">
        <v>0</v>
      </c>
      <c r="Q206" s="3">
        <v>76</v>
      </c>
      <c r="R206" s="3">
        <v>1</v>
      </c>
      <c r="S206" s="3">
        <v>99</v>
      </c>
      <c r="T206" s="3">
        <v>0</v>
      </c>
      <c r="U206" s="3">
        <v>0</v>
      </c>
      <c r="V206" s="12">
        <v>99</v>
      </c>
      <c r="W206" s="3" t="s">
        <v>290</v>
      </c>
    </row>
    <row r="207" spans="1:23" x14ac:dyDescent="0.25">
      <c r="A207">
        <v>620</v>
      </c>
      <c r="B207">
        <v>176200054</v>
      </c>
      <c r="C207" s="3" t="s">
        <v>1032</v>
      </c>
      <c r="D207" s="3" t="s">
        <v>33</v>
      </c>
      <c r="E207">
        <v>6</v>
      </c>
      <c r="F207" s="3" t="s">
        <v>101</v>
      </c>
      <c r="G207" s="4" t="s">
        <v>1033</v>
      </c>
      <c r="H207" s="5" t="s">
        <v>1034</v>
      </c>
      <c r="I207" s="3" t="s">
        <v>508</v>
      </c>
      <c r="J207" s="3" t="s">
        <v>1035</v>
      </c>
      <c r="K207" s="3" t="s">
        <v>29</v>
      </c>
      <c r="L207" s="3" t="s">
        <v>64</v>
      </c>
      <c r="M207" s="3">
        <v>245</v>
      </c>
      <c r="N207" s="3">
        <f>M207-246</f>
        <v>-1</v>
      </c>
      <c r="O207" s="3">
        <v>1000</v>
      </c>
      <c r="P207" s="3">
        <v>7.9000000000000001E-2</v>
      </c>
      <c r="Q207" s="3">
        <v>245</v>
      </c>
      <c r="R207" s="3">
        <v>893</v>
      </c>
      <c r="S207" s="3">
        <v>281</v>
      </c>
      <c r="T207" s="3">
        <v>1000</v>
      </c>
      <c r="U207" s="3">
        <v>8.8999999999999996E-2</v>
      </c>
      <c r="V207" s="12">
        <v>281</v>
      </c>
      <c r="W207" s="3" t="s">
        <v>597</v>
      </c>
    </row>
    <row r="208" spans="1:23" x14ac:dyDescent="0.25">
      <c r="A208">
        <v>620</v>
      </c>
      <c r="B208">
        <v>176200058</v>
      </c>
      <c r="C208" s="3" t="s">
        <v>1036</v>
      </c>
      <c r="D208" s="3" t="s">
        <v>33</v>
      </c>
      <c r="E208">
        <v>8</v>
      </c>
      <c r="F208" s="3" t="s">
        <v>46</v>
      </c>
      <c r="G208" s="4" t="s">
        <v>1037</v>
      </c>
      <c r="H208" s="5" t="s">
        <v>1038</v>
      </c>
      <c r="I208" s="3" t="s">
        <v>629</v>
      </c>
      <c r="J208" s="3" t="s">
        <v>1039</v>
      </c>
      <c r="K208" s="3" t="s">
        <v>39</v>
      </c>
      <c r="L208" s="3" t="s">
        <v>1040</v>
      </c>
      <c r="M208" s="3">
        <v>749</v>
      </c>
      <c r="N208" s="3">
        <f>M208-805</f>
        <v>-56</v>
      </c>
      <c r="O208" s="3">
        <v>0</v>
      </c>
      <c r="P208" s="3">
        <v>0</v>
      </c>
      <c r="Q208" s="3">
        <v>749</v>
      </c>
      <c r="R208" s="3">
        <v>0</v>
      </c>
      <c r="S208" s="3">
        <v>815</v>
      </c>
      <c r="T208" s="3">
        <v>10000</v>
      </c>
      <c r="U208" s="3">
        <v>7.9000000000000001E-2</v>
      </c>
      <c r="V208" s="12">
        <v>815</v>
      </c>
      <c r="W208" s="3" t="s">
        <v>386</v>
      </c>
    </row>
    <row r="209" spans="1:23" x14ac:dyDescent="0.25">
      <c r="A209">
        <v>620</v>
      </c>
      <c r="B209">
        <v>176200055</v>
      </c>
      <c r="C209" s="3" t="s">
        <v>1041</v>
      </c>
      <c r="D209" s="3" t="s">
        <v>33</v>
      </c>
      <c r="E209">
        <v>4</v>
      </c>
      <c r="F209" s="3" t="s">
        <v>108</v>
      </c>
      <c r="G209" s="4" t="s">
        <v>1042</v>
      </c>
      <c r="H209" s="5" t="s">
        <v>1043</v>
      </c>
      <c r="I209" s="3" t="s">
        <v>49</v>
      </c>
      <c r="J209" s="3" t="s">
        <v>1044</v>
      </c>
      <c r="K209" s="3" t="s">
        <v>29</v>
      </c>
      <c r="L209" s="3" t="s">
        <v>1045</v>
      </c>
      <c r="M209" s="3">
        <v>265</v>
      </c>
      <c r="N209" s="3">
        <f t="shared" ref="N209:N229" si="7">M209-246</f>
        <v>19</v>
      </c>
      <c r="O209" s="3">
        <v>2000</v>
      </c>
      <c r="P209" s="3">
        <v>7.9000000000000001E-2</v>
      </c>
      <c r="Q209" s="3">
        <v>394.63900000000001</v>
      </c>
      <c r="R209" s="3">
        <v>3641</v>
      </c>
      <c r="S209" s="3">
        <v>246</v>
      </c>
      <c r="T209" s="3">
        <v>1000</v>
      </c>
      <c r="U209" s="3">
        <v>8.8999999999999996E-2</v>
      </c>
      <c r="V209" s="12">
        <v>481.04899999999998</v>
      </c>
      <c r="W209" s="3" t="s">
        <v>434</v>
      </c>
    </row>
    <row r="210" spans="1:23" x14ac:dyDescent="0.25">
      <c r="A210">
        <v>620</v>
      </c>
      <c r="B210">
        <v>216200048</v>
      </c>
      <c r="C210" s="3" t="s">
        <v>1046</v>
      </c>
      <c r="D210" s="3" t="s">
        <v>33</v>
      </c>
      <c r="E210">
        <v>7</v>
      </c>
      <c r="F210" s="3" t="s">
        <v>258</v>
      </c>
      <c r="G210" s="4" t="s">
        <v>1047</v>
      </c>
      <c r="H210" s="5" t="s">
        <v>1048</v>
      </c>
      <c r="I210" s="3" t="s">
        <v>122</v>
      </c>
      <c r="J210" s="3" t="s">
        <v>1049</v>
      </c>
      <c r="K210" s="3" t="s">
        <v>29</v>
      </c>
      <c r="L210" s="3" t="s">
        <v>1047</v>
      </c>
      <c r="M210" s="3">
        <v>279</v>
      </c>
      <c r="N210" s="3">
        <f t="shared" si="7"/>
        <v>33</v>
      </c>
      <c r="O210" s="3">
        <v>1000</v>
      </c>
      <c r="P210" s="3">
        <v>8.8999999999999996E-2</v>
      </c>
      <c r="Q210" s="3">
        <v>279</v>
      </c>
      <c r="R210" s="3">
        <v>452</v>
      </c>
      <c r="S210" s="3">
        <v>246</v>
      </c>
      <c r="T210" s="3">
        <v>1000</v>
      </c>
      <c r="U210" s="3">
        <v>8.8999999999999996E-2</v>
      </c>
      <c r="V210" s="12">
        <v>246</v>
      </c>
      <c r="W210" s="3" t="s">
        <v>1050</v>
      </c>
    </row>
    <row r="211" spans="1:23" x14ac:dyDescent="0.25">
      <c r="A211">
        <v>620</v>
      </c>
      <c r="B211">
        <v>216200053</v>
      </c>
      <c r="C211" s="3" t="s">
        <v>1051</v>
      </c>
      <c r="D211" s="3" t="s">
        <v>33</v>
      </c>
      <c r="E211">
        <v>12</v>
      </c>
      <c r="F211" s="3" t="s">
        <v>46</v>
      </c>
      <c r="G211" s="4" t="s">
        <v>1052</v>
      </c>
      <c r="H211" s="5" t="s">
        <v>1053</v>
      </c>
      <c r="I211" s="3" t="s">
        <v>319</v>
      </c>
      <c r="J211" s="3" t="s">
        <v>1054</v>
      </c>
      <c r="K211" s="3" t="s">
        <v>321</v>
      </c>
      <c r="L211" s="3" t="s">
        <v>1052</v>
      </c>
      <c r="M211" s="3">
        <v>189</v>
      </c>
      <c r="N211" s="3">
        <f t="shared" si="7"/>
        <v>-57</v>
      </c>
      <c r="O211" s="3">
        <v>2000</v>
      </c>
      <c r="P211" s="3">
        <v>8.5999999999999993E-2</v>
      </c>
      <c r="Q211" s="3">
        <v>189</v>
      </c>
      <c r="R211" s="3">
        <v>0</v>
      </c>
      <c r="S211" s="3">
        <v>204</v>
      </c>
      <c r="T211" s="3">
        <v>2000</v>
      </c>
      <c r="U211" s="3">
        <v>9.9000000000000005E-2</v>
      </c>
      <c r="V211" s="12">
        <v>204</v>
      </c>
      <c r="W211" s="3" t="s">
        <v>1055</v>
      </c>
    </row>
    <row r="212" spans="1:23" x14ac:dyDescent="0.25">
      <c r="A212">
        <v>620</v>
      </c>
      <c r="B212">
        <v>176200060</v>
      </c>
      <c r="C212" s="3" t="s">
        <v>1056</v>
      </c>
      <c r="D212" s="3" t="s">
        <v>33</v>
      </c>
      <c r="E212">
        <v>8</v>
      </c>
      <c r="F212" s="3" t="s">
        <v>170</v>
      </c>
      <c r="G212" s="4" t="s">
        <v>1057</v>
      </c>
      <c r="H212" s="5" t="s">
        <v>1058</v>
      </c>
      <c r="I212" s="3" t="s">
        <v>49</v>
      </c>
      <c r="J212" s="3" t="s">
        <v>1059</v>
      </c>
      <c r="K212" s="3" t="s">
        <v>29</v>
      </c>
      <c r="L212" s="3" t="s">
        <v>1060</v>
      </c>
      <c r="M212" s="3">
        <v>260</v>
      </c>
      <c r="N212" s="3">
        <f t="shared" si="7"/>
        <v>14</v>
      </c>
      <c r="O212" s="3">
        <v>2000</v>
      </c>
      <c r="P212" s="3">
        <v>7.9000000000000001E-2</v>
      </c>
      <c r="Q212" s="3">
        <v>527.25699999999995</v>
      </c>
      <c r="R212" s="3">
        <v>5383</v>
      </c>
      <c r="S212" s="3">
        <v>246</v>
      </c>
      <c r="T212" s="3">
        <v>1000</v>
      </c>
      <c r="U212" s="3">
        <v>8.8999999999999996E-2</v>
      </c>
      <c r="V212" s="12">
        <v>636.08699999999999</v>
      </c>
      <c r="W212" s="3" t="s">
        <v>729</v>
      </c>
    </row>
    <row r="213" spans="1:23" x14ac:dyDescent="0.25">
      <c r="A213">
        <v>620</v>
      </c>
      <c r="B213">
        <v>176200066</v>
      </c>
      <c r="C213" s="3" t="s">
        <v>263</v>
      </c>
      <c r="D213" s="3" t="s">
        <v>33</v>
      </c>
      <c r="E213">
        <v>8</v>
      </c>
      <c r="F213" s="3" t="s">
        <v>146</v>
      </c>
      <c r="G213" s="4" t="s">
        <v>1045</v>
      </c>
      <c r="H213" s="5" t="s">
        <v>1061</v>
      </c>
      <c r="I213" s="3" t="s">
        <v>466</v>
      </c>
      <c r="J213" s="3" t="s">
        <v>1062</v>
      </c>
      <c r="K213" s="3" t="s">
        <v>29</v>
      </c>
      <c r="L213" s="3" t="s">
        <v>415</v>
      </c>
      <c r="M213" s="3">
        <v>189</v>
      </c>
      <c r="N213" s="3">
        <f t="shared" si="7"/>
        <v>-57</v>
      </c>
      <c r="O213" s="3">
        <v>1200</v>
      </c>
      <c r="P213" s="3">
        <v>7.9000000000000001E-2</v>
      </c>
      <c r="Q213" s="3">
        <v>189</v>
      </c>
      <c r="R213" s="3">
        <v>693</v>
      </c>
      <c r="S213" s="3">
        <v>264</v>
      </c>
      <c r="T213" s="3">
        <v>1000</v>
      </c>
      <c r="U213" s="3">
        <v>8.8999999999999996E-2</v>
      </c>
      <c r="V213" s="12">
        <v>264</v>
      </c>
      <c r="W213" s="3" t="s">
        <v>354</v>
      </c>
    </row>
    <row r="214" spans="1:23" x14ac:dyDescent="0.25">
      <c r="A214">
        <v>620</v>
      </c>
      <c r="B214">
        <v>176200069</v>
      </c>
      <c r="C214" s="3" t="s">
        <v>1063</v>
      </c>
      <c r="D214" s="3" t="s">
        <v>33</v>
      </c>
      <c r="E214">
        <v>1</v>
      </c>
      <c r="F214" s="3" t="s">
        <v>95</v>
      </c>
      <c r="G214" s="4" t="s">
        <v>1064</v>
      </c>
      <c r="H214" s="5" t="s">
        <v>1065</v>
      </c>
      <c r="I214" s="3" t="s">
        <v>27</v>
      </c>
      <c r="J214" s="3" t="s">
        <v>1066</v>
      </c>
      <c r="K214" s="3" t="s">
        <v>29</v>
      </c>
      <c r="L214" s="3" t="s">
        <v>64</v>
      </c>
      <c r="M214" s="3">
        <v>210</v>
      </c>
      <c r="N214" s="3">
        <f t="shared" si="7"/>
        <v>-36</v>
      </c>
      <c r="O214" s="3">
        <v>1000</v>
      </c>
      <c r="P214" s="3">
        <v>7.9000000000000001E-2</v>
      </c>
      <c r="Q214" s="3">
        <v>598.28499999999997</v>
      </c>
      <c r="R214" s="3">
        <v>5915</v>
      </c>
      <c r="S214" s="3">
        <v>246</v>
      </c>
      <c r="T214" s="3">
        <v>1000</v>
      </c>
      <c r="U214" s="3">
        <v>8.8999999999999996E-2</v>
      </c>
      <c r="V214" s="12">
        <v>683.43499999999995</v>
      </c>
      <c r="W214" s="3" t="s">
        <v>401</v>
      </c>
    </row>
    <row r="215" spans="1:23" x14ac:dyDescent="0.25">
      <c r="A215">
        <v>620</v>
      </c>
      <c r="B215">
        <v>226200131</v>
      </c>
      <c r="C215" s="3" t="s">
        <v>1067</v>
      </c>
      <c r="D215" s="3" t="s">
        <v>33</v>
      </c>
      <c r="E215">
        <v>8</v>
      </c>
      <c r="F215" s="3" t="s">
        <v>170</v>
      </c>
      <c r="G215" s="4" t="s">
        <v>1068</v>
      </c>
      <c r="H215" s="5" t="s">
        <v>1069</v>
      </c>
      <c r="I215" s="3" t="s">
        <v>642</v>
      </c>
      <c r="J215" s="3" t="s">
        <v>1070</v>
      </c>
      <c r="K215" s="3" t="s">
        <v>297</v>
      </c>
      <c r="L215" s="3" t="s">
        <v>64</v>
      </c>
      <c r="M215" s="3">
        <v>95</v>
      </c>
      <c r="N215" s="3">
        <f t="shared" si="7"/>
        <v>-151</v>
      </c>
      <c r="O215" s="3">
        <v>0</v>
      </c>
      <c r="P215" s="3">
        <v>0</v>
      </c>
      <c r="Q215" s="3">
        <v>95</v>
      </c>
      <c r="R215" s="3">
        <v>1</v>
      </c>
      <c r="S215" s="3">
        <v>99</v>
      </c>
      <c r="T215" s="3">
        <v>0</v>
      </c>
      <c r="U215" s="3">
        <v>0</v>
      </c>
      <c r="V215" s="12">
        <v>99</v>
      </c>
      <c r="W215" s="3" t="s">
        <v>456</v>
      </c>
    </row>
    <row r="216" spans="1:23" x14ac:dyDescent="0.25">
      <c r="A216">
        <v>620</v>
      </c>
      <c r="B216">
        <v>176200058</v>
      </c>
      <c r="C216" s="3" t="s">
        <v>1036</v>
      </c>
      <c r="D216" s="3" t="s">
        <v>33</v>
      </c>
      <c r="E216">
        <v>8</v>
      </c>
      <c r="F216" s="3" t="s">
        <v>46</v>
      </c>
      <c r="G216" s="4" t="s">
        <v>1071</v>
      </c>
      <c r="H216" s="5" t="s">
        <v>1072</v>
      </c>
      <c r="I216" s="3" t="s">
        <v>789</v>
      </c>
      <c r="J216" s="3" t="s">
        <v>1073</v>
      </c>
      <c r="K216" s="3" t="s">
        <v>39</v>
      </c>
      <c r="L216" s="3" t="s">
        <v>1074</v>
      </c>
      <c r="M216" s="3">
        <v>325</v>
      </c>
      <c r="N216" s="3">
        <f t="shared" si="7"/>
        <v>79</v>
      </c>
      <c r="O216" s="3">
        <v>1200</v>
      </c>
      <c r="P216" s="3">
        <v>8.5000000000000006E-2</v>
      </c>
      <c r="Q216" s="3">
        <v>325</v>
      </c>
      <c r="R216" s="3">
        <v>0</v>
      </c>
      <c r="S216" s="3">
        <v>444</v>
      </c>
      <c r="T216" s="3">
        <v>1000</v>
      </c>
      <c r="U216" s="3">
        <v>7.9000000000000001E-2</v>
      </c>
      <c r="V216" s="12">
        <v>444</v>
      </c>
      <c r="W216" s="3" t="s">
        <v>149</v>
      </c>
    </row>
    <row r="217" spans="1:23" x14ac:dyDescent="0.25">
      <c r="A217">
        <v>620</v>
      </c>
      <c r="B217">
        <v>176200059</v>
      </c>
      <c r="C217" s="3" t="s">
        <v>1075</v>
      </c>
      <c r="D217" s="3" t="s">
        <v>33</v>
      </c>
      <c r="E217">
        <v>8</v>
      </c>
      <c r="F217" s="3" t="s">
        <v>46</v>
      </c>
      <c r="G217" s="4" t="s">
        <v>1076</v>
      </c>
      <c r="H217" s="5" t="s">
        <v>1072</v>
      </c>
      <c r="I217" s="3" t="s">
        <v>789</v>
      </c>
      <c r="J217" s="3" t="s">
        <v>1077</v>
      </c>
      <c r="K217" s="3" t="s">
        <v>39</v>
      </c>
      <c r="L217" s="3" t="s">
        <v>1074</v>
      </c>
      <c r="M217" s="3">
        <v>325</v>
      </c>
      <c r="N217" s="3">
        <f t="shared" si="7"/>
        <v>79</v>
      </c>
      <c r="O217" s="3">
        <v>1200</v>
      </c>
      <c r="P217" s="3">
        <v>8.5000000000000006E-2</v>
      </c>
      <c r="Q217" s="3">
        <v>325</v>
      </c>
      <c r="R217" s="3">
        <v>435</v>
      </c>
      <c r="S217" s="3">
        <v>444</v>
      </c>
      <c r="T217" s="3">
        <v>1000</v>
      </c>
      <c r="U217" s="3">
        <v>7.9000000000000001E-2</v>
      </c>
      <c r="V217" s="12">
        <v>444</v>
      </c>
      <c r="W217" s="3" t="s">
        <v>149</v>
      </c>
    </row>
    <row r="218" spans="1:23" x14ac:dyDescent="0.25">
      <c r="A218">
        <v>620</v>
      </c>
      <c r="B218">
        <v>6201883</v>
      </c>
      <c r="C218" s="3" t="s">
        <v>179</v>
      </c>
      <c r="D218" s="3" t="s">
        <v>33</v>
      </c>
      <c r="E218">
        <v>5</v>
      </c>
      <c r="F218" s="3" t="s">
        <v>180</v>
      </c>
      <c r="G218" s="4" t="s">
        <v>1078</v>
      </c>
      <c r="H218" s="5" t="s">
        <v>1079</v>
      </c>
      <c r="I218" s="3" t="s">
        <v>1080</v>
      </c>
      <c r="J218" s="3" t="s">
        <v>1081</v>
      </c>
      <c r="K218" s="3" t="s">
        <v>297</v>
      </c>
      <c r="L218" s="3" t="s">
        <v>1078</v>
      </c>
      <c r="M218" s="3">
        <v>98</v>
      </c>
      <c r="N218" s="3">
        <f t="shared" si="7"/>
        <v>-148</v>
      </c>
      <c r="O218" s="3">
        <v>0</v>
      </c>
      <c r="P218" s="3">
        <v>0</v>
      </c>
      <c r="Q218" s="3">
        <v>98</v>
      </c>
      <c r="R218" s="3">
        <v>1</v>
      </c>
      <c r="S218" s="3">
        <v>110</v>
      </c>
      <c r="T218" s="3">
        <v>0</v>
      </c>
      <c r="U218" s="3">
        <v>0</v>
      </c>
      <c r="V218" s="12">
        <v>110</v>
      </c>
      <c r="W218" s="3" t="s">
        <v>677</v>
      </c>
    </row>
    <row r="219" spans="1:23" x14ac:dyDescent="0.25">
      <c r="A219">
        <v>620</v>
      </c>
      <c r="B219">
        <v>176200082</v>
      </c>
      <c r="C219" s="3" t="s">
        <v>1082</v>
      </c>
      <c r="D219" s="3" t="s">
        <v>1083</v>
      </c>
      <c r="E219">
        <v>10</v>
      </c>
      <c r="F219" s="3" t="s">
        <v>54</v>
      </c>
      <c r="G219" s="4" t="s">
        <v>1074</v>
      </c>
      <c r="H219" s="5" t="s">
        <v>1084</v>
      </c>
      <c r="I219" s="3" t="s">
        <v>27</v>
      </c>
      <c r="J219" s="3" t="s">
        <v>1085</v>
      </c>
      <c r="K219" s="3" t="s">
        <v>29</v>
      </c>
      <c r="L219" s="3" t="s">
        <v>1040</v>
      </c>
      <c r="M219" s="3">
        <v>245</v>
      </c>
      <c r="N219" s="3">
        <f t="shared" si="7"/>
        <v>-1</v>
      </c>
      <c r="O219" s="3">
        <v>2000</v>
      </c>
      <c r="P219" s="3">
        <v>6.9000000000000006E-2</v>
      </c>
      <c r="Q219" s="3">
        <v>271.565</v>
      </c>
      <c r="R219" s="3">
        <v>2385</v>
      </c>
      <c r="S219" s="3">
        <v>246</v>
      </c>
      <c r="T219" s="3">
        <v>1000</v>
      </c>
      <c r="U219" s="3">
        <v>8.8999999999999996E-2</v>
      </c>
      <c r="V219" s="12">
        <v>369.26499999999999</v>
      </c>
      <c r="W219" s="3" t="s">
        <v>144</v>
      </c>
    </row>
    <row r="220" spans="1:23" x14ac:dyDescent="0.25">
      <c r="A220">
        <v>620</v>
      </c>
      <c r="B220">
        <v>176200088</v>
      </c>
      <c r="C220" s="3" t="s">
        <v>1086</v>
      </c>
      <c r="D220" s="3" t="s">
        <v>33</v>
      </c>
      <c r="E220">
        <v>3</v>
      </c>
      <c r="F220" s="3" t="s">
        <v>108</v>
      </c>
      <c r="G220" s="4" t="s">
        <v>1087</v>
      </c>
      <c r="H220" s="5" t="s">
        <v>1088</v>
      </c>
      <c r="I220" s="3" t="s">
        <v>122</v>
      </c>
      <c r="J220" s="3" t="s">
        <v>1089</v>
      </c>
      <c r="K220" s="3" t="s">
        <v>29</v>
      </c>
      <c r="L220" s="3" t="s">
        <v>64</v>
      </c>
      <c r="M220" s="3">
        <v>210</v>
      </c>
      <c r="N220" s="3">
        <f t="shared" si="7"/>
        <v>-36</v>
      </c>
      <c r="O220" s="3">
        <v>1000</v>
      </c>
      <c r="P220" s="3">
        <v>7.9000000000000001E-2</v>
      </c>
      <c r="Q220" s="3">
        <v>210</v>
      </c>
      <c r="R220" s="3">
        <v>332</v>
      </c>
      <c r="S220" s="3">
        <v>246</v>
      </c>
      <c r="T220" s="3">
        <v>1000</v>
      </c>
      <c r="U220" s="3">
        <v>8.8999999999999996E-2</v>
      </c>
      <c r="V220" s="12">
        <v>246</v>
      </c>
      <c r="W220" s="3" t="s">
        <v>800</v>
      </c>
    </row>
    <row r="221" spans="1:23" x14ac:dyDescent="0.25">
      <c r="A221">
        <v>620</v>
      </c>
      <c r="B221">
        <v>6206503</v>
      </c>
      <c r="C221" s="3" t="s">
        <v>1090</v>
      </c>
      <c r="D221" s="3" t="s">
        <v>33</v>
      </c>
      <c r="E221">
        <v>2</v>
      </c>
      <c r="F221" s="3" t="s">
        <v>95</v>
      </c>
      <c r="G221" s="4" t="s">
        <v>1091</v>
      </c>
      <c r="H221" s="5" t="s">
        <v>1092</v>
      </c>
      <c r="I221" s="3" t="s">
        <v>253</v>
      </c>
      <c r="J221" s="3" t="s">
        <v>1093</v>
      </c>
      <c r="K221" s="3" t="s">
        <v>39</v>
      </c>
      <c r="L221" s="3" t="s">
        <v>64</v>
      </c>
      <c r="M221" s="3">
        <v>249</v>
      </c>
      <c r="N221" s="3">
        <f t="shared" si="7"/>
        <v>3</v>
      </c>
      <c r="O221" s="3">
        <v>1000</v>
      </c>
      <c r="P221" s="3">
        <v>7.9000000000000001E-2</v>
      </c>
      <c r="Q221" s="3">
        <v>249</v>
      </c>
      <c r="R221" s="3">
        <v>680</v>
      </c>
      <c r="S221" s="3">
        <v>290</v>
      </c>
      <c r="T221" s="3">
        <v>1000</v>
      </c>
      <c r="U221" s="3">
        <v>7.9000000000000001E-2</v>
      </c>
      <c r="V221" s="12">
        <v>290</v>
      </c>
      <c r="W221" s="3" t="s">
        <v>618</v>
      </c>
    </row>
    <row r="222" spans="1:23" x14ac:dyDescent="0.25">
      <c r="A222">
        <v>620</v>
      </c>
      <c r="B222">
        <v>176200058</v>
      </c>
      <c r="C222" s="3" t="s">
        <v>1036</v>
      </c>
      <c r="D222" s="3" t="s">
        <v>33</v>
      </c>
      <c r="E222">
        <v>8</v>
      </c>
      <c r="F222" s="3" t="s">
        <v>46</v>
      </c>
      <c r="G222" s="4" t="s">
        <v>1094</v>
      </c>
      <c r="H222" s="5" t="s">
        <v>1095</v>
      </c>
      <c r="I222" s="3" t="s">
        <v>253</v>
      </c>
      <c r="J222" s="3" t="s">
        <v>1096</v>
      </c>
      <c r="K222" s="3" t="s">
        <v>39</v>
      </c>
      <c r="L222" s="3" t="s">
        <v>1097</v>
      </c>
      <c r="M222" s="3">
        <v>229</v>
      </c>
      <c r="N222" s="3">
        <f t="shared" si="7"/>
        <v>-17</v>
      </c>
      <c r="O222" s="3">
        <v>1200</v>
      </c>
      <c r="P222" s="3">
        <v>6.9000000000000006E-2</v>
      </c>
      <c r="Q222" s="3">
        <v>229</v>
      </c>
      <c r="R222" s="3">
        <v>105</v>
      </c>
      <c r="S222" s="3">
        <v>290</v>
      </c>
      <c r="T222" s="3">
        <v>1000</v>
      </c>
      <c r="U222" s="3">
        <v>7.9000000000000001E-2</v>
      </c>
      <c r="V222" s="12">
        <v>290</v>
      </c>
      <c r="W222" s="3" t="s">
        <v>586</v>
      </c>
    </row>
    <row r="223" spans="1:23" x14ac:dyDescent="0.25">
      <c r="A223">
        <v>620</v>
      </c>
      <c r="B223">
        <v>176200090</v>
      </c>
      <c r="C223" s="3" t="s">
        <v>1098</v>
      </c>
      <c r="D223" s="3" t="s">
        <v>33</v>
      </c>
      <c r="E223">
        <v>8</v>
      </c>
      <c r="F223" s="3" t="s">
        <v>250</v>
      </c>
      <c r="G223" s="4" t="s">
        <v>1094</v>
      </c>
      <c r="H223" s="5" t="s">
        <v>1099</v>
      </c>
      <c r="I223" s="3" t="s">
        <v>49</v>
      </c>
      <c r="J223" s="3" t="s">
        <v>1100</v>
      </c>
      <c r="K223" s="3" t="s">
        <v>29</v>
      </c>
      <c r="L223" s="3" t="s">
        <v>64</v>
      </c>
      <c r="M223" s="3">
        <v>210</v>
      </c>
      <c r="N223" s="3">
        <f t="shared" si="7"/>
        <v>-36</v>
      </c>
      <c r="O223" s="3">
        <v>1000</v>
      </c>
      <c r="P223" s="3">
        <v>7.9000000000000001E-2</v>
      </c>
      <c r="Q223" s="3">
        <v>331.976</v>
      </c>
      <c r="R223" s="3">
        <v>2544</v>
      </c>
      <c r="S223" s="3">
        <v>246</v>
      </c>
      <c r="T223" s="3">
        <v>1000</v>
      </c>
      <c r="U223" s="3">
        <v>8.8999999999999996E-2</v>
      </c>
      <c r="V223" s="12">
        <v>383.416</v>
      </c>
      <c r="W223" s="3" t="s">
        <v>597</v>
      </c>
    </row>
    <row r="224" spans="1:23" x14ac:dyDescent="0.25">
      <c r="A224">
        <v>620</v>
      </c>
      <c r="B224">
        <v>620913</v>
      </c>
      <c r="C224" s="3" t="s">
        <v>1101</v>
      </c>
      <c r="D224" s="3" t="s">
        <v>1102</v>
      </c>
      <c r="E224">
        <v>9</v>
      </c>
      <c r="F224" s="3" t="s">
        <v>24</v>
      </c>
      <c r="G224" s="4" t="s">
        <v>85</v>
      </c>
      <c r="H224" s="5" t="s">
        <v>1103</v>
      </c>
      <c r="I224" s="3" t="s">
        <v>81</v>
      </c>
      <c r="J224" s="3" t="s">
        <v>1104</v>
      </c>
      <c r="K224" s="3" t="s">
        <v>39</v>
      </c>
      <c r="L224" s="3" t="s">
        <v>1105</v>
      </c>
      <c r="M224" s="3">
        <v>260</v>
      </c>
      <c r="N224" s="3">
        <f t="shared" si="7"/>
        <v>14</v>
      </c>
      <c r="O224" s="3">
        <v>2500</v>
      </c>
      <c r="P224" s="3">
        <v>7.9000000000000001E-2</v>
      </c>
      <c r="Q224" s="3">
        <v>260</v>
      </c>
      <c r="R224" s="3">
        <v>2147</v>
      </c>
      <c r="S224" s="3">
        <v>245</v>
      </c>
      <c r="T224" s="3">
        <v>1000</v>
      </c>
      <c r="U224" s="3">
        <v>8.8999999999999996E-2</v>
      </c>
      <c r="V224" s="12">
        <v>347.08300000000003</v>
      </c>
      <c r="W224" s="3" t="s">
        <v>348</v>
      </c>
    </row>
    <row r="225" spans="1:23" x14ac:dyDescent="0.25">
      <c r="A225">
        <v>620</v>
      </c>
      <c r="B225">
        <v>62011134</v>
      </c>
      <c r="C225" s="3" t="s">
        <v>1106</v>
      </c>
      <c r="D225" s="3" t="s">
        <v>33</v>
      </c>
      <c r="E225">
        <v>4</v>
      </c>
      <c r="F225" s="3" t="s">
        <v>180</v>
      </c>
      <c r="G225" s="4" t="s">
        <v>1107</v>
      </c>
      <c r="H225" s="5" t="s">
        <v>1068</v>
      </c>
      <c r="I225" s="3" t="s">
        <v>27</v>
      </c>
      <c r="J225" s="3" t="s">
        <v>1108</v>
      </c>
      <c r="K225" s="3" t="s">
        <v>29</v>
      </c>
      <c r="L225" s="3" t="s">
        <v>64</v>
      </c>
      <c r="M225" s="3">
        <v>210</v>
      </c>
      <c r="N225" s="3">
        <f t="shared" si="7"/>
        <v>-36</v>
      </c>
      <c r="O225" s="3">
        <v>1000</v>
      </c>
      <c r="P225" s="3">
        <v>7.9000000000000001E-2</v>
      </c>
      <c r="Q225" s="3">
        <v>468.09300000000002</v>
      </c>
      <c r="R225" s="3">
        <v>4267</v>
      </c>
      <c r="S225" s="3">
        <v>246</v>
      </c>
      <c r="T225" s="3">
        <v>1000</v>
      </c>
      <c r="U225" s="3">
        <v>8.8999999999999996E-2</v>
      </c>
      <c r="V225" s="12">
        <v>536.76300000000003</v>
      </c>
      <c r="W225" s="3" t="s">
        <v>597</v>
      </c>
    </row>
    <row r="226" spans="1:23" x14ac:dyDescent="0.25">
      <c r="A226">
        <v>620</v>
      </c>
      <c r="B226">
        <v>176200123</v>
      </c>
      <c r="C226" s="3" t="s">
        <v>1109</v>
      </c>
      <c r="D226" s="3" t="s">
        <v>33</v>
      </c>
      <c r="E226">
        <v>12</v>
      </c>
      <c r="F226" s="3" t="s">
        <v>46</v>
      </c>
      <c r="G226" s="4" t="s">
        <v>1110</v>
      </c>
      <c r="H226" s="5" t="s">
        <v>1111</v>
      </c>
      <c r="I226" s="3" t="s">
        <v>466</v>
      </c>
      <c r="J226" s="3" t="s">
        <v>1112</v>
      </c>
      <c r="K226" s="3" t="s">
        <v>29</v>
      </c>
      <c r="L226" s="3" t="s">
        <v>1113</v>
      </c>
      <c r="M226" s="3">
        <v>230</v>
      </c>
      <c r="N226" s="3">
        <f t="shared" si="7"/>
        <v>-16</v>
      </c>
      <c r="O226" s="3">
        <v>2000</v>
      </c>
      <c r="P226" s="3">
        <v>7.9000000000000001E-2</v>
      </c>
      <c r="Q226" s="3">
        <v>230</v>
      </c>
      <c r="R226" s="3">
        <v>0</v>
      </c>
      <c r="S226" s="3">
        <v>264</v>
      </c>
      <c r="T226" s="3">
        <v>1000</v>
      </c>
      <c r="U226" s="3">
        <v>8.8999999999999996E-2</v>
      </c>
      <c r="V226" s="12">
        <v>264</v>
      </c>
      <c r="W226" s="3" t="s">
        <v>597</v>
      </c>
    </row>
    <row r="227" spans="1:23" x14ac:dyDescent="0.25">
      <c r="A227">
        <v>620</v>
      </c>
      <c r="B227">
        <v>62010488</v>
      </c>
      <c r="C227" s="3" t="s">
        <v>988</v>
      </c>
      <c r="D227" s="3" t="s">
        <v>33</v>
      </c>
      <c r="E227">
        <v>2</v>
      </c>
      <c r="F227" s="3" t="s">
        <v>312</v>
      </c>
      <c r="G227" s="4" t="s">
        <v>1114</v>
      </c>
      <c r="H227" s="5" t="s">
        <v>1115</v>
      </c>
      <c r="I227" s="3" t="s">
        <v>49</v>
      </c>
      <c r="J227" s="3" t="s">
        <v>1116</v>
      </c>
      <c r="K227" s="3" t="s">
        <v>29</v>
      </c>
      <c r="L227" s="3" t="s">
        <v>1117</v>
      </c>
      <c r="M227" s="3">
        <v>180</v>
      </c>
      <c r="N227" s="3">
        <f t="shared" si="7"/>
        <v>-66</v>
      </c>
      <c r="O227" s="3">
        <v>1000</v>
      </c>
      <c r="P227" s="3">
        <v>6.9000000000000006E-2</v>
      </c>
      <c r="Q227" s="3">
        <v>281.49900000000002</v>
      </c>
      <c r="R227" s="3">
        <v>2471</v>
      </c>
      <c r="S227" s="3">
        <v>246</v>
      </c>
      <c r="T227" s="3">
        <v>1000</v>
      </c>
      <c r="U227" s="3">
        <v>8.8999999999999996E-2</v>
      </c>
      <c r="V227" s="12">
        <v>376.91899999999998</v>
      </c>
      <c r="W227" s="3" t="s">
        <v>348</v>
      </c>
    </row>
    <row r="228" spans="1:23" x14ac:dyDescent="0.25">
      <c r="A228">
        <v>620</v>
      </c>
      <c r="B228">
        <v>216200110</v>
      </c>
      <c r="C228" s="3" t="s">
        <v>1118</v>
      </c>
      <c r="D228" s="3" t="s">
        <v>23</v>
      </c>
      <c r="E228">
        <v>8</v>
      </c>
      <c r="F228" s="3" t="s">
        <v>170</v>
      </c>
      <c r="G228" s="4" t="s">
        <v>1119</v>
      </c>
      <c r="H228" s="5" t="s">
        <v>1115</v>
      </c>
      <c r="I228" s="3" t="s">
        <v>319</v>
      </c>
      <c r="J228" s="3" t="s">
        <v>1120</v>
      </c>
      <c r="K228" s="3" t="s">
        <v>321</v>
      </c>
      <c r="L228" s="3" t="s">
        <v>1119</v>
      </c>
      <c r="M228" s="3">
        <v>189</v>
      </c>
      <c r="N228" s="3">
        <f t="shared" si="7"/>
        <v>-57</v>
      </c>
      <c r="O228" s="3">
        <v>2000</v>
      </c>
      <c r="P228" s="3">
        <v>8.8999999999999996E-2</v>
      </c>
      <c r="Q228" s="3">
        <v>189</v>
      </c>
      <c r="R228" s="3">
        <v>1835</v>
      </c>
      <c r="S228" s="3">
        <v>204</v>
      </c>
      <c r="T228" s="3">
        <v>2000</v>
      </c>
      <c r="U228" s="3">
        <v>9.9000000000000005E-2</v>
      </c>
      <c r="V228" s="12">
        <v>204</v>
      </c>
      <c r="W228" s="3" t="s">
        <v>1055</v>
      </c>
    </row>
    <row r="229" spans="1:23" x14ac:dyDescent="0.25">
      <c r="A229">
        <v>620</v>
      </c>
      <c r="B229">
        <v>6204857</v>
      </c>
      <c r="C229" s="3" t="s">
        <v>1121</v>
      </c>
      <c r="D229" s="3" t="s">
        <v>1122</v>
      </c>
      <c r="E229">
        <v>10</v>
      </c>
      <c r="F229" s="3" t="s">
        <v>170</v>
      </c>
      <c r="G229" s="4" t="s">
        <v>1123</v>
      </c>
      <c r="H229" s="5" t="s">
        <v>1124</v>
      </c>
      <c r="I229" s="3" t="s">
        <v>27</v>
      </c>
      <c r="J229" s="3" t="s">
        <v>1125</v>
      </c>
      <c r="K229" s="3" t="s">
        <v>29</v>
      </c>
      <c r="L229" s="3" t="s">
        <v>1126</v>
      </c>
      <c r="M229" s="3">
        <v>175</v>
      </c>
      <c r="N229" s="3">
        <f t="shared" si="7"/>
        <v>-71</v>
      </c>
      <c r="O229" s="3">
        <v>1200</v>
      </c>
      <c r="P229" s="3">
        <v>6.9000000000000006E-2</v>
      </c>
      <c r="Q229" s="3">
        <v>175</v>
      </c>
      <c r="R229" s="3">
        <v>669</v>
      </c>
      <c r="S229" s="3">
        <v>246</v>
      </c>
      <c r="T229" s="3">
        <v>1000</v>
      </c>
      <c r="U229" s="3">
        <v>8.8999999999999996E-2</v>
      </c>
      <c r="V229" s="12">
        <v>246</v>
      </c>
      <c r="W229" s="3" t="s">
        <v>248</v>
      </c>
    </row>
    <row r="230" spans="1:23" x14ac:dyDescent="0.25">
      <c r="A230">
        <v>620</v>
      </c>
      <c r="B230">
        <v>176200127</v>
      </c>
      <c r="C230" s="3" t="s">
        <v>1127</v>
      </c>
      <c r="D230" s="3" t="s">
        <v>33</v>
      </c>
      <c r="E230">
        <v>5</v>
      </c>
      <c r="F230" s="3" t="s">
        <v>67</v>
      </c>
      <c r="G230" s="4" t="s">
        <v>1128</v>
      </c>
      <c r="H230" s="5" t="s">
        <v>1129</v>
      </c>
      <c r="I230" s="3" t="s">
        <v>629</v>
      </c>
      <c r="J230" s="3" t="s">
        <v>1130</v>
      </c>
      <c r="K230" s="3" t="s">
        <v>39</v>
      </c>
      <c r="L230" s="3" t="s">
        <v>1131</v>
      </c>
      <c r="M230" s="3">
        <v>695</v>
      </c>
      <c r="N230" s="3">
        <f>M230-805</f>
        <v>-110</v>
      </c>
      <c r="O230" s="3">
        <v>0</v>
      </c>
      <c r="P230" s="3">
        <v>0</v>
      </c>
      <c r="Q230" s="3">
        <v>695</v>
      </c>
      <c r="R230" s="3">
        <v>1</v>
      </c>
      <c r="S230" s="3">
        <v>815</v>
      </c>
      <c r="T230" s="3">
        <v>10000</v>
      </c>
      <c r="U230" s="3">
        <v>7.9000000000000001E-2</v>
      </c>
      <c r="V230" s="12">
        <v>815</v>
      </c>
      <c r="W230" s="3" t="s">
        <v>800</v>
      </c>
    </row>
    <row r="231" spans="1:23" x14ac:dyDescent="0.25">
      <c r="A231">
        <v>620</v>
      </c>
      <c r="B231">
        <v>176200127</v>
      </c>
      <c r="C231" s="3" t="s">
        <v>1127</v>
      </c>
      <c r="D231" s="3" t="s">
        <v>33</v>
      </c>
      <c r="E231">
        <v>5</v>
      </c>
      <c r="F231" s="3" t="s">
        <v>67</v>
      </c>
      <c r="G231" s="4" t="s">
        <v>1132</v>
      </c>
      <c r="H231" s="5" t="s">
        <v>900</v>
      </c>
      <c r="I231" s="3" t="s">
        <v>253</v>
      </c>
      <c r="J231" s="3" t="s">
        <v>1133</v>
      </c>
      <c r="K231" s="3" t="s">
        <v>39</v>
      </c>
      <c r="L231" s="3" t="s">
        <v>64</v>
      </c>
      <c r="M231" s="3">
        <v>244</v>
      </c>
      <c r="N231" s="3">
        <f t="shared" ref="N231:N246" si="8">M231-246</f>
        <v>-2</v>
      </c>
      <c r="O231" s="3">
        <v>1000</v>
      </c>
      <c r="P231" s="3">
        <v>7.9000000000000001E-2</v>
      </c>
      <c r="Q231" s="3">
        <v>244</v>
      </c>
      <c r="R231" s="3">
        <v>594</v>
      </c>
      <c r="S231" s="3">
        <v>290</v>
      </c>
      <c r="T231" s="3">
        <v>1000</v>
      </c>
      <c r="U231" s="3">
        <v>7.9000000000000001E-2</v>
      </c>
      <c r="V231" s="12">
        <v>290</v>
      </c>
      <c r="W231" s="3" t="s">
        <v>545</v>
      </c>
    </row>
    <row r="232" spans="1:23" x14ac:dyDescent="0.25">
      <c r="A232">
        <v>620</v>
      </c>
      <c r="B232">
        <v>62011584</v>
      </c>
      <c r="C232" s="3" t="s">
        <v>1134</v>
      </c>
      <c r="D232" s="3" t="s">
        <v>23</v>
      </c>
      <c r="E232">
        <v>6</v>
      </c>
      <c r="F232" s="3" t="s">
        <v>46</v>
      </c>
      <c r="G232" s="4" t="s">
        <v>543</v>
      </c>
      <c r="H232" s="5" t="s">
        <v>1135</v>
      </c>
      <c r="I232" s="3" t="s">
        <v>122</v>
      </c>
      <c r="J232" s="3" t="s">
        <v>1136</v>
      </c>
      <c r="K232" s="3" t="s">
        <v>29</v>
      </c>
      <c r="L232" s="3" t="s">
        <v>1137</v>
      </c>
      <c r="M232" s="3">
        <v>210</v>
      </c>
      <c r="N232" s="3">
        <f t="shared" si="8"/>
        <v>-36</v>
      </c>
      <c r="O232" s="3">
        <v>1000</v>
      </c>
      <c r="P232" s="3">
        <v>7.9000000000000001E-2</v>
      </c>
      <c r="Q232" s="3">
        <v>210</v>
      </c>
      <c r="R232" s="3">
        <v>650</v>
      </c>
      <c r="S232" s="3">
        <v>246</v>
      </c>
      <c r="T232" s="3">
        <v>1000</v>
      </c>
      <c r="U232" s="3">
        <v>8.8999999999999996E-2</v>
      </c>
      <c r="V232" s="12">
        <v>246</v>
      </c>
      <c r="W232" s="3" t="s">
        <v>800</v>
      </c>
    </row>
    <row r="233" spans="1:23" x14ac:dyDescent="0.25">
      <c r="A233">
        <v>620</v>
      </c>
      <c r="B233">
        <v>216200131</v>
      </c>
      <c r="C233" s="3" t="s">
        <v>1138</v>
      </c>
      <c r="D233" s="3" t="s">
        <v>33</v>
      </c>
      <c r="E233">
        <v>5</v>
      </c>
      <c r="F233" s="3" t="s">
        <v>146</v>
      </c>
      <c r="G233" s="4" t="s">
        <v>902</v>
      </c>
      <c r="H233" s="5" t="s">
        <v>1139</v>
      </c>
      <c r="I233" s="3" t="s">
        <v>319</v>
      </c>
      <c r="J233" s="3" t="s">
        <v>1140</v>
      </c>
      <c r="K233" s="3" t="s">
        <v>321</v>
      </c>
      <c r="L233" s="3" t="s">
        <v>902</v>
      </c>
      <c r="M233" s="3">
        <v>189</v>
      </c>
      <c r="N233" s="3">
        <f t="shared" si="8"/>
        <v>-57</v>
      </c>
      <c r="O233" s="3">
        <v>2000</v>
      </c>
      <c r="P233" s="3">
        <v>8.8999999999999996E-2</v>
      </c>
      <c r="Q233" s="3">
        <v>266.875</v>
      </c>
      <c r="R233" s="3">
        <v>2875</v>
      </c>
      <c r="S233" s="3">
        <v>204</v>
      </c>
      <c r="T233" s="3">
        <v>2000</v>
      </c>
      <c r="U233" s="3">
        <v>9.9000000000000005E-2</v>
      </c>
      <c r="V233" s="12">
        <v>290.625</v>
      </c>
      <c r="W233" s="3" t="s">
        <v>386</v>
      </c>
    </row>
    <row r="234" spans="1:23" x14ac:dyDescent="0.25">
      <c r="A234">
        <v>620</v>
      </c>
      <c r="B234">
        <v>6202801</v>
      </c>
      <c r="C234" s="3" t="s">
        <v>1141</v>
      </c>
      <c r="D234" s="3" t="s">
        <v>33</v>
      </c>
      <c r="E234">
        <v>5</v>
      </c>
      <c r="F234" s="3" t="s">
        <v>170</v>
      </c>
      <c r="G234" s="4" t="s">
        <v>1142</v>
      </c>
      <c r="H234" s="5" t="s">
        <v>1143</v>
      </c>
      <c r="I234" s="3" t="s">
        <v>49</v>
      </c>
      <c r="J234" s="3" t="s">
        <v>1144</v>
      </c>
      <c r="K234" s="3" t="s">
        <v>29</v>
      </c>
      <c r="L234" s="3" t="s">
        <v>1145</v>
      </c>
      <c r="M234" s="3">
        <v>175</v>
      </c>
      <c r="N234" s="3">
        <f t="shared" si="8"/>
        <v>-71</v>
      </c>
      <c r="O234" s="3">
        <v>1000</v>
      </c>
      <c r="P234" s="3">
        <v>7.4999999999999997E-2</v>
      </c>
      <c r="Q234" s="3">
        <v>268.75</v>
      </c>
      <c r="R234" s="3">
        <v>2250</v>
      </c>
      <c r="S234" s="3">
        <v>246</v>
      </c>
      <c r="T234" s="3">
        <v>1000</v>
      </c>
      <c r="U234" s="3">
        <v>8.8999999999999996E-2</v>
      </c>
      <c r="V234" s="12">
        <v>357.25</v>
      </c>
      <c r="W234" s="3" t="s">
        <v>348</v>
      </c>
    </row>
    <row r="235" spans="1:23" x14ac:dyDescent="0.25">
      <c r="A235">
        <v>620</v>
      </c>
      <c r="B235">
        <v>6202237</v>
      </c>
      <c r="C235" s="3" t="s">
        <v>764</v>
      </c>
      <c r="D235" s="3" t="s">
        <v>33</v>
      </c>
      <c r="E235">
        <v>5</v>
      </c>
      <c r="F235" s="3" t="s">
        <v>216</v>
      </c>
      <c r="G235" s="4" t="s">
        <v>1146</v>
      </c>
      <c r="H235" s="5" t="s">
        <v>1147</v>
      </c>
      <c r="I235" s="3" t="s">
        <v>122</v>
      </c>
      <c r="J235" s="3" t="s">
        <v>1148</v>
      </c>
      <c r="K235" s="3" t="s">
        <v>29</v>
      </c>
      <c r="L235" s="3" t="s">
        <v>1137</v>
      </c>
      <c r="M235" s="3">
        <v>178</v>
      </c>
      <c r="N235" s="3">
        <f t="shared" si="8"/>
        <v>-68</v>
      </c>
      <c r="O235" s="3">
        <v>1000</v>
      </c>
      <c r="P235" s="3">
        <v>6.5000000000000002E-2</v>
      </c>
      <c r="Q235" s="3">
        <v>178</v>
      </c>
      <c r="R235" s="3">
        <v>341</v>
      </c>
      <c r="S235" s="3">
        <v>246</v>
      </c>
      <c r="T235" s="3">
        <v>1000</v>
      </c>
      <c r="U235" s="3">
        <v>8.8999999999999996E-2</v>
      </c>
      <c r="V235" s="12">
        <v>246</v>
      </c>
      <c r="W235" s="3" t="s">
        <v>354</v>
      </c>
    </row>
    <row r="236" spans="1:23" x14ac:dyDescent="0.25">
      <c r="A236">
        <v>620</v>
      </c>
      <c r="B236">
        <v>62013065</v>
      </c>
      <c r="C236" s="3" t="s">
        <v>1149</v>
      </c>
      <c r="D236" s="3" t="s">
        <v>33</v>
      </c>
      <c r="E236">
        <v>1</v>
      </c>
      <c r="F236" s="3" t="s">
        <v>216</v>
      </c>
      <c r="G236" s="4" t="s">
        <v>55</v>
      </c>
      <c r="H236" s="5" t="s">
        <v>1150</v>
      </c>
      <c r="I236" s="3" t="s">
        <v>37</v>
      </c>
      <c r="J236" s="3" t="s">
        <v>1151</v>
      </c>
      <c r="K236" s="3" t="s">
        <v>39</v>
      </c>
      <c r="L236" s="3" t="s">
        <v>1137</v>
      </c>
      <c r="M236" s="3">
        <v>164</v>
      </c>
      <c r="N236" s="3">
        <f t="shared" si="8"/>
        <v>-82</v>
      </c>
      <c r="O236" s="3">
        <v>1000</v>
      </c>
      <c r="P236" s="3">
        <v>6.9000000000000006E-2</v>
      </c>
      <c r="Q236" s="3">
        <v>164</v>
      </c>
      <c r="R236" s="3">
        <v>945</v>
      </c>
      <c r="S236" s="3">
        <v>240</v>
      </c>
      <c r="T236" s="3">
        <v>1000</v>
      </c>
      <c r="U236" s="3">
        <v>8.8999999999999996E-2</v>
      </c>
      <c r="V236" s="12">
        <v>240</v>
      </c>
      <c r="W236" s="3" t="s">
        <v>751</v>
      </c>
    </row>
    <row r="237" spans="1:23" x14ac:dyDescent="0.25">
      <c r="A237">
        <v>620</v>
      </c>
      <c r="B237">
        <v>176200128</v>
      </c>
      <c r="C237" s="3" t="s">
        <v>1152</v>
      </c>
      <c r="D237" s="3" t="s">
        <v>452</v>
      </c>
      <c r="E237">
        <v>6</v>
      </c>
      <c r="F237" s="3" t="s">
        <v>258</v>
      </c>
      <c r="G237" s="4" t="s">
        <v>1153</v>
      </c>
      <c r="H237" s="5" t="s">
        <v>1154</v>
      </c>
      <c r="I237" s="3" t="s">
        <v>122</v>
      </c>
      <c r="J237" s="3" t="s">
        <v>1155</v>
      </c>
      <c r="K237" s="3" t="s">
        <v>29</v>
      </c>
      <c r="L237" s="3" t="s">
        <v>1156</v>
      </c>
      <c r="M237" s="3">
        <v>229</v>
      </c>
      <c r="N237" s="3">
        <f t="shared" si="8"/>
        <v>-17</v>
      </c>
      <c r="O237" s="3">
        <v>1000</v>
      </c>
      <c r="P237" s="3">
        <v>7.9000000000000001E-2</v>
      </c>
      <c r="Q237" s="3">
        <v>229</v>
      </c>
      <c r="R237" s="3">
        <v>855</v>
      </c>
      <c r="S237" s="3">
        <v>246</v>
      </c>
      <c r="T237" s="3">
        <v>1000</v>
      </c>
      <c r="U237" s="3">
        <v>8.8999999999999996E-2</v>
      </c>
      <c r="V237" s="12">
        <v>246</v>
      </c>
      <c r="W237" s="3" t="s">
        <v>1055</v>
      </c>
    </row>
    <row r="238" spans="1:23" x14ac:dyDescent="0.25">
      <c r="A238">
        <v>620</v>
      </c>
      <c r="B238">
        <v>206200105</v>
      </c>
      <c r="C238" s="3" t="s">
        <v>1157</v>
      </c>
      <c r="D238" s="3" t="s">
        <v>452</v>
      </c>
      <c r="E238">
        <v>6</v>
      </c>
      <c r="F238" s="3" t="s">
        <v>258</v>
      </c>
      <c r="G238" s="4" t="s">
        <v>1158</v>
      </c>
      <c r="H238" s="5" t="s">
        <v>368</v>
      </c>
      <c r="I238" s="3" t="s">
        <v>642</v>
      </c>
      <c r="J238" s="3" t="s">
        <v>1162</v>
      </c>
      <c r="K238" s="3" t="s">
        <v>297</v>
      </c>
      <c r="L238" s="3" t="s">
        <v>818</v>
      </c>
      <c r="M238" s="3">
        <v>89</v>
      </c>
      <c r="N238" s="3">
        <f t="shared" si="8"/>
        <v>-157</v>
      </c>
      <c r="O238" s="3">
        <v>0</v>
      </c>
      <c r="P238" s="3">
        <v>0</v>
      </c>
      <c r="Q238" s="3">
        <v>89</v>
      </c>
      <c r="R238" s="3">
        <v>0</v>
      </c>
      <c r="S238" s="3">
        <v>99</v>
      </c>
      <c r="T238" s="3">
        <v>0</v>
      </c>
      <c r="U238" s="3">
        <v>0</v>
      </c>
      <c r="V238" s="12">
        <v>99</v>
      </c>
      <c r="W238" s="3" t="s">
        <v>136</v>
      </c>
    </row>
    <row r="239" spans="1:23" x14ac:dyDescent="0.25">
      <c r="A239">
        <v>620</v>
      </c>
      <c r="B239">
        <v>206200105</v>
      </c>
      <c r="C239" s="3" t="s">
        <v>1157</v>
      </c>
      <c r="D239" s="3" t="s">
        <v>452</v>
      </c>
      <c r="E239">
        <v>6</v>
      </c>
      <c r="F239" s="3" t="s">
        <v>258</v>
      </c>
      <c r="G239" s="4" t="s">
        <v>1158</v>
      </c>
      <c r="H239" s="5" t="s">
        <v>368</v>
      </c>
      <c r="I239" s="3" t="s">
        <v>49</v>
      </c>
      <c r="J239" s="3" t="s">
        <v>1159</v>
      </c>
      <c r="K239" s="3" t="s">
        <v>29</v>
      </c>
      <c r="L239" s="3" t="s">
        <v>818</v>
      </c>
      <c r="M239" s="3">
        <v>225</v>
      </c>
      <c r="N239" s="3">
        <f t="shared" si="8"/>
        <v>-21</v>
      </c>
      <c r="O239" s="3">
        <v>1000</v>
      </c>
      <c r="P239" s="3">
        <v>7.9000000000000001E-2</v>
      </c>
      <c r="Q239" s="3">
        <v>225</v>
      </c>
      <c r="R239" s="3">
        <v>0</v>
      </c>
      <c r="S239" s="3">
        <v>246</v>
      </c>
      <c r="T239" s="3">
        <v>1000</v>
      </c>
      <c r="U239" s="3">
        <v>8.8999999999999996E-2</v>
      </c>
      <c r="V239" s="12">
        <v>246</v>
      </c>
      <c r="W239" s="3" t="s">
        <v>763</v>
      </c>
    </row>
    <row r="240" spans="1:23" x14ac:dyDescent="0.25">
      <c r="A240">
        <v>620</v>
      </c>
      <c r="B240">
        <v>206200105</v>
      </c>
      <c r="C240" s="3" t="s">
        <v>1157</v>
      </c>
      <c r="D240" s="3" t="s">
        <v>452</v>
      </c>
      <c r="E240">
        <v>6</v>
      </c>
      <c r="F240" s="3" t="s">
        <v>258</v>
      </c>
      <c r="G240" s="4" t="s">
        <v>1158</v>
      </c>
      <c r="H240" s="5" t="s">
        <v>368</v>
      </c>
      <c r="I240" s="3" t="s">
        <v>1160</v>
      </c>
      <c r="J240" s="3" t="s">
        <v>1161</v>
      </c>
      <c r="K240" s="3" t="s">
        <v>29</v>
      </c>
      <c r="L240" s="3" t="s">
        <v>818</v>
      </c>
      <c r="M240" s="3">
        <v>285</v>
      </c>
      <c r="N240" s="3">
        <f t="shared" si="8"/>
        <v>39</v>
      </c>
      <c r="O240" s="3">
        <v>1000</v>
      </c>
      <c r="P240" s="3">
        <v>7.9000000000000001E-2</v>
      </c>
      <c r="Q240" s="3">
        <v>285</v>
      </c>
      <c r="R240" s="3">
        <v>0</v>
      </c>
      <c r="S240" s="3">
        <v>302</v>
      </c>
      <c r="T240" s="3">
        <v>1000</v>
      </c>
      <c r="U240" s="3">
        <v>7.9000000000000001E-2</v>
      </c>
      <c r="V240" s="12">
        <v>302</v>
      </c>
      <c r="W240" s="3" t="s">
        <v>915</v>
      </c>
    </row>
    <row r="241" spans="1:23" x14ac:dyDescent="0.25">
      <c r="A241">
        <v>620</v>
      </c>
      <c r="B241">
        <v>6203953</v>
      </c>
      <c r="C241" s="3" t="s">
        <v>1163</v>
      </c>
      <c r="D241" s="3" t="s">
        <v>33</v>
      </c>
      <c r="E241">
        <v>6</v>
      </c>
      <c r="F241" s="3" t="s">
        <v>250</v>
      </c>
      <c r="G241" s="4" t="s">
        <v>1164</v>
      </c>
      <c r="H241" s="5" t="s">
        <v>1165</v>
      </c>
      <c r="I241" s="3" t="s">
        <v>49</v>
      </c>
      <c r="J241" s="3" t="s">
        <v>1166</v>
      </c>
      <c r="K241" s="3" t="s">
        <v>29</v>
      </c>
      <c r="L241" s="3" t="s">
        <v>1167</v>
      </c>
      <c r="M241" s="3">
        <v>440</v>
      </c>
      <c r="N241" s="3">
        <f t="shared" si="8"/>
        <v>194</v>
      </c>
      <c r="O241" s="3">
        <v>4500</v>
      </c>
      <c r="P241" s="3">
        <v>7.9000000000000001E-2</v>
      </c>
      <c r="Q241" s="3">
        <v>440</v>
      </c>
      <c r="R241" s="3">
        <v>4473</v>
      </c>
      <c r="S241" s="3">
        <v>246</v>
      </c>
      <c r="T241" s="3">
        <v>1000</v>
      </c>
      <c r="U241" s="3">
        <v>8.8999999999999996E-2</v>
      </c>
      <c r="V241" s="12">
        <v>555.09699999999998</v>
      </c>
      <c r="W241" s="3" t="s">
        <v>586</v>
      </c>
    </row>
    <row r="242" spans="1:23" x14ac:dyDescent="0.25">
      <c r="A242">
        <v>620</v>
      </c>
      <c r="B242">
        <v>166200636</v>
      </c>
      <c r="C242" s="3" t="s">
        <v>1168</v>
      </c>
      <c r="D242" s="3" t="s">
        <v>1169</v>
      </c>
      <c r="E242">
        <v>10</v>
      </c>
      <c r="F242" s="3" t="s">
        <v>222</v>
      </c>
      <c r="G242" s="4" t="s">
        <v>1170</v>
      </c>
      <c r="H242" s="5" t="s">
        <v>1171</v>
      </c>
      <c r="I242" s="3" t="s">
        <v>319</v>
      </c>
      <c r="J242" s="3" t="s">
        <v>1172</v>
      </c>
      <c r="K242" s="3" t="s">
        <v>321</v>
      </c>
      <c r="L242" s="3" t="s">
        <v>1173</v>
      </c>
      <c r="M242" s="3">
        <v>184</v>
      </c>
      <c r="N242" s="3">
        <f t="shared" si="8"/>
        <v>-62</v>
      </c>
      <c r="O242" s="3">
        <v>2000</v>
      </c>
      <c r="P242" s="3">
        <v>7.4999999999999997E-2</v>
      </c>
      <c r="Q242" s="3">
        <v>184</v>
      </c>
      <c r="R242" s="3">
        <v>166</v>
      </c>
      <c r="S242" s="3">
        <v>204</v>
      </c>
      <c r="T242" s="3">
        <v>2000</v>
      </c>
      <c r="U242" s="3">
        <v>9.9000000000000005E-2</v>
      </c>
      <c r="V242" s="12">
        <v>204</v>
      </c>
      <c r="W242" s="3" t="s">
        <v>136</v>
      </c>
    </row>
    <row r="243" spans="1:23" x14ac:dyDescent="0.25">
      <c r="A243">
        <v>620</v>
      </c>
      <c r="B243">
        <v>6205790</v>
      </c>
      <c r="C243" s="3" t="s">
        <v>335</v>
      </c>
      <c r="D243" s="3" t="s">
        <v>33</v>
      </c>
      <c r="E243">
        <v>7</v>
      </c>
      <c r="F243" s="3" t="s">
        <v>336</v>
      </c>
      <c r="G243" s="4" t="s">
        <v>1174</v>
      </c>
      <c r="H243" s="5" t="s">
        <v>1175</v>
      </c>
      <c r="I243" s="3" t="s">
        <v>182</v>
      </c>
      <c r="J243" s="3" t="s">
        <v>1176</v>
      </c>
      <c r="K243" s="3" t="s">
        <v>39</v>
      </c>
      <c r="L243" s="3" t="s">
        <v>241</v>
      </c>
      <c r="M243" s="3">
        <v>183</v>
      </c>
      <c r="N243" s="3">
        <f t="shared" si="8"/>
        <v>-63</v>
      </c>
      <c r="O243" s="3">
        <v>1200</v>
      </c>
      <c r="P243" s="3">
        <v>8.1000000000000003E-2</v>
      </c>
      <c r="Q243" s="3">
        <v>183</v>
      </c>
      <c r="R243" s="3">
        <v>958</v>
      </c>
      <c r="S243" s="3">
        <v>264</v>
      </c>
      <c r="T243" s="3">
        <v>1000</v>
      </c>
      <c r="U243" s="3">
        <v>8.8999999999999996E-2</v>
      </c>
      <c r="V243" s="12">
        <v>264</v>
      </c>
      <c r="W243" s="3" t="s">
        <v>31</v>
      </c>
    </row>
    <row r="244" spans="1:23" x14ac:dyDescent="0.25">
      <c r="A244">
        <v>620</v>
      </c>
      <c r="B244">
        <v>176200164</v>
      </c>
      <c r="C244" s="3" t="s">
        <v>1177</v>
      </c>
      <c r="D244" s="3" t="s">
        <v>33</v>
      </c>
      <c r="E244">
        <v>6</v>
      </c>
      <c r="F244" s="3" t="s">
        <v>979</v>
      </c>
      <c r="G244" s="4" t="s">
        <v>442</v>
      </c>
      <c r="H244" s="5" t="s">
        <v>1178</v>
      </c>
      <c r="I244" s="3" t="s">
        <v>653</v>
      </c>
      <c r="J244" s="3" t="s">
        <v>1181</v>
      </c>
      <c r="K244" s="3" t="s">
        <v>297</v>
      </c>
      <c r="L244" s="3" t="s">
        <v>64</v>
      </c>
      <c r="M244" s="3">
        <v>98</v>
      </c>
      <c r="N244" s="3">
        <f t="shared" si="8"/>
        <v>-148</v>
      </c>
      <c r="O244" s="3">
        <v>0</v>
      </c>
      <c r="P244" s="3">
        <v>0</v>
      </c>
      <c r="Q244" s="3">
        <v>98</v>
      </c>
      <c r="R244" s="3">
        <v>1</v>
      </c>
      <c r="S244" s="3">
        <v>110</v>
      </c>
      <c r="T244" s="3">
        <v>0</v>
      </c>
      <c r="U244" s="3">
        <v>0</v>
      </c>
      <c r="V244" s="12">
        <v>110</v>
      </c>
      <c r="W244" s="3" t="s">
        <v>677</v>
      </c>
    </row>
    <row r="245" spans="1:23" x14ac:dyDescent="0.25">
      <c r="A245">
        <v>620</v>
      </c>
      <c r="B245">
        <v>176200164</v>
      </c>
      <c r="C245" s="3" t="s">
        <v>1177</v>
      </c>
      <c r="D245" s="3" t="s">
        <v>33</v>
      </c>
      <c r="E245">
        <v>6</v>
      </c>
      <c r="F245" s="3" t="s">
        <v>979</v>
      </c>
      <c r="G245" s="4" t="s">
        <v>442</v>
      </c>
      <c r="H245" s="5" t="s">
        <v>1178</v>
      </c>
      <c r="I245" s="3" t="s">
        <v>1160</v>
      </c>
      <c r="J245" s="3" t="s">
        <v>1179</v>
      </c>
      <c r="K245" s="3" t="s">
        <v>29</v>
      </c>
      <c r="L245" s="3" t="s">
        <v>448</v>
      </c>
      <c r="M245" s="3">
        <v>225</v>
      </c>
      <c r="N245" s="3">
        <f t="shared" si="8"/>
        <v>-21</v>
      </c>
      <c r="O245" s="3">
        <v>1000</v>
      </c>
      <c r="P245" s="3">
        <v>7.9000000000000001E-2</v>
      </c>
      <c r="Q245" s="3">
        <v>225</v>
      </c>
      <c r="R245" s="3">
        <v>232</v>
      </c>
      <c r="S245" s="3">
        <v>302</v>
      </c>
      <c r="T245" s="3">
        <v>1000</v>
      </c>
      <c r="U245" s="3">
        <v>7.9000000000000001E-2</v>
      </c>
      <c r="V245" s="12">
        <v>302</v>
      </c>
      <c r="W245" s="3" t="s">
        <v>348</v>
      </c>
    </row>
    <row r="246" spans="1:23" x14ac:dyDescent="0.25">
      <c r="A246">
        <v>620</v>
      </c>
      <c r="B246">
        <v>176200164</v>
      </c>
      <c r="C246" s="3" t="s">
        <v>1177</v>
      </c>
      <c r="D246" s="3" t="s">
        <v>33</v>
      </c>
      <c r="E246">
        <v>6</v>
      </c>
      <c r="F246" s="3" t="s">
        <v>979</v>
      </c>
      <c r="G246" s="4" t="s">
        <v>442</v>
      </c>
      <c r="H246" s="5" t="s">
        <v>1178</v>
      </c>
      <c r="I246" s="3" t="s">
        <v>1160</v>
      </c>
      <c r="J246" s="3" t="s">
        <v>1180</v>
      </c>
      <c r="K246" s="3" t="s">
        <v>29</v>
      </c>
      <c r="L246" s="3" t="s">
        <v>448</v>
      </c>
      <c r="M246" s="3">
        <v>225</v>
      </c>
      <c r="N246" s="3">
        <f t="shared" si="8"/>
        <v>-21</v>
      </c>
      <c r="O246" s="3">
        <v>1000</v>
      </c>
      <c r="P246" s="3">
        <v>7.9000000000000001E-2</v>
      </c>
      <c r="Q246" s="3">
        <v>258.57499999999999</v>
      </c>
      <c r="R246" s="3">
        <v>1425</v>
      </c>
      <c r="S246" s="3">
        <v>302</v>
      </c>
      <c r="T246" s="3">
        <v>1000</v>
      </c>
      <c r="U246" s="3">
        <v>7.9000000000000001E-2</v>
      </c>
      <c r="V246" s="12">
        <v>335.57499999999999</v>
      </c>
      <c r="W246" s="3" t="s">
        <v>290</v>
      </c>
    </row>
    <row r="247" spans="1:23" x14ac:dyDescent="0.25">
      <c r="A247">
        <v>620</v>
      </c>
      <c r="B247">
        <v>176200164</v>
      </c>
      <c r="C247" s="3" t="s">
        <v>1177</v>
      </c>
      <c r="D247" s="3" t="s">
        <v>33</v>
      </c>
      <c r="E247">
        <v>6</v>
      </c>
      <c r="F247" s="3" t="s">
        <v>979</v>
      </c>
      <c r="G247" s="4" t="s">
        <v>442</v>
      </c>
      <c r="H247" s="5" t="s">
        <v>1178</v>
      </c>
      <c r="I247" s="3" t="s">
        <v>629</v>
      </c>
      <c r="J247" s="3" t="s">
        <v>1182</v>
      </c>
      <c r="K247" s="3" t="s">
        <v>39</v>
      </c>
      <c r="L247" s="3" t="s">
        <v>64</v>
      </c>
      <c r="M247" s="3">
        <v>714</v>
      </c>
      <c r="N247" s="3">
        <f>M247-805</f>
        <v>-91</v>
      </c>
      <c r="O247" s="3">
        <v>10000</v>
      </c>
      <c r="P247" s="3">
        <v>6.9000000000000006E-2</v>
      </c>
      <c r="Q247" s="3">
        <v>714</v>
      </c>
      <c r="R247" s="3">
        <v>1</v>
      </c>
      <c r="S247" s="3">
        <v>815</v>
      </c>
      <c r="T247" s="3">
        <v>10000</v>
      </c>
      <c r="U247" s="3">
        <v>7.9000000000000001E-2</v>
      </c>
      <c r="V247" s="12">
        <v>815</v>
      </c>
      <c r="W247" s="3" t="s">
        <v>401</v>
      </c>
    </row>
    <row r="248" spans="1:23" x14ac:dyDescent="0.25">
      <c r="A248">
        <v>620</v>
      </c>
      <c r="B248">
        <v>216200142</v>
      </c>
      <c r="C248" s="3" t="s">
        <v>1183</v>
      </c>
      <c r="D248" s="3" t="s">
        <v>1184</v>
      </c>
      <c r="E248">
        <v>9</v>
      </c>
      <c r="F248" s="3" t="s">
        <v>258</v>
      </c>
      <c r="G248" s="4" t="s">
        <v>1185</v>
      </c>
      <c r="H248" s="5" t="s">
        <v>1186</v>
      </c>
      <c r="I248" s="3" t="s">
        <v>319</v>
      </c>
      <c r="J248" s="3" t="s">
        <v>1187</v>
      </c>
      <c r="K248" s="3" t="s">
        <v>321</v>
      </c>
      <c r="L248" s="3" t="s">
        <v>1185</v>
      </c>
      <c r="M248" s="3">
        <v>189</v>
      </c>
      <c r="N248" s="3">
        <f t="shared" ref="N248:N279" si="9">M248-246</f>
        <v>-57</v>
      </c>
      <c r="O248" s="3">
        <v>2000</v>
      </c>
      <c r="P248" s="3">
        <v>8.8999999999999996E-2</v>
      </c>
      <c r="Q248" s="3">
        <v>189</v>
      </c>
      <c r="R248" s="3">
        <v>1338</v>
      </c>
      <c r="S248" s="3">
        <v>204</v>
      </c>
      <c r="T248" s="3">
        <v>2000</v>
      </c>
      <c r="U248" s="3">
        <v>9.9000000000000005E-2</v>
      </c>
      <c r="V248" s="12">
        <v>204</v>
      </c>
      <c r="W248" s="3" t="s">
        <v>1055</v>
      </c>
    </row>
    <row r="249" spans="1:23" x14ac:dyDescent="0.25">
      <c r="A249">
        <v>620</v>
      </c>
      <c r="B249">
        <v>226200171</v>
      </c>
      <c r="C249" s="3" t="s">
        <v>1188</v>
      </c>
      <c r="D249" s="3" t="s">
        <v>33</v>
      </c>
      <c r="E249">
        <v>7</v>
      </c>
      <c r="F249" s="3" t="s">
        <v>312</v>
      </c>
      <c r="G249" s="4" t="s">
        <v>1189</v>
      </c>
      <c r="H249" s="5" t="s">
        <v>1190</v>
      </c>
      <c r="I249" s="3" t="s">
        <v>122</v>
      </c>
      <c r="J249" s="3" t="s">
        <v>1191</v>
      </c>
      <c r="K249" s="3" t="s">
        <v>29</v>
      </c>
      <c r="L249" s="3" t="s">
        <v>64</v>
      </c>
      <c r="M249" s="3">
        <v>240</v>
      </c>
      <c r="N249" s="3">
        <f t="shared" si="9"/>
        <v>-6</v>
      </c>
      <c r="O249" s="3">
        <v>1000</v>
      </c>
      <c r="P249" s="3">
        <v>8.8999999999999996E-2</v>
      </c>
      <c r="Q249" s="3">
        <v>240</v>
      </c>
      <c r="R249" s="3">
        <v>725</v>
      </c>
      <c r="S249" s="3">
        <v>246</v>
      </c>
      <c r="T249" s="3">
        <v>1000</v>
      </c>
      <c r="U249" s="3">
        <v>8.8999999999999996E-2</v>
      </c>
      <c r="V249" s="12">
        <v>246</v>
      </c>
      <c r="W249" s="3" t="s">
        <v>168</v>
      </c>
    </row>
    <row r="250" spans="1:23" x14ac:dyDescent="0.25">
      <c r="A250">
        <v>620</v>
      </c>
      <c r="B250">
        <v>216200162</v>
      </c>
      <c r="C250" s="3" t="s">
        <v>1192</v>
      </c>
      <c r="D250" s="3" t="s">
        <v>33</v>
      </c>
      <c r="E250">
        <v>6</v>
      </c>
      <c r="F250" s="3" t="s">
        <v>180</v>
      </c>
      <c r="G250" s="4" t="s">
        <v>918</v>
      </c>
      <c r="H250" s="5" t="s">
        <v>1193</v>
      </c>
      <c r="I250" s="3" t="s">
        <v>319</v>
      </c>
      <c r="J250" s="3" t="s">
        <v>1194</v>
      </c>
      <c r="K250" s="3" t="s">
        <v>321</v>
      </c>
      <c r="L250" s="3" t="s">
        <v>918</v>
      </c>
      <c r="M250" s="3">
        <v>189</v>
      </c>
      <c r="N250" s="3">
        <f t="shared" si="9"/>
        <v>-57</v>
      </c>
      <c r="O250" s="3">
        <v>2000</v>
      </c>
      <c r="P250" s="3">
        <v>8.8999999999999996E-2</v>
      </c>
      <c r="Q250" s="3">
        <v>189</v>
      </c>
      <c r="R250" s="3">
        <v>1250</v>
      </c>
      <c r="S250" s="3">
        <v>204</v>
      </c>
      <c r="T250" s="3">
        <v>2000</v>
      </c>
      <c r="U250" s="3">
        <v>9.9000000000000005E-2</v>
      </c>
      <c r="V250" s="12">
        <v>204</v>
      </c>
      <c r="W250" s="3" t="s">
        <v>1055</v>
      </c>
    </row>
    <row r="251" spans="1:23" x14ac:dyDescent="0.25">
      <c r="A251">
        <v>620</v>
      </c>
      <c r="B251">
        <v>176200175</v>
      </c>
      <c r="C251" s="3" t="s">
        <v>1195</v>
      </c>
      <c r="D251" s="3" t="s">
        <v>33</v>
      </c>
      <c r="E251">
        <v>5</v>
      </c>
      <c r="F251" s="3" t="s">
        <v>187</v>
      </c>
      <c r="G251" s="4" t="s">
        <v>1196</v>
      </c>
      <c r="H251" s="5" t="s">
        <v>1197</v>
      </c>
      <c r="I251" s="3" t="s">
        <v>27</v>
      </c>
      <c r="J251" s="3" t="s">
        <v>1198</v>
      </c>
      <c r="K251" s="3" t="s">
        <v>29</v>
      </c>
      <c r="L251" s="3" t="s">
        <v>64</v>
      </c>
      <c r="M251" s="3">
        <v>210</v>
      </c>
      <c r="N251" s="3">
        <f t="shared" si="9"/>
        <v>-36</v>
      </c>
      <c r="O251" s="3">
        <v>1000</v>
      </c>
      <c r="P251" s="3">
        <v>7.9000000000000001E-2</v>
      </c>
      <c r="Q251" s="3">
        <v>336.005</v>
      </c>
      <c r="R251" s="3">
        <v>2595</v>
      </c>
      <c r="S251" s="3">
        <v>246</v>
      </c>
      <c r="T251" s="3">
        <v>1000</v>
      </c>
      <c r="U251" s="3">
        <v>8.8999999999999996E-2</v>
      </c>
      <c r="V251" s="12">
        <v>387.95499999999998</v>
      </c>
      <c r="W251" s="3" t="s">
        <v>597</v>
      </c>
    </row>
    <row r="252" spans="1:23" x14ac:dyDescent="0.25">
      <c r="A252">
        <v>620</v>
      </c>
      <c r="B252">
        <v>176200172</v>
      </c>
      <c r="C252" s="3" t="s">
        <v>1199</v>
      </c>
      <c r="D252" s="3" t="s">
        <v>33</v>
      </c>
      <c r="E252">
        <v>12</v>
      </c>
      <c r="F252" s="3" t="s">
        <v>46</v>
      </c>
      <c r="G252" s="4" t="s">
        <v>1200</v>
      </c>
      <c r="H252" s="5" t="s">
        <v>1201</v>
      </c>
      <c r="I252" s="3" t="s">
        <v>122</v>
      </c>
      <c r="J252" s="3" t="s">
        <v>1202</v>
      </c>
      <c r="K252" s="3" t="s">
        <v>29</v>
      </c>
      <c r="L252" s="3" t="s">
        <v>64</v>
      </c>
      <c r="M252" s="3">
        <v>210</v>
      </c>
      <c r="N252" s="3">
        <f t="shared" si="9"/>
        <v>-36</v>
      </c>
      <c r="O252" s="3">
        <v>1000</v>
      </c>
      <c r="P252" s="3">
        <v>7.9000000000000001E-2</v>
      </c>
      <c r="Q252" s="3">
        <v>210</v>
      </c>
      <c r="R252" s="3">
        <v>0</v>
      </c>
      <c r="S252" s="3">
        <v>246</v>
      </c>
      <c r="T252" s="3">
        <v>1000</v>
      </c>
      <c r="U252" s="3">
        <v>8.8999999999999996E-2</v>
      </c>
      <c r="V252" s="12">
        <v>246</v>
      </c>
      <c r="W252" s="3" t="s">
        <v>800</v>
      </c>
    </row>
    <row r="253" spans="1:23" x14ac:dyDescent="0.25">
      <c r="A253">
        <v>620</v>
      </c>
      <c r="B253">
        <v>156201137</v>
      </c>
      <c r="C253" s="3" t="s">
        <v>1203</v>
      </c>
      <c r="D253" s="3" t="s">
        <v>33</v>
      </c>
      <c r="E253">
        <v>4</v>
      </c>
      <c r="F253" s="3" t="s">
        <v>258</v>
      </c>
      <c r="G253" s="4" t="s">
        <v>1204</v>
      </c>
      <c r="H253" s="5" t="s">
        <v>1205</v>
      </c>
      <c r="I253" s="3" t="s">
        <v>508</v>
      </c>
      <c r="J253" s="3" t="s">
        <v>1206</v>
      </c>
      <c r="K253" s="3" t="s">
        <v>29</v>
      </c>
      <c r="L253" s="3" t="s">
        <v>1207</v>
      </c>
      <c r="M253" s="3">
        <v>608</v>
      </c>
      <c r="N253" s="3">
        <f t="shared" si="9"/>
        <v>362</v>
      </c>
      <c r="O253" s="3">
        <v>1000</v>
      </c>
      <c r="P253" s="3">
        <v>8.8999999999999996E-2</v>
      </c>
      <c r="Q253" s="3">
        <v>608</v>
      </c>
      <c r="R253" s="3">
        <v>801</v>
      </c>
      <c r="S253" s="3">
        <v>281</v>
      </c>
      <c r="T253" s="3">
        <v>1000</v>
      </c>
      <c r="U253" s="3">
        <v>8.8999999999999996E-2</v>
      </c>
      <c r="V253" s="12">
        <v>281</v>
      </c>
      <c r="W253" s="3" t="s">
        <v>1208</v>
      </c>
    </row>
    <row r="254" spans="1:23" x14ac:dyDescent="0.25">
      <c r="A254">
        <v>620</v>
      </c>
      <c r="B254">
        <v>196200229</v>
      </c>
      <c r="C254" s="3" t="s">
        <v>1209</v>
      </c>
      <c r="D254" s="3" t="s">
        <v>1210</v>
      </c>
      <c r="E254">
        <v>11</v>
      </c>
      <c r="F254" s="3" t="s">
        <v>108</v>
      </c>
      <c r="G254" s="4" t="s">
        <v>1211</v>
      </c>
      <c r="H254" s="5" t="s">
        <v>1189</v>
      </c>
      <c r="I254" s="3" t="s">
        <v>27</v>
      </c>
      <c r="J254" s="3" t="s">
        <v>1212</v>
      </c>
      <c r="K254" s="3" t="s">
        <v>29</v>
      </c>
      <c r="L254" s="3" t="s">
        <v>1213</v>
      </c>
      <c r="M254" s="3">
        <v>200</v>
      </c>
      <c r="N254" s="3">
        <f t="shared" si="9"/>
        <v>-46</v>
      </c>
      <c r="O254" s="3">
        <v>1000</v>
      </c>
      <c r="P254" s="3">
        <v>6.9000000000000006E-2</v>
      </c>
      <c r="Q254" s="3">
        <v>200</v>
      </c>
      <c r="R254" s="3">
        <v>956</v>
      </c>
      <c r="S254" s="3">
        <v>246</v>
      </c>
      <c r="T254" s="3">
        <v>1000</v>
      </c>
      <c r="U254" s="3">
        <v>8.8999999999999996E-2</v>
      </c>
      <c r="V254" s="12">
        <v>246</v>
      </c>
      <c r="W254" s="3" t="s">
        <v>323</v>
      </c>
    </row>
    <row r="255" spans="1:23" x14ac:dyDescent="0.25">
      <c r="A255">
        <v>620</v>
      </c>
      <c r="B255">
        <v>176200182</v>
      </c>
      <c r="C255" s="3" t="s">
        <v>1214</v>
      </c>
      <c r="D255" s="3" t="s">
        <v>33</v>
      </c>
      <c r="E255">
        <v>5</v>
      </c>
      <c r="F255" s="3" t="s">
        <v>222</v>
      </c>
      <c r="G255" s="4" t="s">
        <v>1215</v>
      </c>
      <c r="H255" s="5" t="s">
        <v>1216</v>
      </c>
      <c r="I255" s="3" t="s">
        <v>508</v>
      </c>
      <c r="J255" s="3" t="s">
        <v>1217</v>
      </c>
      <c r="K255" s="3" t="s">
        <v>29</v>
      </c>
      <c r="L255" s="3" t="s">
        <v>64</v>
      </c>
      <c r="M255" s="3">
        <v>245</v>
      </c>
      <c r="N255" s="3">
        <f t="shared" si="9"/>
        <v>-1</v>
      </c>
      <c r="O255" s="3">
        <v>1000</v>
      </c>
      <c r="P255" s="3">
        <v>7.9000000000000001E-2</v>
      </c>
      <c r="Q255" s="3">
        <v>514.70600000000002</v>
      </c>
      <c r="R255" s="3">
        <v>4414</v>
      </c>
      <c r="S255" s="3">
        <v>281</v>
      </c>
      <c r="T255" s="3">
        <v>1000</v>
      </c>
      <c r="U255" s="3">
        <v>8.8999999999999996E-2</v>
      </c>
      <c r="V255" s="12">
        <v>584.846</v>
      </c>
      <c r="W255" s="3" t="s">
        <v>401</v>
      </c>
    </row>
    <row r="256" spans="1:23" x14ac:dyDescent="0.25">
      <c r="A256">
        <v>620</v>
      </c>
      <c r="B256">
        <v>236200006</v>
      </c>
      <c r="C256" s="3" t="s">
        <v>1218</v>
      </c>
      <c r="D256" s="3" t="s">
        <v>33</v>
      </c>
      <c r="E256">
        <v>3</v>
      </c>
      <c r="F256" s="3" t="s">
        <v>95</v>
      </c>
      <c r="G256" s="4" t="s">
        <v>1219</v>
      </c>
      <c r="H256" s="5" t="s">
        <v>1220</v>
      </c>
      <c r="I256" s="3" t="s">
        <v>122</v>
      </c>
      <c r="J256" s="3" t="s">
        <v>1221</v>
      </c>
      <c r="K256" s="3" t="s">
        <v>29</v>
      </c>
      <c r="L256" s="3" t="s">
        <v>64</v>
      </c>
      <c r="M256" s="3">
        <v>240</v>
      </c>
      <c r="N256" s="3">
        <f t="shared" si="9"/>
        <v>-6</v>
      </c>
      <c r="O256" s="3">
        <v>1000</v>
      </c>
      <c r="P256" s="3">
        <v>8.8999999999999996E-2</v>
      </c>
      <c r="Q256" s="3">
        <v>240</v>
      </c>
      <c r="R256" s="3">
        <v>848</v>
      </c>
      <c r="S256" s="3">
        <v>246</v>
      </c>
      <c r="T256" s="3">
        <v>1000</v>
      </c>
      <c r="U256" s="3">
        <v>8.8999999999999996E-2</v>
      </c>
      <c r="V256" s="12">
        <v>246</v>
      </c>
      <c r="W256" s="3" t="s">
        <v>168</v>
      </c>
    </row>
    <row r="257" spans="1:23" x14ac:dyDescent="0.25">
      <c r="A257">
        <v>620</v>
      </c>
      <c r="B257">
        <v>176200193</v>
      </c>
      <c r="C257" s="3" t="s">
        <v>1222</v>
      </c>
      <c r="D257" s="3" t="s">
        <v>23</v>
      </c>
      <c r="E257">
        <v>12</v>
      </c>
      <c r="F257" s="3" t="s">
        <v>46</v>
      </c>
      <c r="G257" s="4" t="s">
        <v>1223</v>
      </c>
      <c r="H257" s="5" t="s">
        <v>1224</v>
      </c>
      <c r="I257" s="3" t="s">
        <v>27</v>
      </c>
      <c r="J257" s="3" t="s">
        <v>1225</v>
      </c>
      <c r="K257" s="3" t="s">
        <v>29</v>
      </c>
      <c r="L257" s="3" t="s">
        <v>1226</v>
      </c>
      <c r="M257" s="3">
        <v>189</v>
      </c>
      <c r="N257" s="3">
        <f t="shared" si="9"/>
        <v>-57</v>
      </c>
      <c r="O257" s="3">
        <v>1000</v>
      </c>
      <c r="P257" s="3">
        <v>7.9000000000000001E-2</v>
      </c>
      <c r="Q257" s="3">
        <v>189</v>
      </c>
      <c r="R257" s="3">
        <v>0</v>
      </c>
      <c r="S257" s="3">
        <v>246</v>
      </c>
      <c r="T257" s="3">
        <v>1000</v>
      </c>
      <c r="U257" s="3">
        <v>8.8999999999999996E-2</v>
      </c>
      <c r="V257" s="12">
        <v>246</v>
      </c>
      <c r="W257" s="3" t="s">
        <v>290</v>
      </c>
    </row>
    <row r="258" spans="1:23" x14ac:dyDescent="0.25">
      <c r="A258">
        <v>620</v>
      </c>
      <c r="B258">
        <v>226200009</v>
      </c>
      <c r="C258" s="3" t="s">
        <v>210</v>
      </c>
      <c r="D258" s="3" t="s">
        <v>33</v>
      </c>
      <c r="E258">
        <v>8</v>
      </c>
      <c r="F258" s="3" t="s">
        <v>187</v>
      </c>
      <c r="G258" s="4" t="s">
        <v>1227</v>
      </c>
      <c r="H258" s="5" t="s">
        <v>1228</v>
      </c>
      <c r="I258" s="3" t="s">
        <v>319</v>
      </c>
      <c r="J258" s="3" t="s">
        <v>1229</v>
      </c>
      <c r="K258" s="3" t="s">
        <v>321</v>
      </c>
      <c r="L258" s="3" t="s">
        <v>1227</v>
      </c>
      <c r="M258" s="3">
        <v>189</v>
      </c>
      <c r="N258" s="3">
        <f t="shared" si="9"/>
        <v>-57</v>
      </c>
      <c r="O258" s="3">
        <v>2000</v>
      </c>
      <c r="P258" s="3">
        <v>8.8999999999999996E-2</v>
      </c>
      <c r="Q258" s="3">
        <v>189</v>
      </c>
      <c r="R258" s="3">
        <v>151</v>
      </c>
      <c r="S258" s="3">
        <v>204</v>
      </c>
      <c r="T258" s="3">
        <v>2000</v>
      </c>
      <c r="U258" s="3">
        <v>9.9000000000000005E-2</v>
      </c>
      <c r="V258" s="12">
        <v>204</v>
      </c>
      <c r="W258" s="3" t="s">
        <v>1055</v>
      </c>
    </row>
    <row r="259" spans="1:23" x14ac:dyDescent="0.25">
      <c r="A259">
        <v>620</v>
      </c>
      <c r="B259">
        <v>6205227</v>
      </c>
      <c r="C259" s="3" t="s">
        <v>1230</v>
      </c>
      <c r="D259" s="3" t="s">
        <v>33</v>
      </c>
      <c r="E259">
        <v>7</v>
      </c>
      <c r="F259" s="3" t="s">
        <v>312</v>
      </c>
      <c r="G259" s="4" t="s">
        <v>865</v>
      </c>
      <c r="H259" s="5" t="s">
        <v>1231</v>
      </c>
      <c r="I259" s="3" t="s">
        <v>122</v>
      </c>
      <c r="J259" s="3" t="s">
        <v>1232</v>
      </c>
      <c r="K259" s="3" t="s">
        <v>29</v>
      </c>
      <c r="L259" s="3" t="s">
        <v>510</v>
      </c>
      <c r="M259" s="3">
        <v>230</v>
      </c>
      <c r="N259" s="3">
        <f t="shared" si="9"/>
        <v>-16</v>
      </c>
      <c r="O259" s="3">
        <v>2000</v>
      </c>
      <c r="P259" s="3">
        <v>7.9000000000000001E-2</v>
      </c>
      <c r="Q259" s="3">
        <v>310.65899999999999</v>
      </c>
      <c r="R259" s="3">
        <v>3021</v>
      </c>
      <c r="S259" s="3">
        <v>246</v>
      </c>
      <c r="T259" s="3">
        <v>1000</v>
      </c>
      <c r="U259" s="3">
        <v>8.8999999999999996E-2</v>
      </c>
      <c r="V259" s="12">
        <v>425.86900000000003</v>
      </c>
      <c r="W259" s="3" t="s">
        <v>149</v>
      </c>
    </row>
    <row r="260" spans="1:23" x14ac:dyDescent="0.25">
      <c r="A260">
        <v>620</v>
      </c>
      <c r="B260">
        <v>6202772</v>
      </c>
      <c r="C260" s="3" t="s">
        <v>1233</v>
      </c>
      <c r="D260" s="3" t="s">
        <v>23</v>
      </c>
      <c r="E260">
        <v>1</v>
      </c>
      <c r="F260" s="3" t="s">
        <v>250</v>
      </c>
      <c r="G260" s="4" t="s">
        <v>1234</v>
      </c>
      <c r="H260" s="5" t="s">
        <v>1235</v>
      </c>
      <c r="I260" s="3" t="s">
        <v>122</v>
      </c>
      <c r="J260" s="3" t="s">
        <v>1236</v>
      </c>
      <c r="K260" s="3" t="s">
        <v>29</v>
      </c>
      <c r="L260" s="3" t="s">
        <v>1237</v>
      </c>
      <c r="M260" s="3">
        <v>179</v>
      </c>
      <c r="N260" s="3">
        <f t="shared" si="9"/>
        <v>-67</v>
      </c>
      <c r="O260" s="3">
        <v>1000</v>
      </c>
      <c r="P260" s="3">
        <v>7.9000000000000001E-2</v>
      </c>
      <c r="Q260" s="3">
        <v>179</v>
      </c>
      <c r="R260" s="3">
        <v>608</v>
      </c>
      <c r="S260" s="3">
        <v>246</v>
      </c>
      <c r="T260" s="3">
        <v>1000</v>
      </c>
      <c r="U260" s="3">
        <v>8.8999999999999996E-2</v>
      </c>
      <c r="V260" s="12">
        <v>246</v>
      </c>
      <c r="W260" s="3" t="s">
        <v>149</v>
      </c>
    </row>
    <row r="261" spans="1:23" x14ac:dyDescent="0.25">
      <c r="A261">
        <v>620</v>
      </c>
      <c r="B261">
        <v>6202772</v>
      </c>
      <c r="C261" s="3" t="s">
        <v>1233</v>
      </c>
      <c r="D261" s="3" t="s">
        <v>23</v>
      </c>
      <c r="E261">
        <v>1</v>
      </c>
      <c r="F261" s="3" t="s">
        <v>250</v>
      </c>
      <c r="G261" s="4" t="s">
        <v>1238</v>
      </c>
      <c r="H261" s="5" t="s">
        <v>1235</v>
      </c>
      <c r="I261" s="3" t="s">
        <v>122</v>
      </c>
      <c r="J261" s="3" t="s">
        <v>1239</v>
      </c>
      <c r="K261" s="3" t="s">
        <v>29</v>
      </c>
      <c r="L261" s="3" t="s">
        <v>1237</v>
      </c>
      <c r="M261" s="3">
        <v>179</v>
      </c>
      <c r="N261" s="3">
        <f t="shared" si="9"/>
        <v>-67</v>
      </c>
      <c r="O261" s="3">
        <v>1000</v>
      </c>
      <c r="P261" s="3">
        <v>7.9000000000000001E-2</v>
      </c>
      <c r="Q261" s="3">
        <v>327.678</v>
      </c>
      <c r="R261" s="3">
        <v>2882</v>
      </c>
      <c r="S261" s="3">
        <v>246</v>
      </c>
      <c r="T261" s="3">
        <v>1000</v>
      </c>
      <c r="U261" s="3">
        <v>8.8999999999999996E-2</v>
      </c>
      <c r="V261" s="12">
        <v>413.49799999999999</v>
      </c>
      <c r="W261" s="3" t="s">
        <v>586</v>
      </c>
    </row>
    <row r="262" spans="1:23" x14ac:dyDescent="0.25">
      <c r="A262">
        <v>620</v>
      </c>
      <c r="B262">
        <v>206200077</v>
      </c>
      <c r="C262" s="3" t="s">
        <v>1240</v>
      </c>
      <c r="D262" s="3" t="s">
        <v>33</v>
      </c>
      <c r="E262">
        <v>7</v>
      </c>
      <c r="F262" s="3" t="s">
        <v>222</v>
      </c>
      <c r="G262" s="4" t="s">
        <v>1241</v>
      </c>
      <c r="H262" s="5" t="s">
        <v>1235</v>
      </c>
      <c r="I262" s="3" t="s">
        <v>122</v>
      </c>
      <c r="J262" s="3" t="s">
        <v>1242</v>
      </c>
      <c r="K262" s="3" t="s">
        <v>29</v>
      </c>
      <c r="L262" s="3" t="s">
        <v>818</v>
      </c>
      <c r="M262" s="3">
        <v>200</v>
      </c>
      <c r="N262" s="3">
        <f t="shared" si="9"/>
        <v>-46</v>
      </c>
      <c r="O262" s="3">
        <v>1000</v>
      </c>
      <c r="P262" s="3">
        <v>7.9000000000000001E-2</v>
      </c>
      <c r="Q262" s="3">
        <v>215.642</v>
      </c>
      <c r="R262" s="3">
        <v>1198</v>
      </c>
      <c r="S262" s="3">
        <v>246</v>
      </c>
      <c r="T262" s="3">
        <v>1000</v>
      </c>
      <c r="U262" s="3">
        <v>8.8999999999999996E-2</v>
      </c>
      <c r="V262" s="12">
        <v>263.62200000000001</v>
      </c>
      <c r="W262" s="3" t="s">
        <v>434</v>
      </c>
    </row>
    <row r="263" spans="1:23" x14ac:dyDescent="0.25">
      <c r="A263">
        <v>620</v>
      </c>
      <c r="B263">
        <v>166200626</v>
      </c>
      <c r="C263" s="3" t="s">
        <v>1243</v>
      </c>
      <c r="D263" s="3" t="s">
        <v>33</v>
      </c>
      <c r="E263">
        <v>4</v>
      </c>
      <c r="F263" s="3" t="s">
        <v>24</v>
      </c>
      <c r="G263" s="4" t="s">
        <v>1244</v>
      </c>
      <c r="H263" s="5" t="s">
        <v>1235</v>
      </c>
      <c r="I263" s="3" t="s">
        <v>508</v>
      </c>
      <c r="J263" s="3" t="s">
        <v>1245</v>
      </c>
      <c r="K263" s="3" t="s">
        <v>29</v>
      </c>
      <c r="L263" s="3" t="s">
        <v>1237</v>
      </c>
      <c r="M263" s="3">
        <v>240</v>
      </c>
      <c r="N263" s="3">
        <f t="shared" si="9"/>
        <v>-6</v>
      </c>
      <c r="O263" s="3">
        <v>1200</v>
      </c>
      <c r="P263" s="3">
        <v>0.08</v>
      </c>
      <c r="Q263" s="3">
        <v>240</v>
      </c>
      <c r="R263" s="3">
        <v>1134</v>
      </c>
      <c r="S263" s="3">
        <v>281</v>
      </c>
      <c r="T263" s="3">
        <v>1000</v>
      </c>
      <c r="U263" s="3">
        <v>8.8999999999999996E-2</v>
      </c>
      <c r="V263" s="12">
        <v>292.92599999999999</v>
      </c>
      <c r="W263" s="3" t="s">
        <v>434</v>
      </c>
    </row>
    <row r="264" spans="1:23" x14ac:dyDescent="0.25">
      <c r="A264">
        <v>620</v>
      </c>
      <c r="B264">
        <v>206200077</v>
      </c>
      <c r="C264" s="3" t="s">
        <v>1240</v>
      </c>
      <c r="D264" s="3" t="s">
        <v>33</v>
      </c>
      <c r="E264">
        <v>7</v>
      </c>
      <c r="F264" s="3" t="s">
        <v>222</v>
      </c>
      <c r="G264" s="4" t="s">
        <v>1241</v>
      </c>
      <c r="H264" s="5" t="s">
        <v>1235</v>
      </c>
      <c r="I264" s="3" t="s">
        <v>1160</v>
      </c>
      <c r="J264" s="3" t="s">
        <v>1246</v>
      </c>
      <c r="K264" s="3" t="s">
        <v>29</v>
      </c>
      <c r="L264" s="3" t="s">
        <v>818</v>
      </c>
      <c r="M264" s="3">
        <v>245</v>
      </c>
      <c r="N264" s="3">
        <f t="shared" si="9"/>
        <v>-1</v>
      </c>
      <c r="O264" s="3">
        <v>1000</v>
      </c>
      <c r="P264" s="3">
        <v>7.9000000000000001E-2</v>
      </c>
      <c r="Q264" s="3">
        <v>245</v>
      </c>
      <c r="R264" s="3">
        <v>950</v>
      </c>
      <c r="S264" s="3">
        <v>302</v>
      </c>
      <c r="T264" s="3">
        <v>1000</v>
      </c>
      <c r="U264" s="3">
        <v>7.9000000000000001E-2</v>
      </c>
      <c r="V264" s="12">
        <v>302</v>
      </c>
      <c r="W264" s="3" t="s">
        <v>323</v>
      </c>
    </row>
    <row r="265" spans="1:23" x14ac:dyDescent="0.25">
      <c r="A265">
        <v>620</v>
      </c>
      <c r="B265">
        <v>206200077</v>
      </c>
      <c r="C265" s="3" t="s">
        <v>1240</v>
      </c>
      <c r="D265" s="3" t="s">
        <v>33</v>
      </c>
      <c r="E265">
        <v>7</v>
      </c>
      <c r="F265" s="3" t="s">
        <v>222</v>
      </c>
      <c r="G265" s="4" t="s">
        <v>1241</v>
      </c>
      <c r="H265" s="5" t="s">
        <v>1235</v>
      </c>
      <c r="I265" s="3" t="s">
        <v>1247</v>
      </c>
      <c r="J265" s="3" t="s">
        <v>1248</v>
      </c>
      <c r="K265" s="3" t="s">
        <v>29</v>
      </c>
      <c r="L265" s="3" t="s">
        <v>818</v>
      </c>
      <c r="M265" s="3">
        <v>305</v>
      </c>
      <c r="N265" s="3">
        <f t="shared" si="9"/>
        <v>59</v>
      </c>
      <c r="O265" s="3">
        <v>1000</v>
      </c>
      <c r="P265" s="3">
        <v>7.9000000000000001E-2</v>
      </c>
      <c r="Q265" s="3">
        <v>871.43</v>
      </c>
      <c r="R265" s="3">
        <v>8170</v>
      </c>
      <c r="S265" s="3">
        <v>359</v>
      </c>
      <c r="T265" s="3">
        <v>1000</v>
      </c>
      <c r="U265" s="3">
        <v>7.9000000000000001E-2</v>
      </c>
      <c r="V265" s="12">
        <v>925.43</v>
      </c>
      <c r="W265" s="3" t="s">
        <v>915</v>
      </c>
    </row>
    <row r="266" spans="1:23" x14ac:dyDescent="0.25">
      <c r="A266">
        <v>620</v>
      </c>
      <c r="B266">
        <v>6209858</v>
      </c>
      <c r="C266" s="3" t="s">
        <v>1254</v>
      </c>
      <c r="D266" s="3" t="s">
        <v>33</v>
      </c>
      <c r="E266">
        <v>5</v>
      </c>
      <c r="F266" s="3" t="s">
        <v>231</v>
      </c>
      <c r="G266" s="4" t="s">
        <v>1255</v>
      </c>
      <c r="H266" s="5" t="s">
        <v>1251</v>
      </c>
      <c r="I266" s="3" t="s">
        <v>91</v>
      </c>
      <c r="J266" s="3" t="s">
        <v>1256</v>
      </c>
      <c r="K266" s="3" t="s">
        <v>39</v>
      </c>
      <c r="L266" s="3" t="s">
        <v>1237</v>
      </c>
      <c r="M266" s="3">
        <v>290</v>
      </c>
      <c r="N266" s="3">
        <f t="shared" si="9"/>
        <v>44</v>
      </c>
      <c r="O266" s="3">
        <v>2000</v>
      </c>
      <c r="P266" s="3">
        <v>8.8999999999999996E-2</v>
      </c>
      <c r="Q266" s="3">
        <v>322.21800000000002</v>
      </c>
      <c r="R266" s="3">
        <v>2362</v>
      </c>
      <c r="S266" s="3">
        <v>345</v>
      </c>
      <c r="T266" s="3">
        <v>1000</v>
      </c>
      <c r="U266" s="3">
        <v>7.9000000000000001E-2</v>
      </c>
      <c r="V266" s="12">
        <v>452.59800000000001</v>
      </c>
      <c r="W266" s="3" t="s">
        <v>248</v>
      </c>
    </row>
    <row r="267" spans="1:23" x14ac:dyDescent="0.25">
      <c r="A267">
        <v>620</v>
      </c>
      <c r="B267">
        <v>6207410</v>
      </c>
      <c r="C267" s="3" t="s">
        <v>1249</v>
      </c>
      <c r="D267" s="3" t="s">
        <v>23</v>
      </c>
      <c r="E267">
        <v>5</v>
      </c>
      <c r="F267" s="3" t="s">
        <v>231</v>
      </c>
      <c r="G267" s="4" t="s">
        <v>1250</v>
      </c>
      <c r="H267" s="5" t="s">
        <v>1251</v>
      </c>
      <c r="I267" s="3" t="s">
        <v>49</v>
      </c>
      <c r="J267" s="3" t="s">
        <v>1252</v>
      </c>
      <c r="K267" s="3" t="s">
        <v>29</v>
      </c>
      <c r="L267" s="3" t="s">
        <v>1253</v>
      </c>
      <c r="M267" s="3">
        <v>325</v>
      </c>
      <c r="N267" s="3">
        <f t="shared" si="9"/>
        <v>79</v>
      </c>
      <c r="O267" s="3">
        <v>3000</v>
      </c>
      <c r="P267" s="3">
        <v>8.8999999999999996E-2</v>
      </c>
      <c r="Q267" s="3">
        <v>376.887</v>
      </c>
      <c r="R267" s="3">
        <v>3583</v>
      </c>
      <c r="S267" s="3">
        <v>246</v>
      </c>
      <c r="T267" s="3">
        <v>1000</v>
      </c>
      <c r="U267" s="3">
        <v>8.8999999999999996E-2</v>
      </c>
      <c r="V267" s="12">
        <v>475.887</v>
      </c>
      <c r="W267" s="3" t="s">
        <v>586</v>
      </c>
    </row>
    <row r="268" spans="1:23" x14ac:dyDescent="0.25">
      <c r="A268">
        <v>620</v>
      </c>
      <c r="B268">
        <v>62021250</v>
      </c>
      <c r="C268" s="3" t="s">
        <v>1257</v>
      </c>
      <c r="D268" s="3" t="s">
        <v>1258</v>
      </c>
      <c r="E268">
        <v>11</v>
      </c>
      <c r="F268" s="3" t="s">
        <v>54</v>
      </c>
      <c r="G268" s="4" t="s">
        <v>528</v>
      </c>
      <c r="H268" s="5" t="s">
        <v>1259</v>
      </c>
      <c r="I268" s="3" t="s">
        <v>122</v>
      </c>
      <c r="J268" s="3" t="s">
        <v>1260</v>
      </c>
      <c r="K268" s="3" t="s">
        <v>29</v>
      </c>
      <c r="L268" s="3" t="s">
        <v>1261</v>
      </c>
      <c r="M268" s="3">
        <v>185</v>
      </c>
      <c r="N268" s="3">
        <f t="shared" si="9"/>
        <v>-61</v>
      </c>
      <c r="O268" s="3">
        <v>1200</v>
      </c>
      <c r="P268" s="3">
        <v>6.9000000000000006E-2</v>
      </c>
      <c r="Q268" s="3">
        <v>185</v>
      </c>
      <c r="R268" s="3">
        <v>636</v>
      </c>
      <c r="S268" s="3">
        <v>246</v>
      </c>
      <c r="T268" s="3">
        <v>1000</v>
      </c>
      <c r="U268" s="3">
        <v>8.8999999999999996E-2</v>
      </c>
      <c r="V268" s="12">
        <v>246</v>
      </c>
      <c r="W268" s="3" t="s">
        <v>348</v>
      </c>
    </row>
    <row r="269" spans="1:23" x14ac:dyDescent="0.25">
      <c r="A269">
        <v>620</v>
      </c>
      <c r="B269">
        <v>6203526</v>
      </c>
      <c r="C269" s="3" t="s">
        <v>1262</v>
      </c>
      <c r="D269" s="3" t="s">
        <v>33</v>
      </c>
      <c r="E269">
        <v>6</v>
      </c>
      <c r="F269" s="3" t="s">
        <v>101</v>
      </c>
      <c r="G269" s="4" t="s">
        <v>1263</v>
      </c>
      <c r="H269" s="5" t="s">
        <v>1259</v>
      </c>
      <c r="I269" s="3" t="s">
        <v>49</v>
      </c>
      <c r="J269" s="3" t="s">
        <v>1264</v>
      </c>
      <c r="K269" s="3" t="s">
        <v>29</v>
      </c>
      <c r="L269" s="3" t="s">
        <v>1265</v>
      </c>
      <c r="M269" s="3">
        <v>185</v>
      </c>
      <c r="N269" s="3">
        <f t="shared" si="9"/>
        <v>-61</v>
      </c>
      <c r="O269" s="3">
        <v>1000</v>
      </c>
      <c r="P269" s="3">
        <v>7.9000000000000001E-2</v>
      </c>
      <c r="Q269" s="3">
        <v>212.96600000000001</v>
      </c>
      <c r="R269" s="3">
        <v>1354</v>
      </c>
      <c r="S269" s="3">
        <v>246</v>
      </c>
      <c r="T269" s="3">
        <v>1000</v>
      </c>
      <c r="U269" s="3">
        <v>8.8999999999999996E-2</v>
      </c>
      <c r="V269" s="12">
        <v>277.50599999999997</v>
      </c>
      <c r="W269" s="3" t="s">
        <v>290</v>
      </c>
    </row>
    <row r="270" spans="1:23" x14ac:dyDescent="0.25">
      <c r="A270">
        <v>620</v>
      </c>
      <c r="B270">
        <v>156201644</v>
      </c>
      <c r="C270" s="3" t="s">
        <v>1266</v>
      </c>
      <c r="D270" s="3" t="s">
        <v>1267</v>
      </c>
      <c r="E270">
        <v>10</v>
      </c>
      <c r="F270" s="3" t="s">
        <v>187</v>
      </c>
      <c r="G270" s="4" t="s">
        <v>1268</v>
      </c>
      <c r="H270" s="5" t="s">
        <v>1269</v>
      </c>
      <c r="I270" s="3" t="s">
        <v>1160</v>
      </c>
      <c r="J270" s="3" t="s">
        <v>1270</v>
      </c>
      <c r="K270" s="3" t="s">
        <v>29</v>
      </c>
      <c r="L270" s="3" t="s">
        <v>1271</v>
      </c>
      <c r="M270" s="3">
        <v>230</v>
      </c>
      <c r="N270" s="3">
        <f t="shared" si="9"/>
        <v>-16</v>
      </c>
      <c r="O270" s="3">
        <v>1000</v>
      </c>
      <c r="P270" s="3">
        <v>7.9000000000000001E-2</v>
      </c>
      <c r="Q270" s="3">
        <v>244.773</v>
      </c>
      <c r="R270" s="3">
        <v>1187</v>
      </c>
      <c r="S270" s="3">
        <v>302</v>
      </c>
      <c r="T270" s="3">
        <v>1000</v>
      </c>
      <c r="U270" s="3">
        <v>7.9000000000000001E-2</v>
      </c>
      <c r="V270" s="12">
        <v>316.77300000000002</v>
      </c>
      <c r="W270" s="3" t="s">
        <v>290</v>
      </c>
    </row>
    <row r="271" spans="1:23" x14ac:dyDescent="0.25">
      <c r="A271">
        <v>620</v>
      </c>
      <c r="B271">
        <v>6206331</v>
      </c>
      <c r="C271" s="3" t="s">
        <v>1272</v>
      </c>
      <c r="D271" s="3" t="s">
        <v>33</v>
      </c>
      <c r="E271">
        <v>2</v>
      </c>
      <c r="F271" s="3" t="s">
        <v>67</v>
      </c>
      <c r="G271" s="4" t="s">
        <v>1273</v>
      </c>
      <c r="H271" s="5" t="s">
        <v>1274</v>
      </c>
      <c r="I271" s="3" t="s">
        <v>27</v>
      </c>
      <c r="J271" s="3" t="s">
        <v>1275</v>
      </c>
      <c r="K271" s="3" t="s">
        <v>29</v>
      </c>
      <c r="L271" s="3" t="s">
        <v>1276</v>
      </c>
      <c r="M271" s="3">
        <v>199</v>
      </c>
      <c r="N271" s="3">
        <f t="shared" si="9"/>
        <v>-47</v>
      </c>
      <c r="O271" s="3">
        <v>1200</v>
      </c>
      <c r="P271" s="3">
        <v>7.4999999999999997E-2</v>
      </c>
      <c r="Q271" s="3">
        <v>199</v>
      </c>
      <c r="R271" s="3">
        <v>827</v>
      </c>
      <c r="S271" s="3">
        <v>246</v>
      </c>
      <c r="T271" s="3">
        <v>1000</v>
      </c>
      <c r="U271" s="3">
        <v>8.8999999999999996E-2</v>
      </c>
      <c r="V271" s="12">
        <v>246</v>
      </c>
      <c r="W271" s="3" t="s">
        <v>323</v>
      </c>
    </row>
    <row r="272" spans="1:23" x14ac:dyDescent="0.25">
      <c r="A272">
        <v>620</v>
      </c>
      <c r="B272">
        <v>6207230</v>
      </c>
      <c r="C272" s="3" t="s">
        <v>1277</v>
      </c>
      <c r="D272" s="3" t="s">
        <v>33</v>
      </c>
      <c r="E272">
        <v>1</v>
      </c>
      <c r="F272" s="3" t="s">
        <v>216</v>
      </c>
      <c r="G272" s="4" t="s">
        <v>1278</v>
      </c>
      <c r="H272" s="5" t="s">
        <v>1279</v>
      </c>
      <c r="I272" s="3" t="s">
        <v>122</v>
      </c>
      <c r="J272" s="3" t="s">
        <v>1280</v>
      </c>
      <c r="K272" s="3" t="s">
        <v>29</v>
      </c>
      <c r="L272" s="3" t="s">
        <v>220</v>
      </c>
      <c r="M272" s="3">
        <v>189</v>
      </c>
      <c r="N272" s="3">
        <f t="shared" si="9"/>
        <v>-57</v>
      </c>
      <c r="O272" s="3">
        <v>2000</v>
      </c>
      <c r="P272" s="3">
        <v>0.06</v>
      </c>
      <c r="Q272" s="3">
        <v>210.06</v>
      </c>
      <c r="R272" s="3">
        <v>2351</v>
      </c>
      <c r="S272" s="3">
        <v>246</v>
      </c>
      <c r="T272" s="3">
        <v>1000</v>
      </c>
      <c r="U272" s="3">
        <v>8.8999999999999996E-2</v>
      </c>
      <c r="V272" s="12">
        <v>366.23899999999998</v>
      </c>
      <c r="W272" s="3" t="s">
        <v>1008</v>
      </c>
    </row>
    <row r="273" spans="1:23" x14ac:dyDescent="0.25">
      <c r="A273">
        <v>620</v>
      </c>
      <c r="B273">
        <v>6207230</v>
      </c>
      <c r="C273" s="3" t="s">
        <v>1277</v>
      </c>
      <c r="D273" s="3" t="s">
        <v>33</v>
      </c>
      <c r="E273">
        <v>1</v>
      </c>
      <c r="F273" s="3" t="s">
        <v>216</v>
      </c>
      <c r="G273" s="4" t="s">
        <v>1278</v>
      </c>
      <c r="H273" s="5" t="s">
        <v>1279</v>
      </c>
      <c r="I273" s="3" t="s">
        <v>122</v>
      </c>
      <c r="J273" s="3" t="s">
        <v>1281</v>
      </c>
      <c r="K273" s="3" t="s">
        <v>29</v>
      </c>
      <c r="L273" s="3" t="s">
        <v>1276</v>
      </c>
      <c r="M273" s="3">
        <v>194</v>
      </c>
      <c r="N273" s="3">
        <f t="shared" si="9"/>
        <v>-52</v>
      </c>
      <c r="O273" s="3">
        <v>1000</v>
      </c>
      <c r="P273" s="3">
        <v>0.06</v>
      </c>
      <c r="Q273" s="3">
        <v>194</v>
      </c>
      <c r="R273" s="3">
        <v>749</v>
      </c>
      <c r="S273" s="3">
        <v>246</v>
      </c>
      <c r="T273" s="3">
        <v>1000</v>
      </c>
      <c r="U273" s="3">
        <v>8.8999999999999996E-2</v>
      </c>
      <c r="V273" s="12">
        <v>246</v>
      </c>
      <c r="W273" s="3" t="s">
        <v>586</v>
      </c>
    </row>
    <row r="274" spans="1:23" x14ac:dyDescent="0.25">
      <c r="A274">
        <v>620</v>
      </c>
      <c r="B274">
        <v>6206086</v>
      </c>
      <c r="C274" s="3" t="s">
        <v>1282</v>
      </c>
      <c r="D274" s="3" t="s">
        <v>33</v>
      </c>
      <c r="E274">
        <v>6</v>
      </c>
      <c r="F274" s="3" t="s">
        <v>170</v>
      </c>
      <c r="G274" s="4" t="s">
        <v>1283</v>
      </c>
      <c r="H274" s="5" t="s">
        <v>1284</v>
      </c>
      <c r="I274" s="3" t="s">
        <v>91</v>
      </c>
      <c r="J274" s="3" t="s">
        <v>1285</v>
      </c>
      <c r="K274" s="3" t="s">
        <v>39</v>
      </c>
      <c r="L274" s="3" t="s">
        <v>1283</v>
      </c>
      <c r="M274" s="3">
        <v>319</v>
      </c>
      <c r="N274" s="3">
        <f t="shared" si="9"/>
        <v>73</v>
      </c>
      <c r="O274" s="3">
        <v>1000</v>
      </c>
      <c r="P274" s="3">
        <v>7.9000000000000001E-2</v>
      </c>
      <c r="Q274" s="3">
        <v>319</v>
      </c>
      <c r="R274" s="3">
        <v>865</v>
      </c>
      <c r="S274" s="3">
        <v>345</v>
      </c>
      <c r="T274" s="3">
        <v>1000</v>
      </c>
      <c r="U274" s="3">
        <v>7.9000000000000001E-2</v>
      </c>
      <c r="V274" s="12">
        <v>345</v>
      </c>
      <c r="W274" s="3" t="s">
        <v>386</v>
      </c>
    </row>
    <row r="275" spans="1:23" x14ac:dyDescent="0.25">
      <c r="A275">
        <v>620</v>
      </c>
      <c r="B275">
        <v>6205347</v>
      </c>
      <c r="C275" s="3" t="s">
        <v>1286</v>
      </c>
      <c r="D275" s="3" t="s">
        <v>33</v>
      </c>
      <c r="E275">
        <v>1</v>
      </c>
      <c r="F275" s="3" t="s">
        <v>146</v>
      </c>
      <c r="G275" s="4" t="s">
        <v>1287</v>
      </c>
      <c r="H275" s="5" t="s">
        <v>1288</v>
      </c>
      <c r="I275" s="3" t="s">
        <v>1289</v>
      </c>
      <c r="J275" s="3" t="s">
        <v>1290</v>
      </c>
      <c r="K275" s="3" t="s">
        <v>39</v>
      </c>
      <c r="L275" s="3" t="s">
        <v>1291</v>
      </c>
      <c r="M275" s="3">
        <v>189</v>
      </c>
      <c r="N275" s="3">
        <f t="shared" si="9"/>
        <v>-57</v>
      </c>
      <c r="O275" s="3">
        <v>1500</v>
      </c>
      <c r="P275" s="3">
        <v>0.06</v>
      </c>
      <c r="Q275" s="3">
        <v>523.67999999999995</v>
      </c>
      <c r="R275" s="3">
        <v>7078</v>
      </c>
      <c r="S275" s="3">
        <v>245</v>
      </c>
      <c r="T275" s="3">
        <v>1000</v>
      </c>
      <c r="U275" s="3">
        <v>8.8999999999999996E-2</v>
      </c>
      <c r="V275" s="12">
        <v>785.94200000000001</v>
      </c>
      <c r="W275" s="3" t="s">
        <v>52</v>
      </c>
    </row>
    <row r="276" spans="1:23" x14ac:dyDescent="0.25">
      <c r="A276">
        <v>620</v>
      </c>
      <c r="B276">
        <v>186200014</v>
      </c>
      <c r="C276" s="3" t="s">
        <v>1292</v>
      </c>
      <c r="D276" s="3" t="s">
        <v>107</v>
      </c>
      <c r="E276">
        <v>9</v>
      </c>
      <c r="F276" s="3" t="s">
        <v>108</v>
      </c>
      <c r="G276" s="4" t="s">
        <v>1293</v>
      </c>
      <c r="H276" s="5" t="s">
        <v>1294</v>
      </c>
      <c r="I276" s="3" t="s">
        <v>27</v>
      </c>
      <c r="J276" s="3" t="s">
        <v>1295</v>
      </c>
      <c r="K276" s="3" t="s">
        <v>29</v>
      </c>
      <c r="L276" s="3" t="s">
        <v>1293</v>
      </c>
      <c r="M276" s="3">
        <v>210</v>
      </c>
      <c r="N276" s="3">
        <f t="shared" si="9"/>
        <v>-36</v>
      </c>
      <c r="O276" s="3">
        <v>1000</v>
      </c>
      <c r="P276" s="3">
        <v>7.9000000000000001E-2</v>
      </c>
      <c r="Q276" s="3">
        <v>263.87799999999999</v>
      </c>
      <c r="R276" s="3">
        <v>1682</v>
      </c>
      <c r="S276" s="3">
        <v>246</v>
      </c>
      <c r="T276" s="3">
        <v>1000</v>
      </c>
      <c r="U276" s="3">
        <v>8.8999999999999996E-2</v>
      </c>
      <c r="V276" s="12">
        <v>306.69799999999998</v>
      </c>
      <c r="W276" s="3" t="s">
        <v>618</v>
      </c>
    </row>
    <row r="277" spans="1:23" x14ac:dyDescent="0.25">
      <c r="A277">
        <v>620</v>
      </c>
      <c r="B277">
        <v>186200026</v>
      </c>
      <c r="C277" s="3" t="s">
        <v>1296</v>
      </c>
      <c r="D277" s="3" t="s">
        <v>1297</v>
      </c>
      <c r="E277">
        <v>10</v>
      </c>
      <c r="F277" s="3" t="s">
        <v>180</v>
      </c>
      <c r="G277" s="4" t="s">
        <v>1298</v>
      </c>
      <c r="H277" s="5" t="s">
        <v>1294</v>
      </c>
      <c r="I277" s="3" t="s">
        <v>27</v>
      </c>
      <c r="J277" s="3" t="s">
        <v>1299</v>
      </c>
      <c r="K277" s="3" t="s">
        <v>29</v>
      </c>
      <c r="L277" s="3" t="s">
        <v>1298</v>
      </c>
      <c r="M277" s="3">
        <v>230</v>
      </c>
      <c r="N277" s="3">
        <f t="shared" si="9"/>
        <v>-16</v>
      </c>
      <c r="O277" s="3">
        <v>1500</v>
      </c>
      <c r="P277" s="3">
        <v>7.9000000000000001E-2</v>
      </c>
      <c r="Q277" s="3">
        <v>366.90699999999998</v>
      </c>
      <c r="R277" s="3">
        <v>3233</v>
      </c>
      <c r="S277" s="3">
        <v>246</v>
      </c>
      <c r="T277" s="3">
        <v>1000</v>
      </c>
      <c r="U277" s="3">
        <v>8.8999999999999996E-2</v>
      </c>
      <c r="V277" s="12">
        <v>444.73700000000002</v>
      </c>
      <c r="W277" s="3" t="s">
        <v>434</v>
      </c>
    </row>
    <row r="278" spans="1:23" x14ac:dyDescent="0.25">
      <c r="A278">
        <v>620</v>
      </c>
      <c r="B278">
        <v>156201204</v>
      </c>
      <c r="C278" s="3" t="s">
        <v>1300</v>
      </c>
      <c r="D278" s="3" t="s">
        <v>33</v>
      </c>
      <c r="E278">
        <v>1</v>
      </c>
      <c r="F278" s="3" t="s">
        <v>108</v>
      </c>
      <c r="G278" s="4" t="s">
        <v>1301</v>
      </c>
      <c r="H278" s="5" t="s">
        <v>1302</v>
      </c>
      <c r="I278" s="3" t="s">
        <v>319</v>
      </c>
      <c r="J278" s="3" t="s">
        <v>1303</v>
      </c>
      <c r="K278" s="3" t="s">
        <v>321</v>
      </c>
      <c r="L278" s="3" t="s">
        <v>1276</v>
      </c>
      <c r="M278" s="3">
        <v>184</v>
      </c>
      <c r="N278" s="3">
        <f t="shared" si="9"/>
        <v>-62</v>
      </c>
      <c r="O278" s="3">
        <v>2000</v>
      </c>
      <c r="P278" s="3">
        <v>8.5999999999999993E-2</v>
      </c>
      <c r="Q278" s="3">
        <v>184</v>
      </c>
      <c r="R278" s="3">
        <v>1183</v>
      </c>
      <c r="S278" s="3">
        <v>204</v>
      </c>
      <c r="T278" s="3">
        <v>2000</v>
      </c>
      <c r="U278" s="3">
        <v>9.9000000000000005E-2</v>
      </c>
      <c r="V278" s="12">
        <v>204</v>
      </c>
      <c r="W278" s="3" t="s">
        <v>136</v>
      </c>
    </row>
    <row r="279" spans="1:23" x14ac:dyDescent="0.25">
      <c r="A279">
        <v>620</v>
      </c>
      <c r="B279">
        <v>62021297</v>
      </c>
      <c r="C279" s="3" t="s">
        <v>1304</v>
      </c>
      <c r="D279" s="3" t="s">
        <v>33</v>
      </c>
      <c r="E279">
        <v>8</v>
      </c>
      <c r="F279" s="3" t="s">
        <v>258</v>
      </c>
      <c r="G279" s="4" t="s">
        <v>1305</v>
      </c>
      <c r="H279" s="5" t="s">
        <v>1306</v>
      </c>
      <c r="I279" s="3" t="s">
        <v>81</v>
      </c>
      <c r="J279" s="3" t="s">
        <v>1307</v>
      </c>
      <c r="K279" s="3" t="s">
        <v>39</v>
      </c>
      <c r="L279" s="3" t="s">
        <v>1276</v>
      </c>
      <c r="M279" s="3">
        <v>174</v>
      </c>
      <c r="N279" s="3">
        <f t="shared" si="9"/>
        <v>-72</v>
      </c>
      <c r="O279" s="3">
        <v>1000</v>
      </c>
      <c r="P279" s="3">
        <v>7.9000000000000001E-2</v>
      </c>
      <c r="Q279" s="3">
        <v>174</v>
      </c>
      <c r="R279" s="3">
        <v>905</v>
      </c>
      <c r="S279" s="3">
        <v>245</v>
      </c>
      <c r="T279" s="3">
        <v>1000</v>
      </c>
      <c r="U279" s="3">
        <v>8.8999999999999996E-2</v>
      </c>
      <c r="V279" s="12">
        <v>245</v>
      </c>
      <c r="W279" s="3" t="s">
        <v>248</v>
      </c>
    </row>
    <row r="280" spans="1:23" x14ac:dyDescent="0.25">
      <c r="A280">
        <v>620</v>
      </c>
      <c r="B280">
        <v>6207279</v>
      </c>
      <c r="C280" s="3" t="s">
        <v>1308</v>
      </c>
      <c r="D280" s="3" t="s">
        <v>33</v>
      </c>
      <c r="E280">
        <v>12</v>
      </c>
      <c r="F280" s="3" t="s">
        <v>46</v>
      </c>
      <c r="G280" s="4" t="s">
        <v>344</v>
      </c>
      <c r="H280" s="5" t="s">
        <v>1309</v>
      </c>
      <c r="I280" s="3" t="s">
        <v>182</v>
      </c>
      <c r="J280" s="3" t="s">
        <v>1310</v>
      </c>
      <c r="K280" s="3" t="s">
        <v>39</v>
      </c>
      <c r="L280" s="3" t="s">
        <v>1311</v>
      </c>
      <c r="M280" s="3">
        <v>120</v>
      </c>
      <c r="N280" s="3">
        <f t="shared" ref="N280:N311" si="10">M280-246</f>
        <v>-126</v>
      </c>
      <c r="O280" s="3">
        <v>0</v>
      </c>
      <c r="P280" s="3">
        <v>7.9000000000000001E-2</v>
      </c>
      <c r="Q280" s="3">
        <v>120</v>
      </c>
      <c r="R280" s="3">
        <v>0</v>
      </c>
      <c r="S280" s="3">
        <v>264</v>
      </c>
      <c r="T280" s="3">
        <v>1000</v>
      </c>
      <c r="U280" s="3">
        <v>8.8999999999999996E-2</v>
      </c>
      <c r="V280" s="12">
        <v>264</v>
      </c>
      <c r="W280" s="3" t="s">
        <v>1312</v>
      </c>
    </row>
    <row r="281" spans="1:23" x14ac:dyDescent="0.25">
      <c r="A281">
        <v>620</v>
      </c>
      <c r="B281">
        <v>6205352</v>
      </c>
      <c r="C281" s="3" t="s">
        <v>1313</v>
      </c>
      <c r="D281" s="3" t="s">
        <v>23</v>
      </c>
      <c r="E281">
        <v>3</v>
      </c>
      <c r="F281" s="3" t="s">
        <v>170</v>
      </c>
      <c r="G281" s="4" t="s">
        <v>1314</v>
      </c>
      <c r="H281" s="5" t="s">
        <v>1315</v>
      </c>
      <c r="I281" s="3" t="s">
        <v>27</v>
      </c>
      <c r="J281" s="3" t="s">
        <v>1316</v>
      </c>
      <c r="K281" s="3" t="s">
        <v>29</v>
      </c>
      <c r="L281" s="3" t="s">
        <v>1311</v>
      </c>
      <c r="M281" s="3">
        <v>180</v>
      </c>
      <c r="N281" s="3">
        <f t="shared" si="10"/>
        <v>-66</v>
      </c>
      <c r="O281" s="3">
        <v>1000</v>
      </c>
      <c r="P281" s="3">
        <v>6.9000000000000006E-2</v>
      </c>
      <c r="Q281" s="3">
        <v>281.154</v>
      </c>
      <c r="R281" s="3">
        <v>2466</v>
      </c>
      <c r="S281" s="3">
        <v>246</v>
      </c>
      <c r="T281" s="3">
        <v>1000</v>
      </c>
      <c r="U281" s="3">
        <v>8.8999999999999996E-2</v>
      </c>
      <c r="V281" s="12">
        <v>376.47399999999999</v>
      </c>
      <c r="W281" s="3" t="s">
        <v>348</v>
      </c>
    </row>
    <row r="282" spans="1:23" x14ac:dyDescent="0.25">
      <c r="A282">
        <v>620</v>
      </c>
      <c r="B282">
        <v>6204015</v>
      </c>
      <c r="C282" s="3" t="s">
        <v>1317</v>
      </c>
      <c r="D282" s="3" t="s">
        <v>33</v>
      </c>
      <c r="E282">
        <v>2</v>
      </c>
      <c r="F282" s="3" t="s">
        <v>54</v>
      </c>
      <c r="G282" s="4" t="s">
        <v>1318</v>
      </c>
      <c r="H282" s="5" t="s">
        <v>1315</v>
      </c>
      <c r="I282" s="3" t="s">
        <v>37</v>
      </c>
      <c r="J282" s="3" t="s">
        <v>1319</v>
      </c>
      <c r="K282" s="3" t="s">
        <v>39</v>
      </c>
      <c r="L282" s="3" t="s">
        <v>1320</v>
      </c>
      <c r="M282" s="3">
        <v>184</v>
      </c>
      <c r="N282" s="3">
        <f t="shared" si="10"/>
        <v>-62</v>
      </c>
      <c r="O282" s="3">
        <v>1000</v>
      </c>
      <c r="P282" s="3">
        <v>7.9000000000000001E-2</v>
      </c>
      <c r="Q282" s="3">
        <v>193.875</v>
      </c>
      <c r="R282" s="3">
        <v>1125</v>
      </c>
      <c r="S282" s="3">
        <v>240</v>
      </c>
      <c r="T282" s="3">
        <v>1000</v>
      </c>
      <c r="U282" s="3">
        <v>8.8999999999999996E-2</v>
      </c>
      <c r="V282" s="12">
        <v>251.125</v>
      </c>
      <c r="W282" s="3" t="s">
        <v>290</v>
      </c>
    </row>
    <row r="283" spans="1:23" x14ac:dyDescent="0.25">
      <c r="A283">
        <v>620</v>
      </c>
      <c r="B283">
        <v>6205637</v>
      </c>
      <c r="C283" s="3" t="s">
        <v>1321</v>
      </c>
      <c r="D283" s="3" t="s">
        <v>759</v>
      </c>
      <c r="E283">
        <v>11</v>
      </c>
      <c r="F283" s="3" t="s">
        <v>258</v>
      </c>
      <c r="G283" s="4" t="s">
        <v>1287</v>
      </c>
      <c r="H283" s="5" t="s">
        <v>1322</v>
      </c>
      <c r="I283" s="3" t="s">
        <v>49</v>
      </c>
      <c r="J283" s="3" t="s">
        <v>1323</v>
      </c>
      <c r="K283" s="3" t="s">
        <v>29</v>
      </c>
      <c r="L283" s="3" t="s">
        <v>1320</v>
      </c>
      <c r="M283" s="3">
        <v>250</v>
      </c>
      <c r="N283" s="3">
        <f t="shared" si="10"/>
        <v>4</v>
      </c>
      <c r="O283" s="3">
        <v>2000</v>
      </c>
      <c r="P283" s="3">
        <v>7.9000000000000001E-2</v>
      </c>
      <c r="Q283" s="3">
        <v>250</v>
      </c>
      <c r="R283" s="3">
        <v>1886</v>
      </c>
      <c r="S283" s="3">
        <v>246</v>
      </c>
      <c r="T283" s="3">
        <v>1000</v>
      </c>
      <c r="U283" s="3">
        <v>8.8999999999999996E-2</v>
      </c>
      <c r="V283" s="12">
        <v>324.85399999999998</v>
      </c>
      <c r="W283" s="3" t="s">
        <v>290</v>
      </c>
    </row>
    <row r="284" spans="1:23" x14ac:dyDescent="0.25">
      <c r="A284">
        <v>620</v>
      </c>
      <c r="B284">
        <v>206200039</v>
      </c>
      <c r="C284" s="3" t="s">
        <v>1324</v>
      </c>
      <c r="D284" s="3" t="s">
        <v>452</v>
      </c>
      <c r="E284">
        <v>6</v>
      </c>
      <c r="F284" s="3" t="s">
        <v>95</v>
      </c>
      <c r="G284" s="4" t="s">
        <v>414</v>
      </c>
      <c r="H284" s="5" t="s">
        <v>1325</v>
      </c>
      <c r="I284" s="3" t="s">
        <v>27</v>
      </c>
      <c r="J284" s="3" t="s">
        <v>1326</v>
      </c>
      <c r="K284" s="3" t="s">
        <v>29</v>
      </c>
      <c r="L284" s="3" t="s">
        <v>64</v>
      </c>
      <c r="M284" s="3">
        <v>220</v>
      </c>
      <c r="N284" s="3">
        <f t="shared" si="10"/>
        <v>-26</v>
      </c>
      <c r="O284" s="3">
        <v>1000</v>
      </c>
      <c r="P284" s="3">
        <v>7.9000000000000001E-2</v>
      </c>
      <c r="Q284" s="3">
        <v>220</v>
      </c>
      <c r="R284" s="3">
        <v>160</v>
      </c>
      <c r="S284" s="3">
        <v>246</v>
      </c>
      <c r="T284" s="3">
        <v>1000</v>
      </c>
      <c r="U284" s="3">
        <v>8.8999999999999996E-2</v>
      </c>
      <c r="V284" s="12">
        <v>246</v>
      </c>
      <c r="W284" s="3" t="s">
        <v>677</v>
      </c>
    </row>
    <row r="285" spans="1:23" x14ac:dyDescent="0.25">
      <c r="A285">
        <v>620</v>
      </c>
      <c r="B285">
        <v>186200040</v>
      </c>
      <c r="C285" s="3" t="s">
        <v>546</v>
      </c>
      <c r="D285" s="3" t="s">
        <v>23</v>
      </c>
      <c r="E285">
        <v>3</v>
      </c>
      <c r="F285" s="3" t="s">
        <v>125</v>
      </c>
      <c r="G285" s="4" t="s">
        <v>1327</v>
      </c>
      <c r="H285" s="5" t="s">
        <v>1328</v>
      </c>
      <c r="I285" s="3" t="s">
        <v>1160</v>
      </c>
      <c r="J285" s="3" t="s">
        <v>1329</v>
      </c>
      <c r="K285" s="3" t="s">
        <v>29</v>
      </c>
      <c r="L285" s="3" t="s">
        <v>1327</v>
      </c>
      <c r="M285" s="3">
        <v>235</v>
      </c>
      <c r="N285" s="3">
        <f t="shared" si="10"/>
        <v>-11</v>
      </c>
      <c r="O285" s="3">
        <v>1000</v>
      </c>
      <c r="P285" s="3">
        <v>7.9000000000000001E-2</v>
      </c>
      <c r="Q285" s="3">
        <v>306.73200000000003</v>
      </c>
      <c r="R285" s="3">
        <v>1908</v>
      </c>
      <c r="S285" s="3">
        <v>302</v>
      </c>
      <c r="T285" s="3">
        <v>1000</v>
      </c>
      <c r="U285" s="3">
        <v>7.9000000000000001E-2</v>
      </c>
      <c r="V285" s="12">
        <v>373.73200000000003</v>
      </c>
      <c r="W285" s="3" t="s">
        <v>434</v>
      </c>
    </row>
    <row r="286" spans="1:23" x14ac:dyDescent="0.25">
      <c r="A286">
        <v>620</v>
      </c>
      <c r="B286">
        <v>186200040</v>
      </c>
      <c r="C286" s="3" t="s">
        <v>546</v>
      </c>
      <c r="D286" s="3" t="s">
        <v>23</v>
      </c>
      <c r="E286">
        <v>3</v>
      </c>
      <c r="F286" s="3" t="s">
        <v>125</v>
      </c>
      <c r="G286" s="4" t="s">
        <v>1327</v>
      </c>
      <c r="H286" s="5" t="s">
        <v>1328</v>
      </c>
      <c r="I286" s="3" t="s">
        <v>49</v>
      </c>
      <c r="J286" s="3" t="s">
        <v>1330</v>
      </c>
      <c r="K286" s="3" t="s">
        <v>29</v>
      </c>
      <c r="L286" s="3" t="s">
        <v>1327</v>
      </c>
      <c r="M286" s="3">
        <v>255</v>
      </c>
      <c r="N286" s="3">
        <f t="shared" si="10"/>
        <v>9</v>
      </c>
      <c r="O286" s="3">
        <v>2000</v>
      </c>
      <c r="P286" s="3">
        <v>7.0000000000000007E-2</v>
      </c>
      <c r="Q286" s="3">
        <v>313.66000000000003</v>
      </c>
      <c r="R286" s="3">
        <v>2838</v>
      </c>
      <c r="S286" s="3">
        <v>246</v>
      </c>
      <c r="T286" s="3">
        <v>1000</v>
      </c>
      <c r="U286" s="3">
        <v>8.8999999999999996E-2</v>
      </c>
      <c r="V286" s="12">
        <v>409.58199999999999</v>
      </c>
      <c r="W286" s="3" t="s">
        <v>290</v>
      </c>
    </row>
    <row r="287" spans="1:23" x14ac:dyDescent="0.25">
      <c r="A287">
        <v>620</v>
      </c>
      <c r="B287">
        <v>186200038</v>
      </c>
      <c r="C287" s="3" t="s">
        <v>1331</v>
      </c>
      <c r="D287" s="3" t="s">
        <v>1332</v>
      </c>
      <c r="E287">
        <v>11</v>
      </c>
      <c r="F287" s="3" t="s">
        <v>108</v>
      </c>
      <c r="G287" s="4" t="s">
        <v>1333</v>
      </c>
      <c r="H287" s="5" t="s">
        <v>1334</v>
      </c>
      <c r="I287" s="3" t="s">
        <v>49</v>
      </c>
      <c r="J287" s="3" t="s">
        <v>1335</v>
      </c>
      <c r="K287" s="3" t="s">
        <v>29</v>
      </c>
      <c r="L287" s="3" t="s">
        <v>1336</v>
      </c>
      <c r="M287" s="3">
        <v>229</v>
      </c>
      <c r="N287" s="3">
        <f t="shared" si="10"/>
        <v>-17</v>
      </c>
      <c r="O287" s="3">
        <v>1000</v>
      </c>
      <c r="P287" s="3">
        <v>8.8999999999999996E-2</v>
      </c>
      <c r="Q287" s="3">
        <v>229</v>
      </c>
      <c r="R287" s="3">
        <v>101</v>
      </c>
      <c r="S287" s="3">
        <v>246</v>
      </c>
      <c r="T287" s="3">
        <v>1000</v>
      </c>
      <c r="U287" s="3">
        <v>8.8999999999999996E-2</v>
      </c>
      <c r="V287" s="12">
        <v>246</v>
      </c>
      <c r="W287" s="3" t="s">
        <v>1055</v>
      </c>
    </row>
    <row r="288" spans="1:23" x14ac:dyDescent="0.25">
      <c r="A288">
        <v>620</v>
      </c>
      <c r="B288">
        <v>186200036</v>
      </c>
      <c r="C288" s="3" t="s">
        <v>1337</v>
      </c>
      <c r="D288" s="3" t="s">
        <v>33</v>
      </c>
      <c r="E288">
        <v>7</v>
      </c>
      <c r="F288" s="3" t="s">
        <v>146</v>
      </c>
      <c r="G288" s="4" t="s">
        <v>1338</v>
      </c>
      <c r="H288" s="5" t="s">
        <v>1334</v>
      </c>
      <c r="I288" s="3" t="s">
        <v>166</v>
      </c>
      <c r="J288" s="3" t="s">
        <v>1339</v>
      </c>
      <c r="K288" s="3" t="s">
        <v>39</v>
      </c>
      <c r="L288" s="3" t="s">
        <v>1338</v>
      </c>
      <c r="M288" s="3">
        <v>475</v>
      </c>
      <c r="N288" s="3">
        <f t="shared" si="10"/>
        <v>229</v>
      </c>
      <c r="O288" s="3">
        <v>3500</v>
      </c>
      <c r="P288" s="3">
        <v>7.9000000000000001E-2</v>
      </c>
      <c r="Q288" s="3">
        <v>475</v>
      </c>
      <c r="R288" s="3">
        <v>2149</v>
      </c>
      <c r="S288" s="3">
        <v>245</v>
      </c>
      <c r="T288" s="3">
        <v>1000</v>
      </c>
      <c r="U288" s="3">
        <v>8.8999999999999996E-2</v>
      </c>
      <c r="V288" s="12">
        <v>347.26100000000002</v>
      </c>
      <c r="W288" s="3" t="s">
        <v>1340</v>
      </c>
    </row>
    <row r="289" spans="1:23" x14ac:dyDescent="0.25">
      <c r="A289">
        <v>620</v>
      </c>
      <c r="B289">
        <v>166200780</v>
      </c>
      <c r="C289" s="3" t="s">
        <v>1341</v>
      </c>
      <c r="D289" s="3" t="s">
        <v>23</v>
      </c>
      <c r="E289">
        <v>4</v>
      </c>
      <c r="F289" s="3" t="s">
        <v>231</v>
      </c>
      <c r="G289" s="4" t="s">
        <v>1342</v>
      </c>
      <c r="H289" s="5" t="s">
        <v>1343</v>
      </c>
      <c r="I289" s="3" t="s">
        <v>466</v>
      </c>
      <c r="J289" s="3" t="s">
        <v>1344</v>
      </c>
      <c r="K289" s="3" t="s">
        <v>29</v>
      </c>
      <c r="L289" s="3" t="s">
        <v>965</v>
      </c>
      <c r="M289" s="3">
        <v>219</v>
      </c>
      <c r="N289" s="3">
        <f t="shared" si="10"/>
        <v>-27</v>
      </c>
      <c r="O289" s="3">
        <v>1000</v>
      </c>
      <c r="P289" s="3">
        <v>7.9000000000000001E-2</v>
      </c>
      <c r="Q289" s="3">
        <v>269.71800000000002</v>
      </c>
      <c r="R289" s="3">
        <v>1642</v>
      </c>
      <c r="S289" s="3">
        <v>264</v>
      </c>
      <c r="T289" s="3">
        <v>1000</v>
      </c>
      <c r="U289" s="3">
        <v>8.8999999999999996E-2</v>
      </c>
      <c r="V289" s="12">
        <v>321.13799999999998</v>
      </c>
      <c r="W289" s="3" t="s">
        <v>545</v>
      </c>
    </row>
    <row r="290" spans="1:23" x14ac:dyDescent="0.25">
      <c r="A290">
        <v>620</v>
      </c>
      <c r="B290">
        <v>6206804</v>
      </c>
      <c r="C290" s="3" t="s">
        <v>1345</v>
      </c>
      <c r="D290" s="3" t="s">
        <v>33</v>
      </c>
      <c r="E290">
        <v>2</v>
      </c>
      <c r="F290" s="3" t="s">
        <v>67</v>
      </c>
      <c r="G290" s="4" t="s">
        <v>1346</v>
      </c>
      <c r="H290" s="5" t="s">
        <v>1347</v>
      </c>
      <c r="I290" s="3" t="s">
        <v>122</v>
      </c>
      <c r="J290" s="3" t="s">
        <v>1348</v>
      </c>
      <c r="K290" s="3" t="s">
        <v>29</v>
      </c>
      <c r="L290" s="3" t="s">
        <v>1311</v>
      </c>
      <c r="M290" s="3">
        <v>185</v>
      </c>
      <c r="N290" s="3">
        <f t="shared" si="10"/>
        <v>-61</v>
      </c>
      <c r="O290" s="3">
        <v>1000</v>
      </c>
      <c r="P290" s="3">
        <v>7.9000000000000001E-2</v>
      </c>
      <c r="Q290" s="3">
        <v>185</v>
      </c>
      <c r="R290" s="3">
        <v>701</v>
      </c>
      <c r="S290" s="3">
        <v>246</v>
      </c>
      <c r="T290" s="3">
        <v>1000</v>
      </c>
      <c r="U290" s="3">
        <v>8.8999999999999996E-2</v>
      </c>
      <c r="V290" s="12">
        <v>246</v>
      </c>
      <c r="W290" s="3" t="s">
        <v>348</v>
      </c>
    </row>
    <row r="291" spans="1:23" x14ac:dyDescent="0.25">
      <c r="A291">
        <v>620</v>
      </c>
      <c r="B291">
        <v>6206804</v>
      </c>
      <c r="C291" s="3" t="s">
        <v>1345</v>
      </c>
      <c r="D291" s="3" t="s">
        <v>33</v>
      </c>
      <c r="E291">
        <v>2</v>
      </c>
      <c r="F291" s="3" t="s">
        <v>67</v>
      </c>
      <c r="G291" s="4" t="s">
        <v>1346</v>
      </c>
      <c r="H291" s="5" t="s">
        <v>1347</v>
      </c>
      <c r="I291" s="3" t="s">
        <v>122</v>
      </c>
      <c r="J291" s="3" t="s">
        <v>1349</v>
      </c>
      <c r="K291" s="3" t="s">
        <v>29</v>
      </c>
      <c r="L291" s="3" t="s">
        <v>1311</v>
      </c>
      <c r="M291" s="3">
        <v>185</v>
      </c>
      <c r="N291" s="3">
        <f t="shared" si="10"/>
        <v>-61</v>
      </c>
      <c r="O291" s="3">
        <v>1000</v>
      </c>
      <c r="P291" s="3">
        <v>7.9000000000000001E-2</v>
      </c>
      <c r="Q291" s="3">
        <v>185</v>
      </c>
      <c r="R291" s="3">
        <v>487</v>
      </c>
      <c r="S291" s="3">
        <v>246</v>
      </c>
      <c r="T291" s="3">
        <v>1000</v>
      </c>
      <c r="U291" s="3">
        <v>8.8999999999999996E-2</v>
      </c>
      <c r="V291" s="12">
        <v>246</v>
      </c>
      <c r="W291" s="3" t="s">
        <v>348</v>
      </c>
    </row>
    <row r="292" spans="1:23" x14ac:dyDescent="0.25">
      <c r="A292">
        <v>620</v>
      </c>
      <c r="B292">
        <v>6206804</v>
      </c>
      <c r="C292" s="3" t="s">
        <v>1345</v>
      </c>
      <c r="D292" s="3" t="s">
        <v>33</v>
      </c>
      <c r="E292">
        <v>2</v>
      </c>
      <c r="F292" s="3" t="s">
        <v>67</v>
      </c>
      <c r="G292" s="4" t="s">
        <v>1346</v>
      </c>
      <c r="H292" s="5" t="s">
        <v>1347</v>
      </c>
      <c r="I292" s="3" t="s">
        <v>122</v>
      </c>
      <c r="J292" s="3" t="s">
        <v>1350</v>
      </c>
      <c r="K292" s="3" t="s">
        <v>29</v>
      </c>
      <c r="L292" s="3" t="s">
        <v>1311</v>
      </c>
      <c r="M292" s="3">
        <v>189</v>
      </c>
      <c r="N292" s="3">
        <f t="shared" si="10"/>
        <v>-57</v>
      </c>
      <c r="O292" s="3">
        <v>1000</v>
      </c>
      <c r="P292" s="3">
        <v>7.9000000000000001E-2</v>
      </c>
      <c r="Q292" s="3">
        <v>189</v>
      </c>
      <c r="R292" s="3">
        <v>180</v>
      </c>
      <c r="S292" s="3">
        <v>246</v>
      </c>
      <c r="T292" s="3">
        <v>1000</v>
      </c>
      <c r="U292" s="3">
        <v>8.8999999999999996E-2</v>
      </c>
      <c r="V292" s="12">
        <v>246</v>
      </c>
      <c r="W292" s="3" t="s">
        <v>290</v>
      </c>
    </row>
    <row r="293" spans="1:23" x14ac:dyDescent="0.25">
      <c r="A293">
        <v>620</v>
      </c>
      <c r="B293">
        <v>6204491</v>
      </c>
      <c r="C293" s="3" t="s">
        <v>235</v>
      </c>
      <c r="D293" s="3" t="s">
        <v>23</v>
      </c>
      <c r="E293">
        <v>4</v>
      </c>
      <c r="F293" s="3" t="s">
        <v>236</v>
      </c>
      <c r="G293" s="4" t="s">
        <v>1351</v>
      </c>
      <c r="H293" s="5" t="s">
        <v>1352</v>
      </c>
      <c r="I293" s="3" t="s">
        <v>182</v>
      </c>
      <c r="J293" s="3" t="s">
        <v>1353</v>
      </c>
      <c r="K293" s="3" t="s">
        <v>39</v>
      </c>
      <c r="L293" s="3" t="s">
        <v>1351</v>
      </c>
      <c r="M293" s="3">
        <v>259</v>
      </c>
      <c r="N293" s="3">
        <f t="shared" si="10"/>
        <v>13</v>
      </c>
      <c r="O293" s="3">
        <v>1000</v>
      </c>
      <c r="P293" s="3">
        <v>8.8999999999999996E-2</v>
      </c>
      <c r="Q293" s="3">
        <v>294.51100000000002</v>
      </c>
      <c r="R293" s="3">
        <v>1399</v>
      </c>
      <c r="S293" s="3">
        <v>264</v>
      </c>
      <c r="T293" s="3">
        <v>1000</v>
      </c>
      <c r="U293" s="3">
        <v>8.8999999999999996E-2</v>
      </c>
      <c r="V293" s="12">
        <v>299.51100000000002</v>
      </c>
      <c r="W293" s="3" t="s">
        <v>168</v>
      </c>
    </row>
    <row r="294" spans="1:23" x14ac:dyDescent="0.25">
      <c r="A294">
        <v>620</v>
      </c>
      <c r="B294">
        <v>186200048</v>
      </c>
      <c r="C294" s="3" t="s">
        <v>1354</v>
      </c>
      <c r="D294" s="3" t="s">
        <v>33</v>
      </c>
      <c r="E294">
        <v>5</v>
      </c>
      <c r="F294" s="3" t="s">
        <v>67</v>
      </c>
      <c r="G294" s="4" t="s">
        <v>1320</v>
      </c>
      <c r="H294" s="5" t="s">
        <v>1355</v>
      </c>
      <c r="I294" s="3" t="s">
        <v>27</v>
      </c>
      <c r="J294" s="3" t="s">
        <v>1356</v>
      </c>
      <c r="K294" s="3" t="s">
        <v>29</v>
      </c>
      <c r="L294" s="3" t="s">
        <v>1320</v>
      </c>
      <c r="M294" s="3">
        <v>250</v>
      </c>
      <c r="N294" s="3">
        <f t="shared" si="10"/>
        <v>4</v>
      </c>
      <c r="O294" s="3">
        <v>2000</v>
      </c>
      <c r="P294" s="3">
        <v>7.0000000000000007E-2</v>
      </c>
      <c r="Q294" s="3">
        <v>277.37</v>
      </c>
      <c r="R294" s="3">
        <v>2391</v>
      </c>
      <c r="S294" s="3">
        <v>246</v>
      </c>
      <c r="T294" s="3">
        <v>1000</v>
      </c>
      <c r="U294" s="3">
        <v>8.8999999999999996E-2</v>
      </c>
      <c r="V294" s="12">
        <v>369.79899999999998</v>
      </c>
      <c r="W294" s="3" t="s">
        <v>348</v>
      </c>
    </row>
    <row r="295" spans="1:23" x14ac:dyDescent="0.25">
      <c r="A295">
        <v>620</v>
      </c>
      <c r="B295">
        <v>176200140</v>
      </c>
      <c r="C295" s="3" t="s">
        <v>574</v>
      </c>
      <c r="D295" s="3" t="s">
        <v>33</v>
      </c>
      <c r="E295">
        <v>3</v>
      </c>
      <c r="F295" s="3" t="s">
        <v>54</v>
      </c>
      <c r="G295" s="4" t="s">
        <v>1357</v>
      </c>
      <c r="H295" s="5" t="s">
        <v>1358</v>
      </c>
      <c r="I295" s="3" t="s">
        <v>642</v>
      </c>
      <c r="J295" s="3" t="s">
        <v>1359</v>
      </c>
      <c r="K295" s="3" t="s">
        <v>297</v>
      </c>
      <c r="L295" s="3" t="s">
        <v>64</v>
      </c>
      <c r="M295" s="3">
        <v>83</v>
      </c>
      <c r="N295" s="3">
        <f t="shared" si="10"/>
        <v>-163</v>
      </c>
      <c r="O295" s="3">
        <v>0</v>
      </c>
      <c r="P295" s="3">
        <v>0</v>
      </c>
      <c r="Q295" s="3">
        <v>83</v>
      </c>
      <c r="R295" s="3">
        <v>1</v>
      </c>
      <c r="S295" s="3">
        <v>99</v>
      </c>
      <c r="T295" s="3">
        <v>0</v>
      </c>
      <c r="U295" s="3">
        <v>0</v>
      </c>
      <c r="V295" s="12">
        <v>99</v>
      </c>
      <c r="W295" s="3" t="s">
        <v>545</v>
      </c>
    </row>
    <row r="296" spans="1:23" x14ac:dyDescent="0.25">
      <c r="A296">
        <v>620</v>
      </c>
      <c r="B296">
        <v>226200192</v>
      </c>
      <c r="C296" s="3" t="s">
        <v>1360</v>
      </c>
      <c r="D296" s="3" t="s">
        <v>1361</v>
      </c>
      <c r="E296">
        <v>9</v>
      </c>
      <c r="F296" s="3" t="s">
        <v>46</v>
      </c>
      <c r="G296" s="4" t="s">
        <v>1362</v>
      </c>
      <c r="H296" s="5" t="s">
        <v>1363</v>
      </c>
      <c r="I296" s="3" t="s">
        <v>49</v>
      </c>
      <c r="J296" s="3" t="s">
        <v>1364</v>
      </c>
      <c r="K296" s="3" t="s">
        <v>29</v>
      </c>
      <c r="L296" s="3" t="s">
        <v>1365</v>
      </c>
      <c r="M296" s="3">
        <v>126</v>
      </c>
      <c r="N296" s="3">
        <f t="shared" si="10"/>
        <v>-120</v>
      </c>
      <c r="O296" s="3">
        <v>0</v>
      </c>
      <c r="P296" s="3">
        <v>0.08</v>
      </c>
      <c r="Q296" s="3">
        <v>516.24</v>
      </c>
      <c r="R296" s="3">
        <v>4878</v>
      </c>
      <c r="S296" s="3">
        <v>246</v>
      </c>
      <c r="T296" s="3">
        <v>1000</v>
      </c>
      <c r="U296" s="3">
        <v>8.8999999999999996E-2</v>
      </c>
      <c r="V296" s="12">
        <v>591.14200000000005</v>
      </c>
      <c r="W296" s="3" t="s">
        <v>597</v>
      </c>
    </row>
    <row r="297" spans="1:23" x14ac:dyDescent="0.25">
      <c r="A297">
        <v>620</v>
      </c>
      <c r="B297">
        <v>6207660</v>
      </c>
      <c r="C297" s="3" t="s">
        <v>1366</v>
      </c>
      <c r="D297" s="3" t="s">
        <v>569</v>
      </c>
      <c r="E297">
        <v>11</v>
      </c>
      <c r="F297" s="3" t="s">
        <v>95</v>
      </c>
      <c r="G297" s="4" t="s">
        <v>1367</v>
      </c>
      <c r="H297" s="5" t="s">
        <v>1368</v>
      </c>
      <c r="I297" s="3" t="s">
        <v>696</v>
      </c>
      <c r="J297" s="3" t="s">
        <v>1369</v>
      </c>
      <c r="K297" s="3" t="s">
        <v>29</v>
      </c>
      <c r="L297" s="3" t="s">
        <v>1370</v>
      </c>
      <c r="M297" s="3">
        <v>329</v>
      </c>
      <c r="N297" s="3">
        <f t="shared" si="10"/>
        <v>83</v>
      </c>
      <c r="O297" s="3">
        <v>2000</v>
      </c>
      <c r="P297" s="3">
        <v>0.1</v>
      </c>
      <c r="Q297" s="3">
        <v>329</v>
      </c>
      <c r="R297" s="3">
        <v>1912</v>
      </c>
      <c r="S297" s="3">
        <v>299</v>
      </c>
      <c r="T297" s="3">
        <v>1000</v>
      </c>
      <c r="U297" s="3">
        <v>0.14899999999999999</v>
      </c>
      <c r="V297" s="12">
        <v>434.88799999999998</v>
      </c>
      <c r="W297" s="3" t="s">
        <v>83</v>
      </c>
    </row>
    <row r="298" spans="1:23" x14ac:dyDescent="0.25">
      <c r="A298">
        <v>620</v>
      </c>
      <c r="B298">
        <v>6206528</v>
      </c>
      <c r="C298" s="3" t="s">
        <v>1371</v>
      </c>
      <c r="D298" s="3" t="s">
        <v>1169</v>
      </c>
      <c r="E298">
        <v>10</v>
      </c>
      <c r="F298" s="3" t="s">
        <v>222</v>
      </c>
      <c r="G298" s="4" t="s">
        <v>1372</v>
      </c>
      <c r="H298" s="5" t="s">
        <v>1373</v>
      </c>
      <c r="I298" s="3" t="s">
        <v>253</v>
      </c>
      <c r="J298" s="3" t="s">
        <v>1374</v>
      </c>
      <c r="K298" s="3" t="s">
        <v>39</v>
      </c>
      <c r="L298" s="3" t="s">
        <v>64</v>
      </c>
      <c r="M298" s="3">
        <v>259</v>
      </c>
      <c r="N298" s="3">
        <f t="shared" si="10"/>
        <v>13</v>
      </c>
      <c r="O298" s="3">
        <v>1000</v>
      </c>
      <c r="P298" s="3">
        <v>7.9000000000000001E-2</v>
      </c>
      <c r="Q298" s="3">
        <v>259</v>
      </c>
      <c r="R298" s="3">
        <v>305</v>
      </c>
      <c r="S298" s="3">
        <v>290</v>
      </c>
      <c r="T298" s="3">
        <v>1000</v>
      </c>
      <c r="U298" s="3">
        <v>7.9000000000000001E-2</v>
      </c>
      <c r="V298" s="12">
        <v>290</v>
      </c>
      <c r="W298" s="3" t="s">
        <v>677</v>
      </c>
    </row>
    <row r="299" spans="1:23" x14ac:dyDescent="0.25">
      <c r="A299">
        <v>620</v>
      </c>
      <c r="B299">
        <v>186200066</v>
      </c>
      <c r="C299" s="3" t="s">
        <v>1375</v>
      </c>
      <c r="D299" s="3" t="s">
        <v>33</v>
      </c>
      <c r="E299">
        <v>12</v>
      </c>
      <c r="F299" s="3" t="s">
        <v>46</v>
      </c>
      <c r="G299" s="4" t="s">
        <v>1376</v>
      </c>
      <c r="H299" s="5" t="s">
        <v>1377</v>
      </c>
      <c r="I299" s="3" t="s">
        <v>27</v>
      </c>
      <c r="J299" s="3" t="s">
        <v>1378</v>
      </c>
      <c r="K299" s="3" t="s">
        <v>29</v>
      </c>
      <c r="L299" s="3" t="s">
        <v>1376</v>
      </c>
      <c r="M299" s="3">
        <v>275</v>
      </c>
      <c r="N299" s="3">
        <f t="shared" si="10"/>
        <v>29</v>
      </c>
      <c r="O299" s="3">
        <v>1000</v>
      </c>
      <c r="P299" s="3">
        <v>7.3999999999999996E-2</v>
      </c>
      <c r="Q299" s="3">
        <v>275</v>
      </c>
      <c r="R299" s="3">
        <v>0</v>
      </c>
      <c r="S299" s="3">
        <v>246</v>
      </c>
      <c r="T299" s="3">
        <v>1000</v>
      </c>
      <c r="U299" s="3">
        <v>8.8999999999999996E-2</v>
      </c>
      <c r="V299" s="12">
        <v>246</v>
      </c>
      <c r="W299" s="3" t="s">
        <v>118</v>
      </c>
    </row>
    <row r="300" spans="1:23" x14ac:dyDescent="0.25">
      <c r="A300">
        <v>620</v>
      </c>
      <c r="B300">
        <v>186200060</v>
      </c>
      <c r="C300" s="3" t="s">
        <v>1379</v>
      </c>
      <c r="D300" s="3" t="s">
        <v>33</v>
      </c>
      <c r="E300">
        <v>2</v>
      </c>
      <c r="F300" s="3" t="s">
        <v>108</v>
      </c>
      <c r="G300" s="4" t="s">
        <v>471</v>
      </c>
      <c r="H300" s="5" t="s">
        <v>1380</v>
      </c>
      <c r="I300" s="3" t="s">
        <v>466</v>
      </c>
      <c r="J300" s="3" t="s">
        <v>1381</v>
      </c>
      <c r="K300" s="3" t="s">
        <v>29</v>
      </c>
      <c r="L300" s="3" t="s">
        <v>471</v>
      </c>
      <c r="M300" s="3">
        <v>230</v>
      </c>
      <c r="N300" s="3">
        <f t="shared" si="10"/>
        <v>-16</v>
      </c>
      <c r="O300" s="3">
        <v>1000</v>
      </c>
      <c r="P300" s="3">
        <v>7.9000000000000001E-2</v>
      </c>
      <c r="Q300" s="3">
        <v>333.49</v>
      </c>
      <c r="R300" s="3">
        <v>2310</v>
      </c>
      <c r="S300" s="3">
        <v>264</v>
      </c>
      <c r="T300" s="3">
        <v>1000</v>
      </c>
      <c r="U300" s="3">
        <v>8.8999999999999996E-2</v>
      </c>
      <c r="V300" s="12">
        <v>380.59</v>
      </c>
      <c r="W300" s="3" t="s">
        <v>401</v>
      </c>
    </row>
    <row r="301" spans="1:23" x14ac:dyDescent="0.25">
      <c r="A301">
        <v>620</v>
      </c>
      <c r="B301">
        <v>186200060</v>
      </c>
      <c r="C301" s="3" t="s">
        <v>1379</v>
      </c>
      <c r="D301" s="3" t="s">
        <v>33</v>
      </c>
      <c r="E301">
        <v>2</v>
      </c>
      <c r="F301" s="3" t="s">
        <v>108</v>
      </c>
      <c r="G301" s="4" t="s">
        <v>1382</v>
      </c>
      <c r="H301" s="5" t="s">
        <v>1380</v>
      </c>
      <c r="I301" s="3" t="s">
        <v>182</v>
      </c>
      <c r="J301" s="3" t="s">
        <v>1383</v>
      </c>
      <c r="K301" s="3" t="s">
        <v>39</v>
      </c>
      <c r="L301" s="3" t="s">
        <v>64</v>
      </c>
      <c r="M301" s="3">
        <v>264</v>
      </c>
      <c r="N301" s="3">
        <f t="shared" si="10"/>
        <v>18</v>
      </c>
      <c r="O301" s="3">
        <v>1000</v>
      </c>
      <c r="P301" s="3">
        <v>7.9000000000000001E-2</v>
      </c>
      <c r="Q301" s="3">
        <v>330.67599999999999</v>
      </c>
      <c r="R301" s="3">
        <v>1844</v>
      </c>
      <c r="S301" s="3">
        <v>264</v>
      </c>
      <c r="T301" s="3">
        <v>1000</v>
      </c>
      <c r="U301" s="3">
        <v>8.8999999999999996E-2</v>
      </c>
      <c r="V301" s="12">
        <v>339.11599999999999</v>
      </c>
      <c r="W301" s="3" t="s">
        <v>168</v>
      </c>
    </row>
    <row r="302" spans="1:23" x14ac:dyDescent="0.25">
      <c r="A302">
        <v>620</v>
      </c>
      <c r="B302">
        <v>186200080</v>
      </c>
      <c r="C302" s="3" t="s">
        <v>1384</v>
      </c>
      <c r="D302" s="3" t="s">
        <v>33</v>
      </c>
      <c r="E302">
        <v>1</v>
      </c>
      <c r="F302" s="3" t="s">
        <v>78</v>
      </c>
      <c r="G302" s="4" t="s">
        <v>1385</v>
      </c>
      <c r="H302" s="5" t="s">
        <v>1386</v>
      </c>
      <c r="I302" s="3" t="s">
        <v>508</v>
      </c>
      <c r="J302" s="3" t="s">
        <v>1387</v>
      </c>
      <c r="K302" s="3" t="s">
        <v>29</v>
      </c>
      <c r="L302" s="3" t="s">
        <v>502</v>
      </c>
      <c r="M302" s="3">
        <v>245</v>
      </c>
      <c r="N302" s="3">
        <f t="shared" si="10"/>
        <v>-1</v>
      </c>
      <c r="O302" s="3">
        <v>1000</v>
      </c>
      <c r="P302" s="3">
        <v>7.9000000000000001E-2</v>
      </c>
      <c r="Q302" s="3">
        <v>310.25400000000002</v>
      </c>
      <c r="R302" s="3">
        <v>1826</v>
      </c>
      <c r="S302" s="3">
        <v>281</v>
      </c>
      <c r="T302" s="3">
        <v>1000</v>
      </c>
      <c r="U302" s="3">
        <v>8.8999999999999996E-2</v>
      </c>
      <c r="V302" s="12">
        <v>354.51400000000001</v>
      </c>
      <c r="W302" s="3" t="s">
        <v>401</v>
      </c>
    </row>
    <row r="303" spans="1:23" x14ac:dyDescent="0.25">
      <c r="A303">
        <v>620</v>
      </c>
      <c r="B303">
        <v>6207200</v>
      </c>
      <c r="C303" s="3" t="s">
        <v>1388</v>
      </c>
      <c r="D303" s="3" t="s">
        <v>33</v>
      </c>
      <c r="E303">
        <v>3</v>
      </c>
      <c r="F303" s="3" t="s">
        <v>125</v>
      </c>
      <c r="G303" s="4" t="s">
        <v>1389</v>
      </c>
      <c r="H303" s="5" t="s">
        <v>1390</v>
      </c>
      <c r="I303" s="3" t="s">
        <v>1391</v>
      </c>
      <c r="J303" s="3" t="s">
        <v>1392</v>
      </c>
      <c r="K303" s="3" t="s">
        <v>297</v>
      </c>
      <c r="L303" s="3" t="s">
        <v>1389</v>
      </c>
      <c r="M303" s="3">
        <v>125</v>
      </c>
      <c r="N303" s="3">
        <f t="shared" si="10"/>
        <v>-121</v>
      </c>
      <c r="O303" s="3">
        <v>0</v>
      </c>
      <c r="P303" s="3">
        <v>0</v>
      </c>
      <c r="Q303" s="3">
        <v>125</v>
      </c>
      <c r="R303" s="3">
        <v>1</v>
      </c>
      <c r="S303" s="3">
        <v>120</v>
      </c>
      <c r="T303" s="3">
        <v>0</v>
      </c>
      <c r="U303" s="3">
        <v>0</v>
      </c>
      <c r="V303" s="12">
        <v>120</v>
      </c>
      <c r="W303" s="3" t="s">
        <v>1393</v>
      </c>
    </row>
    <row r="304" spans="1:23" x14ac:dyDescent="0.25">
      <c r="A304">
        <v>620</v>
      </c>
      <c r="B304">
        <v>186200083</v>
      </c>
      <c r="C304" s="3" t="s">
        <v>1394</v>
      </c>
      <c r="D304" s="3" t="s">
        <v>33</v>
      </c>
      <c r="E304">
        <v>8</v>
      </c>
      <c r="F304" s="3" t="s">
        <v>108</v>
      </c>
      <c r="G304" s="4" t="s">
        <v>1395</v>
      </c>
      <c r="H304" s="5" t="s">
        <v>1396</v>
      </c>
      <c r="I304" s="3" t="s">
        <v>122</v>
      </c>
      <c r="J304" s="3" t="s">
        <v>1397</v>
      </c>
      <c r="K304" s="3" t="s">
        <v>29</v>
      </c>
      <c r="L304" s="3" t="s">
        <v>64</v>
      </c>
      <c r="M304" s="3">
        <v>215</v>
      </c>
      <c r="N304" s="3">
        <f t="shared" si="10"/>
        <v>-31</v>
      </c>
      <c r="O304" s="3">
        <v>1000</v>
      </c>
      <c r="P304" s="3">
        <v>7.9000000000000001E-2</v>
      </c>
      <c r="Q304" s="3">
        <v>220.846</v>
      </c>
      <c r="R304" s="3">
        <v>1074</v>
      </c>
      <c r="S304" s="3">
        <v>246</v>
      </c>
      <c r="T304" s="3">
        <v>1000</v>
      </c>
      <c r="U304" s="3">
        <v>8.8999999999999996E-2</v>
      </c>
      <c r="V304" s="12">
        <v>252.58600000000001</v>
      </c>
      <c r="W304" s="3" t="s">
        <v>597</v>
      </c>
    </row>
    <row r="305" spans="1:23" x14ac:dyDescent="0.25">
      <c r="A305">
        <v>620</v>
      </c>
      <c r="B305">
        <v>6205842</v>
      </c>
      <c r="C305" s="3" t="s">
        <v>1398</v>
      </c>
      <c r="D305" s="3" t="s">
        <v>33</v>
      </c>
      <c r="E305">
        <v>4</v>
      </c>
      <c r="F305" s="3" t="s">
        <v>108</v>
      </c>
      <c r="G305" s="4" t="s">
        <v>1399</v>
      </c>
      <c r="H305" s="5" t="s">
        <v>1400</v>
      </c>
      <c r="I305" s="3" t="s">
        <v>182</v>
      </c>
      <c r="J305" s="3" t="s">
        <v>1401</v>
      </c>
      <c r="K305" s="3" t="s">
        <v>39</v>
      </c>
      <c r="L305" s="3" t="s">
        <v>1402</v>
      </c>
      <c r="M305" s="3">
        <v>199</v>
      </c>
      <c r="N305" s="3">
        <f t="shared" si="10"/>
        <v>-47</v>
      </c>
      <c r="O305" s="3">
        <v>1000</v>
      </c>
      <c r="P305" s="3">
        <v>6.9000000000000006E-2</v>
      </c>
      <c r="Q305" s="3">
        <v>316.50700000000001</v>
      </c>
      <c r="R305" s="3">
        <v>2703</v>
      </c>
      <c r="S305" s="3">
        <v>264</v>
      </c>
      <c r="T305" s="3">
        <v>1000</v>
      </c>
      <c r="U305" s="3">
        <v>8.8999999999999996E-2</v>
      </c>
      <c r="V305" s="12">
        <v>415.56700000000001</v>
      </c>
      <c r="W305" s="3" t="s">
        <v>83</v>
      </c>
    </row>
    <row r="306" spans="1:23" x14ac:dyDescent="0.25">
      <c r="A306">
        <v>620</v>
      </c>
      <c r="B306">
        <v>6205555</v>
      </c>
      <c r="C306" s="3" t="s">
        <v>1403</v>
      </c>
      <c r="D306" s="3" t="s">
        <v>23</v>
      </c>
      <c r="E306">
        <v>6</v>
      </c>
      <c r="F306" s="3" t="s">
        <v>170</v>
      </c>
      <c r="G306" s="4" t="s">
        <v>1404</v>
      </c>
      <c r="H306" s="5" t="s">
        <v>1405</v>
      </c>
      <c r="I306" s="3" t="s">
        <v>37</v>
      </c>
      <c r="J306" s="3" t="s">
        <v>1406</v>
      </c>
      <c r="K306" s="3" t="s">
        <v>39</v>
      </c>
      <c r="L306" s="3" t="s">
        <v>1407</v>
      </c>
      <c r="M306" s="3">
        <v>240</v>
      </c>
      <c r="N306" s="3">
        <f t="shared" si="10"/>
        <v>-6</v>
      </c>
      <c r="O306" s="3">
        <v>1000</v>
      </c>
      <c r="P306" s="3">
        <v>8.8999999999999996E-2</v>
      </c>
      <c r="Q306" s="3">
        <v>240</v>
      </c>
      <c r="R306" s="3">
        <v>264</v>
      </c>
      <c r="S306" s="3">
        <v>240</v>
      </c>
      <c r="T306" s="3">
        <v>1000</v>
      </c>
      <c r="U306" s="3">
        <v>8.8999999999999996E-2</v>
      </c>
      <c r="V306" s="12">
        <v>240</v>
      </c>
      <c r="W306" s="3" t="s">
        <v>493</v>
      </c>
    </row>
    <row r="307" spans="1:23" x14ac:dyDescent="0.25">
      <c r="A307">
        <v>620</v>
      </c>
      <c r="B307">
        <v>6207094</v>
      </c>
      <c r="C307" s="3" t="s">
        <v>1408</v>
      </c>
      <c r="D307" s="3" t="s">
        <v>33</v>
      </c>
      <c r="E307">
        <v>4</v>
      </c>
      <c r="F307" s="3" t="s">
        <v>250</v>
      </c>
      <c r="G307" s="4" t="s">
        <v>1409</v>
      </c>
      <c r="H307" s="5" t="s">
        <v>1410</v>
      </c>
      <c r="I307" s="3" t="s">
        <v>49</v>
      </c>
      <c r="J307" s="3" t="s">
        <v>1411</v>
      </c>
      <c r="K307" s="3" t="s">
        <v>29</v>
      </c>
      <c r="L307" s="3" t="s">
        <v>1412</v>
      </c>
      <c r="M307" s="3">
        <v>204</v>
      </c>
      <c r="N307" s="3">
        <f t="shared" si="10"/>
        <v>-42</v>
      </c>
      <c r="O307" s="3">
        <v>1000</v>
      </c>
      <c r="P307" s="3">
        <v>6.9000000000000006E-2</v>
      </c>
      <c r="Q307" s="3">
        <v>293.76900000000001</v>
      </c>
      <c r="R307" s="3">
        <v>2301</v>
      </c>
      <c r="S307" s="3">
        <v>246</v>
      </c>
      <c r="T307" s="3">
        <v>1000</v>
      </c>
      <c r="U307" s="3">
        <v>8.8999999999999996E-2</v>
      </c>
      <c r="V307" s="12">
        <v>361.78899999999999</v>
      </c>
      <c r="W307" s="3" t="s">
        <v>323</v>
      </c>
    </row>
    <row r="308" spans="1:23" x14ac:dyDescent="0.25">
      <c r="A308">
        <v>620</v>
      </c>
      <c r="B308">
        <v>6207068</v>
      </c>
      <c r="C308" s="3" t="s">
        <v>1413</v>
      </c>
      <c r="D308" s="3" t="s">
        <v>33</v>
      </c>
      <c r="E308">
        <v>5</v>
      </c>
      <c r="F308" s="3" t="s">
        <v>258</v>
      </c>
      <c r="G308" s="4" t="s">
        <v>1414</v>
      </c>
      <c r="H308" s="5" t="s">
        <v>1415</v>
      </c>
      <c r="I308" s="3" t="s">
        <v>27</v>
      </c>
      <c r="J308" s="3" t="s">
        <v>1416</v>
      </c>
      <c r="K308" s="3" t="s">
        <v>29</v>
      </c>
      <c r="L308" s="3" t="s">
        <v>1417</v>
      </c>
      <c r="M308" s="3">
        <v>190</v>
      </c>
      <c r="N308" s="3">
        <f t="shared" si="10"/>
        <v>-56</v>
      </c>
      <c r="O308" s="3">
        <v>1200</v>
      </c>
      <c r="P308" s="3">
        <v>7.9000000000000001E-2</v>
      </c>
      <c r="Q308" s="3">
        <v>208.17</v>
      </c>
      <c r="R308" s="3">
        <v>1430</v>
      </c>
      <c r="S308" s="3">
        <v>246</v>
      </c>
      <c r="T308" s="3">
        <v>1000</v>
      </c>
      <c r="U308" s="3">
        <v>8.8999999999999996E-2</v>
      </c>
      <c r="V308" s="12">
        <v>284.27</v>
      </c>
      <c r="W308" s="3" t="s">
        <v>149</v>
      </c>
    </row>
    <row r="309" spans="1:23" x14ac:dyDescent="0.25">
      <c r="A309">
        <v>620</v>
      </c>
      <c r="B309">
        <v>6207068</v>
      </c>
      <c r="C309" s="3" t="s">
        <v>1413</v>
      </c>
      <c r="D309" s="3" t="s">
        <v>33</v>
      </c>
      <c r="E309">
        <v>5</v>
      </c>
      <c r="F309" s="3" t="s">
        <v>258</v>
      </c>
      <c r="G309" s="4" t="s">
        <v>1414</v>
      </c>
      <c r="H309" s="5" t="s">
        <v>1415</v>
      </c>
      <c r="I309" s="3" t="s">
        <v>122</v>
      </c>
      <c r="J309" s="3" t="s">
        <v>1418</v>
      </c>
      <c r="K309" s="3" t="s">
        <v>29</v>
      </c>
      <c r="L309" s="3" t="s">
        <v>1417</v>
      </c>
      <c r="M309" s="3">
        <v>190</v>
      </c>
      <c r="N309" s="3">
        <f t="shared" si="10"/>
        <v>-56</v>
      </c>
      <c r="O309" s="3">
        <v>1200</v>
      </c>
      <c r="P309" s="3">
        <v>7.9000000000000001E-2</v>
      </c>
      <c r="Q309" s="3">
        <v>190</v>
      </c>
      <c r="R309" s="3">
        <v>771</v>
      </c>
      <c r="S309" s="3">
        <v>246</v>
      </c>
      <c r="T309" s="3">
        <v>1000</v>
      </c>
      <c r="U309" s="3">
        <v>8.8999999999999996E-2</v>
      </c>
      <c r="V309" s="12">
        <v>246</v>
      </c>
      <c r="W309" s="3" t="s">
        <v>290</v>
      </c>
    </row>
    <row r="310" spans="1:23" x14ac:dyDescent="0.25">
      <c r="A310">
        <v>620</v>
      </c>
      <c r="B310">
        <v>6205234</v>
      </c>
      <c r="C310" s="3" t="s">
        <v>1419</v>
      </c>
      <c r="D310" s="3" t="s">
        <v>33</v>
      </c>
      <c r="E310">
        <v>7</v>
      </c>
      <c r="F310" s="3" t="s">
        <v>180</v>
      </c>
      <c r="G310" s="4" t="s">
        <v>1084</v>
      </c>
      <c r="H310" s="5" t="s">
        <v>1415</v>
      </c>
      <c r="I310" s="3" t="s">
        <v>122</v>
      </c>
      <c r="J310" s="3" t="s">
        <v>1420</v>
      </c>
      <c r="K310" s="3" t="s">
        <v>29</v>
      </c>
      <c r="L310" s="3" t="s">
        <v>64</v>
      </c>
      <c r="M310" s="3">
        <v>240</v>
      </c>
      <c r="N310" s="3">
        <f t="shared" si="10"/>
        <v>-6</v>
      </c>
      <c r="O310" s="3">
        <v>1000</v>
      </c>
      <c r="P310" s="3">
        <v>8.8999999999999996E-2</v>
      </c>
      <c r="Q310" s="3">
        <v>240</v>
      </c>
      <c r="R310" s="3">
        <v>784</v>
      </c>
      <c r="S310" s="3">
        <v>246</v>
      </c>
      <c r="T310" s="3">
        <v>1000</v>
      </c>
      <c r="U310" s="3">
        <v>8.8999999999999996E-2</v>
      </c>
      <c r="V310" s="12">
        <v>246</v>
      </c>
      <c r="W310" s="3" t="s">
        <v>168</v>
      </c>
    </row>
    <row r="311" spans="1:23" x14ac:dyDescent="0.25">
      <c r="A311">
        <v>620</v>
      </c>
      <c r="B311">
        <v>186200102</v>
      </c>
      <c r="C311" s="3" t="s">
        <v>1421</v>
      </c>
      <c r="D311" s="3" t="s">
        <v>23</v>
      </c>
      <c r="E311">
        <v>1</v>
      </c>
      <c r="F311" s="3" t="s">
        <v>125</v>
      </c>
      <c r="G311" s="4" t="s">
        <v>1422</v>
      </c>
      <c r="H311" s="5" t="s">
        <v>1423</v>
      </c>
      <c r="I311" s="3" t="s">
        <v>122</v>
      </c>
      <c r="J311" s="3" t="s">
        <v>1424</v>
      </c>
      <c r="K311" s="3" t="s">
        <v>29</v>
      </c>
      <c r="L311" s="3" t="s">
        <v>64</v>
      </c>
      <c r="M311" s="3">
        <v>215</v>
      </c>
      <c r="N311" s="3">
        <f t="shared" si="10"/>
        <v>-31</v>
      </c>
      <c r="O311" s="3">
        <v>1000</v>
      </c>
      <c r="P311" s="3">
        <v>7.9000000000000001E-2</v>
      </c>
      <c r="Q311" s="3">
        <v>215</v>
      </c>
      <c r="R311" s="3">
        <v>668</v>
      </c>
      <c r="S311" s="3">
        <v>246</v>
      </c>
      <c r="T311" s="3">
        <v>1000</v>
      </c>
      <c r="U311" s="3">
        <v>8.8999999999999996E-2</v>
      </c>
      <c r="V311" s="12">
        <v>246</v>
      </c>
      <c r="W311" s="3" t="s">
        <v>597</v>
      </c>
    </row>
    <row r="312" spans="1:23" x14ac:dyDescent="0.25">
      <c r="A312">
        <v>620</v>
      </c>
      <c r="B312">
        <v>186200074</v>
      </c>
      <c r="C312" s="3" t="s">
        <v>1425</v>
      </c>
      <c r="D312" s="3" t="s">
        <v>23</v>
      </c>
      <c r="E312">
        <v>4</v>
      </c>
      <c r="F312" s="3" t="s">
        <v>250</v>
      </c>
      <c r="G312" s="4" t="s">
        <v>1422</v>
      </c>
      <c r="H312" s="5" t="s">
        <v>1426</v>
      </c>
      <c r="I312" s="3" t="s">
        <v>1427</v>
      </c>
      <c r="J312" s="3" t="s">
        <v>1428</v>
      </c>
      <c r="K312" s="3" t="s">
        <v>29</v>
      </c>
      <c r="L312" s="3" t="s">
        <v>1429</v>
      </c>
      <c r="M312" s="3">
        <v>210</v>
      </c>
      <c r="N312" s="3">
        <f t="shared" ref="N312:N343" si="11">M312-246</f>
        <v>-36</v>
      </c>
      <c r="O312" s="3">
        <v>1000</v>
      </c>
      <c r="P312" s="3">
        <v>7.4999999999999997E-2</v>
      </c>
      <c r="Q312" s="3">
        <v>221.32499999999999</v>
      </c>
      <c r="R312" s="3">
        <v>1151</v>
      </c>
      <c r="S312" s="3">
        <v>281</v>
      </c>
      <c r="T312" s="3">
        <v>1000</v>
      </c>
      <c r="U312" s="3">
        <v>8.8999999999999996E-2</v>
      </c>
      <c r="V312" s="12">
        <v>294.43900000000002</v>
      </c>
      <c r="W312" s="3" t="s">
        <v>348</v>
      </c>
    </row>
    <row r="313" spans="1:23" x14ac:dyDescent="0.25">
      <c r="A313">
        <v>620</v>
      </c>
      <c r="B313">
        <v>186200074</v>
      </c>
      <c r="C313" s="3" t="s">
        <v>1425</v>
      </c>
      <c r="D313" s="3" t="s">
        <v>23</v>
      </c>
      <c r="E313">
        <v>4</v>
      </c>
      <c r="F313" s="3" t="s">
        <v>250</v>
      </c>
      <c r="G313" s="4" t="s">
        <v>1422</v>
      </c>
      <c r="H313" s="5" t="s">
        <v>1426</v>
      </c>
      <c r="I313" s="3" t="s">
        <v>122</v>
      </c>
      <c r="J313" s="3" t="s">
        <v>1430</v>
      </c>
      <c r="K313" s="3" t="s">
        <v>29</v>
      </c>
      <c r="L313" s="3" t="s">
        <v>1422</v>
      </c>
      <c r="M313" s="3">
        <v>249</v>
      </c>
      <c r="N313" s="3">
        <f t="shared" si="11"/>
        <v>3</v>
      </c>
      <c r="O313" s="3">
        <v>2500</v>
      </c>
      <c r="P313" s="3">
        <v>7.4999999999999997E-2</v>
      </c>
      <c r="Q313" s="3">
        <v>249</v>
      </c>
      <c r="R313" s="3">
        <v>2411</v>
      </c>
      <c r="S313" s="3">
        <v>246</v>
      </c>
      <c r="T313" s="3">
        <v>1000</v>
      </c>
      <c r="U313" s="3">
        <v>8.8999999999999996E-2</v>
      </c>
      <c r="V313" s="12">
        <v>371.57900000000001</v>
      </c>
      <c r="W313" s="3" t="s">
        <v>52</v>
      </c>
    </row>
    <row r="314" spans="1:23" x14ac:dyDescent="0.25">
      <c r="A314">
        <v>620</v>
      </c>
      <c r="B314">
        <v>206200064</v>
      </c>
      <c r="C314" s="3" t="s">
        <v>1431</v>
      </c>
      <c r="D314" s="3" t="s">
        <v>759</v>
      </c>
      <c r="E314">
        <v>11</v>
      </c>
      <c r="F314" s="3" t="s">
        <v>78</v>
      </c>
      <c r="G314" s="4" t="s">
        <v>1432</v>
      </c>
      <c r="H314" s="5" t="s">
        <v>1433</v>
      </c>
      <c r="I314" s="3" t="s">
        <v>122</v>
      </c>
      <c r="J314" s="3" t="s">
        <v>1434</v>
      </c>
      <c r="K314" s="3" t="s">
        <v>29</v>
      </c>
      <c r="L314" s="3" t="s">
        <v>64</v>
      </c>
      <c r="M314" s="3">
        <v>220</v>
      </c>
      <c r="N314" s="3">
        <f t="shared" si="11"/>
        <v>-26</v>
      </c>
      <c r="O314" s="3">
        <v>1000</v>
      </c>
      <c r="P314" s="3">
        <v>7.9000000000000001E-2</v>
      </c>
      <c r="Q314" s="3">
        <v>220</v>
      </c>
      <c r="R314" s="3">
        <v>766</v>
      </c>
      <c r="S314" s="3">
        <v>246</v>
      </c>
      <c r="T314" s="3">
        <v>1000</v>
      </c>
      <c r="U314" s="3">
        <v>8.8999999999999996E-2</v>
      </c>
      <c r="V314" s="12">
        <v>246</v>
      </c>
      <c r="W314" s="3" t="s">
        <v>677</v>
      </c>
    </row>
    <row r="315" spans="1:23" x14ac:dyDescent="0.25">
      <c r="A315">
        <v>620</v>
      </c>
      <c r="B315">
        <v>186200078</v>
      </c>
      <c r="C315" s="3" t="s">
        <v>1435</v>
      </c>
      <c r="D315" s="3" t="s">
        <v>33</v>
      </c>
      <c r="E315">
        <v>7</v>
      </c>
      <c r="F315" s="3" t="s">
        <v>101</v>
      </c>
      <c r="G315" s="4" t="s">
        <v>1436</v>
      </c>
      <c r="H315" s="5" t="s">
        <v>1437</v>
      </c>
      <c r="I315" s="3" t="s">
        <v>182</v>
      </c>
      <c r="J315" s="3" t="s">
        <v>1438</v>
      </c>
      <c r="K315" s="3" t="s">
        <v>39</v>
      </c>
      <c r="L315" s="3" t="s">
        <v>1439</v>
      </c>
      <c r="M315" s="3">
        <v>255</v>
      </c>
      <c r="N315" s="3">
        <f t="shared" si="11"/>
        <v>9</v>
      </c>
      <c r="O315" s="3">
        <v>1200</v>
      </c>
      <c r="P315" s="3">
        <v>7.9000000000000001E-2</v>
      </c>
      <c r="Q315" s="3">
        <v>346.798</v>
      </c>
      <c r="R315" s="3">
        <v>2362</v>
      </c>
      <c r="S315" s="3">
        <v>264</v>
      </c>
      <c r="T315" s="3">
        <v>1000</v>
      </c>
      <c r="U315" s="3">
        <v>8.8999999999999996E-2</v>
      </c>
      <c r="V315" s="12">
        <v>385.21800000000002</v>
      </c>
      <c r="W315" s="3" t="s">
        <v>136</v>
      </c>
    </row>
    <row r="316" spans="1:23" x14ac:dyDescent="0.25">
      <c r="A316">
        <v>620</v>
      </c>
      <c r="B316">
        <v>206200080</v>
      </c>
      <c r="C316" s="3" t="s">
        <v>1440</v>
      </c>
      <c r="D316" s="3" t="s">
        <v>1441</v>
      </c>
      <c r="E316">
        <v>9</v>
      </c>
      <c r="F316" s="3" t="s">
        <v>101</v>
      </c>
      <c r="G316" s="4" t="s">
        <v>1442</v>
      </c>
      <c r="H316" s="5" t="s">
        <v>1443</v>
      </c>
      <c r="I316" s="3" t="s">
        <v>27</v>
      </c>
      <c r="J316" s="3" t="s">
        <v>1444</v>
      </c>
      <c r="K316" s="3" t="s">
        <v>29</v>
      </c>
      <c r="L316" s="3" t="s">
        <v>64</v>
      </c>
      <c r="M316" s="3">
        <v>220</v>
      </c>
      <c r="N316" s="3">
        <f t="shared" si="11"/>
        <v>-26</v>
      </c>
      <c r="O316" s="3">
        <v>1000</v>
      </c>
      <c r="P316" s="3">
        <v>7.9000000000000001E-2</v>
      </c>
      <c r="Q316" s="3">
        <v>220</v>
      </c>
      <c r="R316" s="3">
        <v>989</v>
      </c>
      <c r="S316" s="3">
        <v>246</v>
      </c>
      <c r="T316" s="3">
        <v>1000</v>
      </c>
      <c r="U316" s="3">
        <v>8.8999999999999996E-2</v>
      </c>
      <c r="V316" s="12">
        <v>246</v>
      </c>
      <c r="W316" s="3" t="s">
        <v>677</v>
      </c>
    </row>
    <row r="317" spans="1:23" x14ac:dyDescent="0.25">
      <c r="A317">
        <v>620</v>
      </c>
      <c r="B317">
        <v>226200123</v>
      </c>
      <c r="C317" s="3" t="s">
        <v>1445</v>
      </c>
      <c r="D317" s="3" t="s">
        <v>33</v>
      </c>
      <c r="E317">
        <v>7</v>
      </c>
      <c r="F317" s="3" t="s">
        <v>222</v>
      </c>
      <c r="G317" s="4" t="s">
        <v>1446</v>
      </c>
      <c r="H317" s="5" t="s">
        <v>1447</v>
      </c>
      <c r="I317" s="3" t="s">
        <v>642</v>
      </c>
      <c r="J317" s="3" t="s">
        <v>1448</v>
      </c>
      <c r="K317" s="3" t="s">
        <v>297</v>
      </c>
      <c r="L317" s="3" t="s">
        <v>64</v>
      </c>
      <c r="M317" s="3">
        <v>95</v>
      </c>
      <c r="N317" s="3">
        <f t="shared" si="11"/>
        <v>-151</v>
      </c>
      <c r="O317" s="3">
        <v>0</v>
      </c>
      <c r="P317" s="3">
        <v>0</v>
      </c>
      <c r="Q317" s="3">
        <v>95</v>
      </c>
      <c r="R317" s="3">
        <v>1</v>
      </c>
      <c r="S317" s="3">
        <v>99</v>
      </c>
      <c r="T317" s="3">
        <v>0</v>
      </c>
      <c r="U317" s="3">
        <v>0</v>
      </c>
      <c r="V317" s="12">
        <v>99</v>
      </c>
      <c r="W317" s="3" t="s">
        <v>456</v>
      </c>
    </row>
    <row r="318" spans="1:23" x14ac:dyDescent="0.25">
      <c r="A318">
        <v>620</v>
      </c>
      <c r="B318">
        <v>196200069</v>
      </c>
      <c r="C318" s="3" t="s">
        <v>1449</v>
      </c>
      <c r="D318" s="3" t="s">
        <v>446</v>
      </c>
      <c r="E318">
        <v>11</v>
      </c>
      <c r="F318" s="3" t="s">
        <v>216</v>
      </c>
      <c r="G318" s="4" t="s">
        <v>1454</v>
      </c>
      <c r="H318" s="5" t="s">
        <v>1451</v>
      </c>
      <c r="I318" s="3" t="s">
        <v>525</v>
      </c>
      <c r="J318" s="3" t="s">
        <v>1455</v>
      </c>
      <c r="K318" s="3" t="s">
        <v>297</v>
      </c>
      <c r="L318" s="3" t="s">
        <v>64</v>
      </c>
      <c r="M318" s="3">
        <v>105</v>
      </c>
      <c r="N318" s="3">
        <f t="shared" si="11"/>
        <v>-141</v>
      </c>
      <c r="O318" s="3">
        <v>0</v>
      </c>
      <c r="P318" s="3">
        <v>0</v>
      </c>
      <c r="Q318" s="3">
        <v>105</v>
      </c>
      <c r="R318" s="3">
        <v>1</v>
      </c>
      <c r="S318" s="3">
        <v>110</v>
      </c>
      <c r="T318" s="3">
        <v>0</v>
      </c>
      <c r="U318" s="3">
        <v>0</v>
      </c>
      <c r="V318" s="12">
        <v>110</v>
      </c>
      <c r="W318" s="3" t="s">
        <v>624</v>
      </c>
    </row>
    <row r="319" spans="1:23" x14ac:dyDescent="0.25">
      <c r="A319">
        <v>620</v>
      </c>
      <c r="B319">
        <v>196200069</v>
      </c>
      <c r="C319" s="3" t="s">
        <v>1449</v>
      </c>
      <c r="D319" s="3" t="s">
        <v>446</v>
      </c>
      <c r="E319">
        <v>11</v>
      </c>
      <c r="F319" s="3" t="s">
        <v>216</v>
      </c>
      <c r="G319" s="4" t="s">
        <v>1450</v>
      </c>
      <c r="H319" s="5" t="s">
        <v>1451</v>
      </c>
      <c r="I319" s="3" t="s">
        <v>696</v>
      </c>
      <c r="J319" s="3" t="s">
        <v>1452</v>
      </c>
      <c r="K319" s="3" t="s">
        <v>29</v>
      </c>
      <c r="L319" s="3" t="s">
        <v>1453</v>
      </c>
      <c r="M319" s="3">
        <v>259</v>
      </c>
      <c r="N319" s="3">
        <f t="shared" si="11"/>
        <v>13</v>
      </c>
      <c r="O319" s="3">
        <v>1200</v>
      </c>
      <c r="P319" s="3">
        <v>0.115</v>
      </c>
      <c r="Q319" s="3">
        <v>531.32000000000005</v>
      </c>
      <c r="R319" s="3">
        <v>3568</v>
      </c>
      <c r="S319" s="3">
        <v>299</v>
      </c>
      <c r="T319" s="3">
        <v>1000</v>
      </c>
      <c r="U319" s="3">
        <v>0.14899999999999999</v>
      </c>
      <c r="V319" s="12">
        <v>681.63199999999995</v>
      </c>
      <c r="W319" s="3" t="s">
        <v>484</v>
      </c>
    </row>
    <row r="320" spans="1:23" x14ac:dyDescent="0.25">
      <c r="A320">
        <v>620</v>
      </c>
      <c r="B320">
        <v>236200084</v>
      </c>
      <c r="C320" s="3" t="s">
        <v>1456</v>
      </c>
      <c r="D320" s="3" t="s">
        <v>452</v>
      </c>
      <c r="E320">
        <v>6</v>
      </c>
      <c r="F320" s="3" t="s">
        <v>125</v>
      </c>
      <c r="G320" s="4" t="s">
        <v>1457</v>
      </c>
      <c r="H320" s="5" t="s">
        <v>1458</v>
      </c>
      <c r="I320" s="3" t="s">
        <v>49</v>
      </c>
      <c r="J320" s="3" t="s">
        <v>1459</v>
      </c>
      <c r="K320" s="3" t="s">
        <v>29</v>
      </c>
      <c r="L320" s="3" t="s">
        <v>64</v>
      </c>
      <c r="M320" s="3">
        <v>246</v>
      </c>
      <c r="N320" s="3">
        <f t="shared" si="11"/>
        <v>0</v>
      </c>
      <c r="O320" s="3">
        <v>1000</v>
      </c>
      <c r="P320" s="3">
        <v>8.8999999999999996E-2</v>
      </c>
      <c r="Q320" s="3">
        <v>311.86</v>
      </c>
      <c r="R320" s="3">
        <v>1740</v>
      </c>
      <c r="S320" s="3">
        <v>246</v>
      </c>
      <c r="T320" s="3">
        <v>1000</v>
      </c>
      <c r="U320" s="3">
        <v>8.8999999999999996E-2</v>
      </c>
      <c r="V320" s="12">
        <v>311.86</v>
      </c>
      <c r="W320" s="3" t="s">
        <v>493</v>
      </c>
    </row>
    <row r="321" spans="1:23" x14ac:dyDescent="0.25">
      <c r="A321">
        <v>620</v>
      </c>
      <c r="B321">
        <v>186200106</v>
      </c>
      <c r="C321" s="3" t="s">
        <v>1460</v>
      </c>
      <c r="D321" s="3" t="s">
        <v>33</v>
      </c>
      <c r="E321">
        <v>6</v>
      </c>
      <c r="F321" s="3" t="s">
        <v>222</v>
      </c>
      <c r="G321" s="4" t="s">
        <v>1461</v>
      </c>
      <c r="H321" s="5" t="s">
        <v>1462</v>
      </c>
      <c r="I321" s="3" t="s">
        <v>49</v>
      </c>
      <c r="J321" s="3" t="s">
        <v>1463</v>
      </c>
      <c r="K321" s="3" t="s">
        <v>29</v>
      </c>
      <c r="L321" s="3" t="s">
        <v>1461</v>
      </c>
      <c r="M321" s="3">
        <v>260</v>
      </c>
      <c r="N321" s="3">
        <f t="shared" si="11"/>
        <v>14</v>
      </c>
      <c r="O321" s="3">
        <v>2000</v>
      </c>
      <c r="P321" s="3">
        <v>7.3999999999999996E-2</v>
      </c>
      <c r="Q321" s="3">
        <v>311.13400000000001</v>
      </c>
      <c r="R321" s="3">
        <v>2691</v>
      </c>
      <c r="S321" s="3">
        <v>246</v>
      </c>
      <c r="T321" s="3">
        <v>1000</v>
      </c>
      <c r="U321" s="3">
        <v>8.8999999999999996E-2</v>
      </c>
      <c r="V321" s="12">
        <v>396.49900000000002</v>
      </c>
      <c r="W321" s="3" t="s">
        <v>484</v>
      </c>
    </row>
    <row r="322" spans="1:23" x14ac:dyDescent="0.25">
      <c r="A322">
        <v>620</v>
      </c>
      <c r="B322">
        <v>186200144</v>
      </c>
      <c r="C322" s="3" t="s">
        <v>1464</v>
      </c>
      <c r="D322" s="3" t="s">
        <v>33</v>
      </c>
      <c r="E322">
        <v>6</v>
      </c>
      <c r="F322" s="3" t="s">
        <v>101</v>
      </c>
      <c r="G322" s="4" t="s">
        <v>1465</v>
      </c>
      <c r="H322" s="5" t="s">
        <v>1466</v>
      </c>
      <c r="I322" s="3" t="s">
        <v>642</v>
      </c>
      <c r="J322" s="3" t="s">
        <v>1470</v>
      </c>
      <c r="K322" s="3" t="s">
        <v>297</v>
      </c>
      <c r="L322" s="3" t="s">
        <v>64</v>
      </c>
      <c r="M322" s="3">
        <v>83</v>
      </c>
      <c r="N322" s="3">
        <f t="shared" si="11"/>
        <v>-163</v>
      </c>
      <c r="O322" s="3">
        <v>0</v>
      </c>
      <c r="P322" s="3">
        <v>0</v>
      </c>
      <c r="Q322" s="3">
        <v>83</v>
      </c>
      <c r="R322" s="3">
        <v>1</v>
      </c>
      <c r="S322" s="3">
        <v>99</v>
      </c>
      <c r="T322" s="3">
        <v>0</v>
      </c>
      <c r="U322" s="3">
        <v>0</v>
      </c>
      <c r="V322" s="12">
        <v>99</v>
      </c>
      <c r="W322" s="3" t="s">
        <v>545</v>
      </c>
    </row>
    <row r="323" spans="1:23" x14ac:dyDescent="0.25">
      <c r="A323">
        <v>620</v>
      </c>
      <c r="B323">
        <v>186200144</v>
      </c>
      <c r="C323" s="3" t="s">
        <v>1464</v>
      </c>
      <c r="D323" s="3" t="s">
        <v>33</v>
      </c>
      <c r="E323">
        <v>6</v>
      </c>
      <c r="F323" s="3" t="s">
        <v>101</v>
      </c>
      <c r="G323" s="4" t="s">
        <v>1465</v>
      </c>
      <c r="H323" s="5" t="s">
        <v>1466</v>
      </c>
      <c r="I323" s="3" t="s">
        <v>49</v>
      </c>
      <c r="J323" s="3" t="s">
        <v>1467</v>
      </c>
      <c r="K323" s="3" t="s">
        <v>29</v>
      </c>
      <c r="L323" s="3" t="s">
        <v>1465</v>
      </c>
      <c r="M323" s="3">
        <v>200</v>
      </c>
      <c r="N323" s="3">
        <f t="shared" si="11"/>
        <v>-46</v>
      </c>
      <c r="O323" s="3">
        <v>1200</v>
      </c>
      <c r="P323" s="3">
        <v>7.9000000000000001E-2</v>
      </c>
      <c r="Q323" s="3">
        <v>238.55199999999999</v>
      </c>
      <c r="R323" s="3">
        <v>1688</v>
      </c>
      <c r="S323" s="3">
        <v>246</v>
      </c>
      <c r="T323" s="3">
        <v>1000</v>
      </c>
      <c r="U323" s="3">
        <v>8.8999999999999996E-2</v>
      </c>
      <c r="V323" s="12">
        <v>307.23200000000003</v>
      </c>
      <c r="W323" s="3" t="s">
        <v>484</v>
      </c>
    </row>
    <row r="324" spans="1:23" x14ac:dyDescent="0.25">
      <c r="A324">
        <v>620</v>
      </c>
      <c r="B324">
        <v>186200106</v>
      </c>
      <c r="C324" s="3" t="s">
        <v>1460</v>
      </c>
      <c r="D324" s="3" t="s">
        <v>33</v>
      </c>
      <c r="E324">
        <v>6</v>
      </c>
      <c r="F324" s="3" t="s">
        <v>222</v>
      </c>
      <c r="G324" s="4" t="s">
        <v>481</v>
      </c>
      <c r="H324" s="5" t="s">
        <v>1466</v>
      </c>
      <c r="I324" s="3" t="s">
        <v>508</v>
      </c>
      <c r="J324" s="3" t="s">
        <v>1468</v>
      </c>
      <c r="K324" s="3" t="s">
        <v>29</v>
      </c>
      <c r="L324" s="3" t="s">
        <v>1469</v>
      </c>
      <c r="M324" s="3">
        <v>225</v>
      </c>
      <c r="N324" s="3">
        <f t="shared" si="11"/>
        <v>-21</v>
      </c>
      <c r="O324" s="3">
        <v>1000</v>
      </c>
      <c r="P324" s="3">
        <v>7.3999999999999996E-2</v>
      </c>
      <c r="Q324" s="3">
        <v>239.06</v>
      </c>
      <c r="R324" s="3">
        <v>1190</v>
      </c>
      <c r="S324" s="3">
        <v>281</v>
      </c>
      <c r="T324" s="3">
        <v>1000</v>
      </c>
      <c r="U324" s="3">
        <v>8.8999999999999996E-2</v>
      </c>
      <c r="V324" s="12">
        <v>297.91000000000003</v>
      </c>
      <c r="W324" s="3" t="s">
        <v>278</v>
      </c>
    </row>
    <row r="325" spans="1:23" x14ac:dyDescent="0.25">
      <c r="A325">
        <v>620</v>
      </c>
      <c r="B325">
        <v>6206503</v>
      </c>
      <c r="C325" s="3" t="s">
        <v>1090</v>
      </c>
      <c r="D325" s="3" t="s">
        <v>33</v>
      </c>
      <c r="E325">
        <v>2</v>
      </c>
      <c r="F325" s="3" t="s">
        <v>95</v>
      </c>
      <c r="G325" s="4" t="s">
        <v>481</v>
      </c>
      <c r="H325" s="5" t="s">
        <v>1471</v>
      </c>
      <c r="I325" s="3" t="s">
        <v>122</v>
      </c>
      <c r="J325" s="3" t="s">
        <v>1472</v>
      </c>
      <c r="K325" s="3" t="s">
        <v>29</v>
      </c>
      <c r="L325" s="3" t="s">
        <v>481</v>
      </c>
      <c r="M325" s="3">
        <v>270</v>
      </c>
      <c r="N325" s="3">
        <f t="shared" si="11"/>
        <v>24</v>
      </c>
      <c r="O325" s="3">
        <v>2000</v>
      </c>
      <c r="P325" s="3">
        <v>7.9000000000000001E-2</v>
      </c>
      <c r="Q325" s="3">
        <v>270</v>
      </c>
      <c r="R325" s="3">
        <v>1953</v>
      </c>
      <c r="S325" s="3">
        <v>246</v>
      </c>
      <c r="T325" s="3">
        <v>1000</v>
      </c>
      <c r="U325" s="3">
        <v>8.8999999999999996E-2</v>
      </c>
      <c r="V325" s="12">
        <v>330.81700000000001</v>
      </c>
      <c r="W325" s="3" t="s">
        <v>434</v>
      </c>
    </row>
    <row r="326" spans="1:23" x14ac:dyDescent="0.25">
      <c r="A326">
        <v>620</v>
      </c>
      <c r="B326">
        <v>186200133</v>
      </c>
      <c r="C326" s="3" t="s">
        <v>1473</v>
      </c>
      <c r="D326" s="3" t="s">
        <v>845</v>
      </c>
      <c r="E326">
        <v>11</v>
      </c>
      <c r="F326" s="3" t="s">
        <v>67</v>
      </c>
      <c r="G326" s="4" t="s">
        <v>1474</v>
      </c>
      <c r="H326" s="5" t="s">
        <v>1475</v>
      </c>
      <c r="I326" s="3" t="s">
        <v>122</v>
      </c>
      <c r="J326" s="3" t="s">
        <v>1476</v>
      </c>
      <c r="K326" s="3" t="s">
        <v>29</v>
      </c>
      <c r="L326" s="3" t="s">
        <v>1474</v>
      </c>
      <c r="M326" s="3">
        <v>190</v>
      </c>
      <c r="N326" s="3">
        <f t="shared" si="11"/>
        <v>-56</v>
      </c>
      <c r="O326" s="3">
        <v>1000</v>
      </c>
      <c r="P326" s="3">
        <v>7.9000000000000001E-2</v>
      </c>
      <c r="Q326" s="3">
        <v>200.744</v>
      </c>
      <c r="R326" s="3">
        <v>1136</v>
      </c>
      <c r="S326" s="3">
        <v>246</v>
      </c>
      <c r="T326" s="3">
        <v>1000</v>
      </c>
      <c r="U326" s="3">
        <v>8.8999999999999996E-2</v>
      </c>
      <c r="V326" s="12">
        <v>258.10399999999998</v>
      </c>
      <c r="W326" s="3" t="s">
        <v>484</v>
      </c>
    </row>
    <row r="327" spans="1:23" x14ac:dyDescent="0.25">
      <c r="A327">
        <v>620</v>
      </c>
      <c r="B327">
        <v>186200133</v>
      </c>
      <c r="C327" s="3" t="s">
        <v>1473</v>
      </c>
      <c r="D327" s="3" t="s">
        <v>845</v>
      </c>
      <c r="E327">
        <v>11</v>
      </c>
      <c r="F327" s="3" t="s">
        <v>67</v>
      </c>
      <c r="G327" s="4" t="s">
        <v>1474</v>
      </c>
      <c r="H327" s="5" t="s">
        <v>1475</v>
      </c>
      <c r="I327" s="3" t="s">
        <v>696</v>
      </c>
      <c r="J327" s="3" t="s">
        <v>1477</v>
      </c>
      <c r="K327" s="3" t="s">
        <v>29</v>
      </c>
      <c r="L327" s="3" t="s">
        <v>1474</v>
      </c>
      <c r="M327" s="3">
        <v>259</v>
      </c>
      <c r="N327" s="3">
        <f t="shared" si="11"/>
        <v>13</v>
      </c>
      <c r="O327" s="3">
        <v>1200</v>
      </c>
      <c r="P327" s="3">
        <v>0.115</v>
      </c>
      <c r="Q327" s="3">
        <v>567.31500000000005</v>
      </c>
      <c r="R327" s="3">
        <v>3881</v>
      </c>
      <c r="S327" s="3">
        <v>299</v>
      </c>
      <c r="T327" s="3">
        <v>1000</v>
      </c>
      <c r="U327" s="3">
        <v>0.14899999999999999</v>
      </c>
      <c r="V327" s="12">
        <v>728.26900000000001</v>
      </c>
      <c r="W327" s="3" t="s">
        <v>484</v>
      </c>
    </row>
    <row r="328" spans="1:23" x14ac:dyDescent="0.25">
      <c r="A328">
        <v>620</v>
      </c>
      <c r="B328">
        <v>226200129</v>
      </c>
      <c r="C328" s="3" t="s">
        <v>1478</v>
      </c>
      <c r="D328" s="3" t="s">
        <v>1479</v>
      </c>
      <c r="E328">
        <v>9</v>
      </c>
      <c r="F328" s="3" t="s">
        <v>54</v>
      </c>
      <c r="G328" s="4" t="s">
        <v>1480</v>
      </c>
      <c r="H328" s="5" t="s">
        <v>1481</v>
      </c>
      <c r="I328" s="3" t="s">
        <v>1482</v>
      </c>
      <c r="J328" s="3" t="s">
        <v>1483</v>
      </c>
      <c r="K328" s="3" t="s">
        <v>321</v>
      </c>
      <c r="L328" s="3" t="s">
        <v>64</v>
      </c>
      <c r="M328" s="3">
        <v>299</v>
      </c>
      <c r="N328" s="3">
        <f t="shared" si="11"/>
        <v>53</v>
      </c>
      <c r="O328" s="3">
        <v>2000</v>
      </c>
      <c r="P328" s="3">
        <v>8.8999999999999996E-2</v>
      </c>
      <c r="Q328" s="3">
        <v>299</v>
      </c>
      <c r="R328" s="3">
        <v>0</v>
      </c>
      <c r="S328" s="3">
        <v>314</v>
      </c>
      <c r="T328" s="3">
        <v>2000</v>
      </c>
      <c r="U328" s="3">
        <v>8.8999999999999996E-2</v>
      </c>
      <c r="V328" s="12">
        <v>314</v>
      </c>
      <c r="W328" s="3" t="s">
        <v>624</v>
      </c>
    </row>
    <row r="329" spans="1:23" x14ac:dyDescent="0.25">
      <c r="A329">
        <v>620</v>
      </c>
      <c r="B329">
        <v>186200143</v>
      </c>
      <c r="C329" s="3" t="s">
        <v>1484</v>
      </c>
      <c r="D329" s="3" t="s">
        <v>33</v>
      </c>
      <c r="E329">
        <v>3</v>
      </c>
      <c r="F329" s="3" t="s">
        <v>108</v>
      </c>
      <c r="G329" s="4" t="s">
        <v>1485</v>
      </c>
      <c r="H329" s="5" t="s">
        <v>1486</v>
      </c>
      <c r="I329" s="3" t="s">
        <v>91</v>
      </c>
      <c r="J329" s="3" t="s">
        <v>1487</v>
      </c>
      <c r="K329" s="3" t="s">
        <v>39</v>
      </c>
      <c r="L329" s="3" t="s">
        <v>488</v>
      </c>
      <c r="M329" s="3">
        <v>324</v>
      </c>
      <c r="N329" s="3">
        <f t="shared" si="11"/>
        <v>78</v>
      </c>
      <c r="O329" s="3">
        <v>1200</v>
      </c>
      <c r="P329" s="3">
        <v>7.9000000000000001E-2</v>
      </c>
      <c r="Q329" s="3">
        <v>324</v>
      </c>
      <c r="R329" s="3">
        <v>658</v>
      </c>
      <c r="S329" s="3">
        <v>345</v>
      </c>
      <c r="T329" s="3">
        <v>1000</v>
      </c>
      <c r="U329" s="3">
        <v>7.9000000000000001E-2</v>
      </c>
      <c r="V329" s="12">
        <v>345</v>
      </c>
      <c r="W329" s="3" t="s">
        <v>915</v>
      </c>
    </row>
    <row r="330" spans="1:23" x14ac:dyDescent="0.25">
      <c r="A330">
        <v>620</v>
      </c>
      <c r="B330">
        <v>186200018</v>
      </c>
      <c r="C330" s="3" t="s">
        <v>1488</v>
      </c>
      <c r="D330" s="3" t="s">
        <v>33</v>
      </c>
      <c r="E330">
        <v>2</v>
      </c>
      <c r="F330" s="3" t="s">
        <v>170</v>
      </c>
      <c r="G330" s="4" t="s">
        <v>1489</v>
      </c>
      <c r="H330" s="5" t="s">
        <v>1490</v>
      </c>
      <c r="I330" s="3" t="s">
        <v>1491</v>
      </c>
      <c r="J330" s="3" t="s">
        <v>1492</v>
      </c>
      <c r="K330" s="3" t="s">
        <v>297</v>
      </c>
      <c r="L330" s="3" t="s">
        <v>1493</v>
      </c>
      <c r="M330" s="3">
        <v>95</v>
      </c>
      <c r="N330" s="3">
        <f t="shared" si="11"/>
        <v>-151</v>
      </c>
      <c r="O330" s="3">
        <v>0</v>
      </c>
      <c r="P330" s="3">
        <v>0</v>
      </c>
      <c r="Q330" s="3">
        <v>95</v>
      </c>
      <c r="R330" s="3">
        <v>1</v>
      </c>
      <c r="S330" s="3">
        <v>120</v>
      </c>
      <c r="T330" s="3">
        <v>0</v>
      </c>
      <c r="U330" s="3">
        <v>0</v>
      </c>
      <c r="V330" s="12">
        <v>120</v>
      </c>
      <c r="W330" s="3" t="s">
        <v>586</v>
      </c>
    </row>
    <row r="331" spans="1:23" x14ac:dyDescent="0.25">
      <c r="A331">
        <v>620</v>
      </c>
      <c r="B331">
        <v>226200137</v>
      </c>
      <c r="C331" s="3" t="s">
        <v>1494</v>
      </c>
      <c r="D331" s="3" t="s">
        <v>1495</v>
      </c>
      <c r="E331">
        <v>10</v>
      </c>
      <c r="F331" s="3" t="s">
        <v>170</v>
      </c>
      <c r="G331" s="4" t="s">
        <v>1496</v>
      </c>
      <c r="H331" s="5" t="s">
        <v>1497</v>
      </c>
      <c r="I331" s="3" t="s">
        <v>319</v>
      </c>
      <c r="J331" s="3" t="s">
        <v>1498</v>
      </c>
      <c r="K331" s="3" t="s">
        <v>321</v>
      </c>
      <c r="L331" s="3" t="s">
        <v>1499</v>
      </c>
      <c r="M331" s="3">
        <v>171</v>
      </c>
      <c r="N331" s="3">
        <f t="shared" si="11"/>
        <v>-75</v>
      </c>
      <c r="O331" s="3">
        <v>2000</v>
      </c>
      <c r="P331" s="3">
        <v>8.8999999999999996E-2</v>
      </c>
      <c r="Q331" s="3">
        <v>171</v>
      </c>
      <c r="R331" s="3">
        <v>811</v>
      </c>
      <c r="S331" s="3">
        <v>204</v>
      </c>
      <c r="T331" s="3">
        <v>2000</v>
      </c>
      <c r="U331" s="3">
        <v>9.9000000000000005E-2</v>
      </c>
      <c r="V331" s="12">
        <v>204</v>
      </c>
      <c r="W331" s="3" t="s">
        <v>545</v>
      </c>
    </row>
    <row r="332" spans="1:23" x14ac:dyDescent="0.25">
      <c r="A332">
        <v>620</v>
      </c>
      <c r="B332">
        <v>206200058</v>
      </c>
      <c r="C332" s="3" t="s">
        <v>1500</v>
      </c>
      <c r="D332" s="3" t="s">
        <v>1501</v>
      </c>
      <c r="E332">
        <v>9</v>
      </c>
      <c r="F332" s="3" t="s">
        <v>231</v>
      </c>
      <c r="G332" s="4" t="s">
        <v>1502</v>
      </c>
      <c r="H332" s="5" t="s">
        <v>1503</v>
      </c>
      <c r="I332" s="3" t="s">
        <v>508</v>
      </c>
      <c r="J332" s="3" t="s">
        <v>1504</v>
      </c>
      <c r="K332" s="3" t="s">
        <v>29</v>
      </c>
      <c r="L332" s="3" t="s">
        <v>1505</v>
      </c>
      <c r="M332" s="3">
        <v>245</v>
      </c>
      <c r="N332" s="3">
        <f t="shared" si="11"/>
        <v>-1</v>
      </c>
      <c r="O332" s="3">
        <v>1000</v>
      </c>
      <c r="P332" s="3">
        <v>7.9000000000000001E-2</v>
      </c>
      <c r="Q332" s="3">
        <v>245</v>
      </c>
      <c r="R332" s="3">
        <v>824</v>
      </c>
      <c r="S332" s="3">
        <v>281</v>
      </c>
      <c r="T332" s="3">
        <v>1000</v>
      </c>
      <c r="U332" s="3">
        <v>8.8999999999999996E-2</v>
      </c>
      <c r="V332" s="12">
        <v>281</v>
      </c>
      <c r="W332" s="3" t="s">
        <v>597</v>
      </c>
    </row>
    <row r="333" spans="1:23" x14ac:dyDescent="0.25">
      <c r="A333">
        <v>620</v>
      </c>
      <c r="B333">
        <v>186200133</v>
      </c>
      <c r="C333" s="3" t="s">
        <v>1473</v>
      </c>
      <c r="D333" s="3" t="s">
        <v>845</v>
      </c>
      <c r="E333">
        <v>11</v>
      </c>
      <c r="F333" s="3" t="s">
        <v>67</v>
      </c>
      <c r="G333" s="4" t="s">
        <v>1506</v>
      </c>
      <c r="H333" s="5" t="s">
        <v>1507</v>
      </c>
      <c r="I333" s="3" t="s">
        <v>122</v>
      </c>
      <c r="J333" s="3" t="s">
        <v>1508</v>
      </c>
      <c r="K333" s="3" t="s">
        <v>29</v>
      </c>
      <c r="L333" s="3" t="s">
        <v>1493</v>
      </c>
      <c r="M333" s="3">
        <v>190</v>
      </c>
      <c r="N333" s="3">
        <f t="shared" si="11"/>
        <v>-56</v>
      </c>
      <c r="O333" s="3">
        <v>1000</v>
      </c>
      <c r="P333" s="3">
        <v>7.9000000000000001E-2</v>
      </c>
      <c r="Q333" s="3">
        <v>190</v>
      </c>
      <c r="R333" s="3">
        <v>429</v>
      </c>
      <c r="S333" s="3">
        <v>246</v>
      </c>
      <c r="T333" s="3">
        <v>1000</v>
      </c>
      <c r="U333" s="3">
        <v>8.8999999999999996E-2</v>
      </c>
      <c r="V333" s="12">
        <v>246</v>
      </c>
      <c r="W333" s="3" t="s">
        <v>290</v>
      </c>
    </row>
    <row r="334" spans="1:23" x14ac:dyDescent="0.25">
      <c r="A334">
        <v>620</v>
      </c>
      <c r="B334">
        <v>186200133</v>
      </c>
      <c r="C334" s="3" t="s">
        <v>1473</v>
      </c>
      <c r="D334" s="3" t="s">
        <v>845</v>
      </c>
      <c r="E334">
        <v>11</v>
      </c>
      <c r="F334" s="3" t="s">
        <v>67</v>
      </c>
      <c r="G334" s="4" t="s">
        <v>1506</v>
      </c>
      <c r="H334" s="5" t="s">
        <v>1507</v>
      </c>
      <c r="I334" s="3" t="s">
        <v>49</v>
      </c>
      <c r="J334" s="3" t="s">
        <v>1509</v>
      </c>
      <c r="K334" s="3" t="s">
        <v>29</v>
      </c>
      <c r="L334" s="3" t="s">
        <v>1510</v>
      </c>
      <c r="M334" s="3">
        <v>220</v>
      </c>
      <c r="N334" s="3">
        <f t="shared" si="11"/>
        <v>-26</v>
      </c>
      <c r="O334" s="3">
        <v>1200</v>
      </c>
      <c r="P334" s="3">
        <v>7.9000000000000001E-2</v>
      </c>
      <c r="Q334" s="3">
        <v>220</v>
      </c>
      <c r="R334" s="3">
        <v>411</v>
      </c>
      <c r="S334" s="3">
        <v>246</v>
      </c>
      <c r="T334" s="3">
        <v>1000</v>
      </c>
      <c r="U334" s="3">
        <v>8.8999999999999996E-2</v>
      </c>
      <c r="V334" s="12">
        <v>246</v>
      </c>
      <c r="W334" s="3" t="s">
        <v>677</v>
      </c>
    </row>
    <row r="335" spans="1:23" x14ac:dyDescent="0.25">
      <c r="A335">
        <v>620</v>
      </c>
      <c r="B335">
        <v>186200091</v>
      </c>
      <c r="C335" s="3" t="s">
        <v>1511</v>
      </c>
      <c r="D335" s="3" t="s">
        <v>452</v>
      </c>
      <c r="E335">
        <v>6</v>
      </c>
      <c r="F335" s="3" t="s">
        <v>258</v>
      </c>
      <c r="G335" s="4" t="s">
        <v>1512</v>
      </c>
      <c r="H335" s="5" t="s">
        <v>1513</v>
      </c>
      <c r="I335" s="3" t="s">
        <v>253</v>
      </c>
      <c r="J335" s="3" t="s">
        <v>1514</v>
      </c>
      <c r="K335" s="3" t="s">
        <v>39</v>
      </c>
      <c r="L335" s="3" t="s">
        <v>1512</v>
      </c>
      <c r="M335" s="3">
        <v>254</v>
      </c>
      <c r="N335" s="3">
        <f t="shared" si="11"/>
        <v>8</v>
      </c>
      <c r="O335" s="3">
        <v>1000</v>
      </c>
      <c r="P335" s="3">
        <v>7.9000000000000001E-2</v>
      </c>
      <c r="Q335" s="3">
        <v>357.01600000000002</v>
      </c>
      <c r="R335" s="3">
        <v>2304</v>
      </c>
      <c r="S335" s="3">
        <v>290</v>
      </c>
      <c r="T335" s="3">
        <v>1000</v>
      </c>
      <c r="U335" s="3">
        <v>7.9000000000000001E-2</v>
      </c>
      <c r="V335" s="12">
        <v>393.01600000000002</v>
      </c>
      <c r="W335" s="3" t="s">
        <v>763</v>
      </c>
    </row>
    <row r="336" spans="1:23" x14ac:dyDescent="0.25">
      <c r="A336">
        <v>620</v>
      </c>
      <c r="B336">
        <v>166200766</v>
      </c>
      <c r="C336" s="3" t="s">
        <v>1515</v>
      </c>
      <c r="D336" s="3" t="s">
        <v>23</v>
      </c>
      <c r="E336">
        <v>12</v>
      </c>
      <c r="F336" s="3" t="s">
        <v>46</v>
      </c>
      <c r="G336" s="4" t="s">
        <v>1516</v>
      </c>
      <c r="H336" s="5" t="s">
        <v>1517</v>
      </c>
      <c r="I336" s="3" t="s">
        <v>253</v>
      </c>
      <c r="J336" s="3" t="s">
        <v>1518</v>
      </c>
      <c r="K336" s="3" t="s">
        <v>39</v>
      </c>
      <c r="L336" s="3" t="s">
        <v>1516</v>
      </c>
      <c r="M336" s="3">
        <v>254</v>
      </c>
      <c r="N336" s="3">
        <f t="shared" si="11"/>
        <v>8</v>
      </c>
      <c r="O336" s="3">
        <v>1000</v>
      </c>
      <c r="P336" s="3">
        <v>7.9000000000000001E-2</v>
      </c>
      <c r="Q336" s="3">
        <v>254</v>
      </c>
      <c r="R336" s="3">
        <v>0</v>
      </c>
      <c r="S336" s="3">
        <v>290</v>
      </c>
      <c r="T336" s="3">
        <v>1000</v>
      </c>
      <c r="U336" s="3">
        <v>7.9000000000000001E-2</v>
      </c>
      <c r="V336" s="12">
        <v>290</v>
      </c>
      <c r="W336" s="3" t="s">
        <v>401</v>
      </c>
    </row>
    <row r="337" spans="1:23" x14ac:dyDescent="0.25">
      <c r="A337">
        <v>620</v>
      </c>
      <c r="B337">
        <v>6206808</v>
      </c>
      <c r="C337" s="3" t="s">
        <v>603</v>
      </c>
      <c r="D337" s="3" t="s">
        <v>33</v>
      </c>
      <c r="E337">
        <v>8</v>
      </c>
      <c r="F337" s="3" t="s">
        <v>95</v>
      </c>
      <c r="G337" s="4" t="s">
        <v>1519</v>
      </c>
      <c r="H337" s="5" t="s">
        <v>1520</v>
      </c>
      <c r="I337" s="3" t="s">
        <v>122</v>
      </c>
      <c r="J337" s="3" t="s">
        <v>1521</v>
      </c>
      <c r="K337" s="3" t="s">
        <v>29</v>
      </c>
      <c r="L337" s="3" t="s">
        <v>631</v>
      </c>
      <c r="M337" s="3">
        <v>189</v>
      </c>
      <c r="N337" s="3">
        <f t="shared" si="11"/>
        <v>-57</v>
      </c>
      <c r="O337" s="3">
        <v>1200</v>
      </c>
      <c r="P337" s="3">
        <v>6.9000000000000006E-2</v>
      </c>
      <c r="Q337" s="3">
        <v>189</v>
      </c>
      <c r="R337" s="3">
        <v>258</v>
      </c>
      <c r="S337" s="3">
        <v>246</v>
      </c>
      <c r="T337" s="3">
        <v>1000</v>
      </c>
      <c r="U337" s="3">
        <v>8.8999999999999996E-2</v>
      </c>
      <c r="V337" s="12">
        <v>246</v>
      </c>
      <c r="W337" s="3" t="s">
        <v>290</v>
      </c>
    </row>
    <row r="338" spans="1:23" x14ac:dyDescent="0.25">
      <c r="A338">
        <v>620</v>
      </c>
      <c r="B338">
        <v>186200159</v>
      </c>
      <c r="C338" s="3" t="s">
        <v>1522</v>
      </c>
      <c r="D338" s="3" t="s">
        <v>23</v>
      </c>
      <c r="E338">
        <v>5</v>
      </c>
      <c r="F338" s="3" t="s">
        <v>170</v>
      </c>
      <c r="G338" s="4" t="s">
        <v>1523</v>
      </c>
      <c r="H338" s="5" t="s">
        <v>1524</v>
      </c>
      <c r="I338" s="3" t="s">
        <v>27</v>
      </c>
      <c r="J338" s="3" t="s">
        <v>1525</v>
      </c>
      <c r="K338" s="3" t="s">
        <v>29</v>
      </c>
      <c r="L338" s="3" t="s">
        <v>1526</v>
      </c>
      <c r="M338" s="3">
        <v>195</v>
      </c>
      <c r="N338" s="3">
        <f t="shared" si="11"/>
        <v>-51</v>
      </c>
      <c r="O338" s="3">
        <v>1000</v>
      </c>
      <c r="P338" s="3">
        <v>7.9000000000000001E-2</v>
      </c>
      <c r="Q338" s="3">
        <v>195</v>
      </c>
      <c r="R338" s="3">
        <v>775</v>
      </c>
      <c r="S338" s="3">
        <v>246</v>
      </c>
      <c r="T338" s="3">
        <v>1000</v>
      </c>
      <c r="U338" s="3">
        <v>8.8999999999999996E-2</v>
      </c>
      <c r="V338" s="12">
        <v>246</v>
      </c>
      <c r="W338" s="3" t="s">
        <v>586</v>
      </c>
    </row>
    <row r="339" spans="1:23" x14ac:dyDescent="0.25">
      <c r="A339">
        <v>620</v>
      </c>
      <c r="B339">
        <v>206200088</v>
      </c>
      <c r="C339" s="3" t="s">
        <v>1527</v>
      </c>
      <c r="D339" s="3" t="s">
        <v>802</v>
      </c>
      <c r="E339">
        <v>11</v>
      </c>
      <c r="F339" s="3" t="s">
        <v>180</v>
      </c>
      <c r="G339" s="4" t="s">
        <v>1528</v>
      </c>
      <c r="H339" s="5" t="s">
        <v>1529</v>
      </c>
      <c r="I339" s="3" t="s">
        <v>466</v>
      </c>
      <c r="J339" s="3" t="s">
        <v>1530</v>
      </c>
      <c r="K339" s="3" t="s">
        <v>29</v>
      </c>
      <c r="L339" s="3" t="s">
        <v>1531</v>
      </c>
      <c r="M339" s="3">
        <v>220</v>
      </c>
      <c r="N339" s="3">
        <f t="shared" si="11"/>
        <v>-26</v>
      </c>
      <c r="O339" s="3">
        <v>1000</v>
      </c>
      <c r="P339" s="3">
        <v>7.9000000000000001E-2</v>
      </c>
      <c r="Q339" s="3">
        <v>220</v>
      </c>
      <c r="R339" s="3">
        <v>914</v>
      </c>
      <c r="S339" s="3">
        <v>264</v>
      </c>
      <c r="T339" s="3">
        <v>1000</v>
      </c>
      <c r="U339" s="3">
        <v>8.8999999999999996E-2</v>
      </c>
      <c r="V339" s="12">
        <v>264</v>
      </c>
      <c r="W339" s="3" t="s">
        <v>729</v>
      </c>
    </row>
    <row r="340" spans="1:23" x14ac:dyDescent="0.25">
      <c r="A340">
        <v>620</v>
      </c>
      <c r="B340">
        <v>6205415</v>
      </c>
      <c r="C340" s="3" t="s">
        <v>1532</v>
      </c>
      <c r="D340" s="3" t="s">
        <v>23</v>
      </c>
      <c r="E340">
        <v>2</v>
      </c>
      <c r="F340" s="3" t="s">
        <v>258</v>
      </c>
      <c r="G340" s="4" t="s">
        <v>277</v>
      </c>
      <c r="H340" s="5" t="s">
        <v>1533</v>
      </c>
      <c r="I340" s="3" t="s">
        <v>49</v>
      </c>
      <c r="J340" s="3" t="s">
        <v>1534</v>
      </c>
      <c r="K340" s="3" t="s">
        <v>29</v>
      </c>
      <c r="L340" s="3" t="s">
        <v>1535</v>
      </c>
      <c r="M340" s="3">
        <v>225</v>
      </c>
      <c r="N340" s="3">
        <f t="shared" si="11"/>
        <v>-21</v>
      </c>
      <c r="O340" s="3">
        <v>1000</v>
      </c>
      <c r="P340" s="3">
        <v>8.8999999999999996E-2</v>
      </c>
      <c r="Q340" s="3">
        <v>524.92999999999995</v>
      </c>
      <c r="R340" s="3">
        <v>4370</v>
      </c>
      <c r="S340" s="3">
        <v>246</v>
      </c>
      <c r="T340" s="3">
        <v>1000</v>
      </c>
      <c r="U340" s="3">
        <v>8.8999999999999996E-2</v>
      </c>
      <c r="V340" s="12">
        <v>545.92999999999995</v>
      </c>
      <c r="W340" s="3" t="s">
        <v>456</v>
      </c>
    </row>
    <row r="341" spans="1:23" x14ac:dyDescent="0.25">
      <c r="A341">
        <v>620</v>
      </c>
      <c r="B341">
        <v>62011124</v>
      </c>
      <c r="C341" s="3" t="s">
        <v>1536</v>
      </c>
      <c r="D341" s="3" t="s">
        <v>522</v>
      </c>
      <c r="E341">
        <v>9</v>
      </c>
      <c r="F341" s="3" t="s">
        <v>67</v>
      </c>
      <c r="G341" s="4" t="s">
        <v>1537</v>
      </c>
      <c r="H341" s="5" t="s">
        <v>1538</v>
      </c>
      <c r="I341" s="3" t="s">
        <v>27</v>
      </c>
      <c r="J341" s="3" t="s">
        <v>1539</v>
      </c>
      <c r="K341" s="3" t="s">
        <v>29</v>
      </c>
      <c r="L341" s="3" t="s">
        <v>1540</v>
      </c>
      <c r="M341" s="3">
        <v>245</v>
      </c>
      <c r="N341" s="3">
        <f t="shared" si="11"/>
        <v>-1</v>
      </c>
      <c r="O341" s="3">
        <v>3000</v>
      </c>
      <c r="P341" s="3">
        <v>7.0000000000000007E-2</v>
      </c>
      <c r="Q341" s="3">
        <v>245</v>
      </c>
      <c r="R341" s="3">
        <v>1646</v>
      </c>
      <c r="S341" s="3">
        <v>246</v>
      </c>
      <c r="T341" s="3">
        <v>1000</v>
      </c>
      <c r="U341" s="3">
        <v>8.8999999999999996E-2</v>
      </c>
      <c r="V341" s="12">
        <v>303.49400000000003</v>
      </c>
      <c r="W341" s="3" t="s">
        <v>323</v>
      </c>
    </row>
    <row r="342" spans="1:23" x14ac:dyDescent="0.25">
      <c r="A342">
        <v>620</v>
      </c>
      <c r="B342">
        <v>6203424</v>
      </c>
      <c r="C342" s="3" t="s">
        <v>1541</v>
      </c>
      <c r="D342" s="3" t="s">
        <v>33</v>
      </c>
      <c r="E342">
        <v>12</v>
      </c>
      <c r="F342" s="3" t="s">
        <v>46</v>
      </c>
      <c r="G342" s="4" t="s">
        <v>1542</v>
      </c>
      <c r="H342" s="5" t="s">
        <v>1543</v>
      </c>
      <c r="I342" s="3" t="s">
        <v>37</v>
      </c>
      <c r="J342" s="3" t="s">
        <v>1544</v>
      </c>
      <c r="K342" s="3" t="s">
        <v>39</v>
      </c>
      <c r="L342" s="3" t="s">
        <v>1545</v>
      </c>
      <c r="M342" s="3">
        <v>185</v>
      </c>
      <c r="N342" s="3">
        <f t="shared" si="11"/>
        <v>-61</v>
      </c>
      <c r="O342" s="3">
        <v>1200</v>
      </c>
      <c r="P342" s="3">
        <v>6.4000000000000001E-2</v>
      </c>
      <c r="Q342" s="3">
        <v>185</v>
      </c>
      <c r="R342" s="3">
        <v>0</v>
      </c>
      <c r="S342" s="3">
        <v>240</v>
      </c>
      <c r="T342" s="3">
        <v>1000</v>
      </c>
      <c r="U342" s="3">
        <v>8.8999999999999996E-2</v>
      </c>
      <c r="V342" s="12">
        <v>240</v>
      </c>
      <c r="W342" s="3" t="s">
        <v>290</v>
      </c>
    </row>
    <row r="343" spans="1:23" x14ac:dyDescent="0.25">
      <c r="A343">
        <v>620</v>
      </c>
      <c r="B343">
        <v>186200182</v>
      </c>
      <c r="C343" s="3" t="s">
        <v>1546</v>
      </c>
      <c r="D343" s="3" t="s">
        <v>33</v>
      </c>
      <c r="E343">
        <v>2</v>
      </c>
      <c r="F343" s="3" t="s">
        <v>258</v>
      </c>
      <c r="G343" s="4" t="s">
        <v>1510</v>
      </c>
      <c r="H343" s="5" t="s">
        <v>1547</v>
      </c>
      <c r="I343" s="3" t="s">
        <v>27</v>
      </c>
      <c r="J343" s="3" t="s">
        <v>1548</v>
      </c>
      <c r="K343" s="3" t="s">
        <v>29</v>
      </c>
      <c r="L343" s="3" t="s">
        <v>1549</v>
      </c>
      <c r="M343" s="3">
        <v>195</v>
      </c>
      <c r="N343" s="3">
        <f t="shared" si="11"/>
        <v>-51</v>
      </c>
      <c r="O343" s="3">
        <v>1000</v>
      </c>
      <c r="P343" s="3">
        <v>7.9000000000000001E-2</v>
      </c>
      <c r="Q343" s="3">
        <v>213.328</v>
      </c>
      <c r="R343" s="3">
        <v>1232</v>
      </c>
      <c r="S343" s="3">
        <v>246</v>
      </c>
      <c r="T343" s="3">
        <v>1000</v>
      </c>
      <c r="U343" s="3">
        <v>8.8999999999999996E-2</v>
      </c>
      <c r="V343" s="12">
        <v>266.64800000000002</v>
      </c>
      <c r="W343" s="3" t="s">
        <v>278</v>
      </c>
    </row>
    <row r="344" spans="1:23" x14ac:dyDescent="0.25">
      <c r="A344">
        <v>620</v>
      </c>
      <c r="B344">
        <v>186200195</v>
      </c>
      <c r="C344" s="3" t="s">
        <v>1550</v>
      </c>
      <c r="D344" s="3" t="s">
        <v>33</v>
      </c>
      <c r="E344">
        <v>8</v>
      </c>
      <c r="F344" s="3" t="s">
        <v>187</v>
      </c>
      <c r="G344" s="4" t="s">
        <v>502</v>
      </c>
      <c r="H344" s="5" t="s">
        <v>1551</v>
      </c>
      <c r="I344" s="3" t="s">
        <v>1552</v>
      </c>
      <c r="J344" s="3" t="s">
        <v>1553</v>
      </c>
      <c r="K344" s="3" t="s">
        <v>29</v>
      </c>
      <c r="L344" s="3" t="s">
        <v>502</v>
      </c>
      <c r="M344" s="3">
        <v>324</v>
      </c>
      <c r="N344" s="3">
        <f t="shared" ref="N344:N375" si="12">M344-246</f>
        <v>78</v>
      </c>
      <c r="O344" s="3">
        <v>1000</v>
      </c>
      <c r="P344" s="3">
        <v>7.9000000000000001E-2</v>
      </c>
      <c r="Q344" s="3">
        <v>529.71600000000001</v>
      </c>
      <c r="R344" s="3">
        <v>3604</v>
      </c>
      <c r="S344" s="3">
        <v>334</v>
      </c>
      <c r="T344" s="3">
        <v>1000</v>
      </c>
      <c r="U344" s="3">
        <v>7.9000000000000001E-2</v>
      </c>
      <c r="V344" s="12">
        <v>539.71600000000001</v>
      </c>
      <c r="W344" s="3" t="s">
        <v>168</v>
      </c>
    </row>
    <row r="345" spans="1:23" x14ac:dyDescent="0.25">
      <c r="A345">
        <v>620</v>
      </c>
      <c r="B345">
        <v>146201087</v>
      </c>
      <c r="C345" s="3" t="s">
        <v>1554</v>
      </c>
      <c r="D345" s="3" t="s">
        <v>1555</v>
      </c>
      <c r="E345">
        <v>10</v>
      </c>
      <c r="F345" s="3" t="s">
        <v>180</v>
      </c>
      <c r="G345" s="4" t="s">
        <v>447</v>
      </c>
      <c r="H345" s="5" t="s">
        <v>1556</v>
      </c>
      <c r="I345" s="3" t="s">
        <v>27</v>
      </c>
      <c r="J345" s="3" t="s">
        <v>1557</v>
      </c>
      <c r="K345" s="3" t="s">
        <v>29</v>
      </c>
      <c r="L345" s="3" t="s">
        <v>1558</v>
      </c>
      <c r="M345" s="3">
        <v>200</v>
      </c>
      <c r="N345" s="3">
        <f t="shared" si="12"/>
        <v>-46</v>
      </c>
      <c r="O345" s="3">
        <v>1000</v>
      </c>
      <c r="P345" s="3">
        <v>7.9000000000000001E-2</v>
      </c>
      <c r="Q345" s="3">
        <v>200</v>
      </c>
      <c r="R345" s="3">
        <v>956</v>
      </c>
      <c r="S345" s="3">
        <v>246</v>
      </c>
      <c r="T345" s="3">
        <v>1000</v>
      </c>
      <c r="U345" s="3">
        <v>8.8999999999999996E-2</v>
      </c>
      <c r="V345" s="12">
        <v>246</v>
      </c>
      <c r="W345" s="3" t="s">
        <v>323</v>
      </c>
    </row>
    <row r="346" spans="1:23" x14ac:dyDescent="0.25">
      <c r="A346">
        <v>620</v>
      </c>
      <c r="B346">
        <v>186200160</v>
      </c>
      <c r="C346" s="3" t="s">
        <v>1559</v>
      </c>
      <c r="D346" s="3" t="s">
        <v>33</v>
      </c>
      <c r="E346">
        <v>5</v>
      </c>
      <c r="F346" s="3" t="s">
        <v>170</v>
      </c>
      <c r="G346" s="4" t="s">
        <v>1560</v>
      </c>
      <c r="H346" s="5" t="s">
        <v>1561</v>
      </c>
      <c r="I346" s="3" t="s">
        <v>508</v>
      </c>
      <c r="J346" s="3" t="s">
        <v>1562</v>
      </c>
      <c r="K346" s="3" t="s">
        <v>29</v>
      </c>
      <c r="L346" s="3" t="s">
        <v>906</v>
      </c>
      <c r="M346" s="3">
        <v>210</v>
      </c>
      <c r="N346" s="3">
        <f t="shared" si="12"/>
        <v>-36</v>
      </c>
      <c r="O346" s="3">
        <v>1000</v>
      </c>
      <c r="P346" s="3">
        <v>7.9000000000000001E-2</v>
      </c>
      <c r="Q346" s="3">
        <v>234.648</v>
      </c>
      <c r="R346" s="3">
        <v>1312</v>
      </c>
      <c r="S346" s="3">
        <v>281</v>
      </c>
      <c r="T346" s="3">
        <v>1000</v>
      </c>
      <c r="U346" s="3">
        <v>8.8999999999999996E-2</v>
      </c>
      <c r="V346" s="12">
        <v>308.76799999999997</v>
      </c>
      <c r="W346" s="3" t="s">
        <v>83</v>
      </c>
    </row>
    <row r="347" spans="1:23" x14ac:dyDescent="0.25">
      <c r="A347">
        <v>620</v>
      </c>
      <c r="B347">
        <v>6206367</v>
      </c>
      <c r="C347" s="3" t="s">
        <v>1563</v>
      </c>
      <c r="D347" s="3" t="s">
        <v>33</v>
      </c>
      <c r="E347">
        <v>2</v>
      </c>
      <c r="F347" s="3" t="s">
        <v>222</v>
      </c>
      <c r="G347" s="4" t="s">
        <v>403</v>
      </c>
      <c r="H347" s="5" t="s">
        <v>1564</v>
      </c>
      <c r="I347" s="3" t="s">
        <v>466</v>
      </c>
      <c r="J347" s="3" t="s">
        <v>1565</v>
      </c>
      <c r="K347" s="3" t="s">
        <v>29</v>
      </c>
      <c r="L347" s="3" t="s">
        <v>1566</v>
      </c>
      <c r="M347" s="3">
        <v>204</v>
      </c>
      <c r="N347" s="3">
        <f t="shared" si="12"/>
        <v>-42</v>
      </c>
      <c r="O347" s="3">
        <v>1000</v>
      </c>
      <c r="P347" s="3">
        <v>6.9000000000000006E-2</v>
      </c>
      <c r="Q347" s="3">
        <v>238.91399999999999</v>
      </c>
      <c r="R347" s="3">
        <v>1506</v>
      </c>
      <c r="S347" s="3">
        <v>264</v>
      </c>
      <c r="T347" s="3">
        <v>1000</v>
      </c>
      <c r="U347" s="3">
        <v>8.8999999999999996E-2</v>
      </c>
      <c r="V347" s="12">
        <v>309.03399999999999</v>
      </c>
      <c r="W347" s="3" t="s">
        <v>290</v>
      </c>
    </row>
    <row r="348" spans="1:23" x14ac:dyDescent="0.25">
      <c r="A348">
        <v>620</v>
      </c>
      <c r="B348">
        <v>186200080</v>
      </c>
      <c r="C348" s="3" t="s">
        <v>1384</v>
      </c>
      <c r="D348" s="3" t="s">
        <v>33</v>
      </c>
      <c r="E348">
        <v>1</v>
      </c>
      <c r="F348" s="3" t="s">
        <v>78</v>
      </c>
      <c r="G348" s="4" t="s">
        <v>1567</v>
      </c>
      <c r="H348" s="5" t="s">
        <v>1568</v>
      </c>
      <c r="I348" s="3" t="s">
        <v>182</v>
      </c>
      <c r="J348" s="3" t="s">
        <v>1569</v>
      </c>
      <c r="K348" s="3" t="s">
        <v>39</v>
      </c>
      <c r="L348" s="3" t="s">
        <v>1570</v>
      </c>
      <c r="M348" s="3">
        <v>249</v>
      </c>
      <c r="N348" s="3">
        <f t="shared" si="12"/>
        <v>3</v>
      </c>
      <c r="O348" s="3">
        <v>1000</v>
      </c>
      <c r="P348" s="3">
        <v>7.9000000000000001E-2</v>
      </c>
      <c r="Q348" s="3">
        <v>259.90199999999999</v>
      </c>
      <c r="R348" s="3">
        <v>1138</v>
      </c>
      <c r="S348" s="3">
        <v>264</v>
      </c>
      <c r="T348" s="3">
        <v>1000</v>
      </c>
      <c r="U348" s="3">
        <v>8.8999999999999996E-2</v>
      </c>
      <c r="V348" s="12">
        <v>276.28199999999998</v>
      </c>
      <c r="W348" s="3" t="s">
        <v>915</v>
      </c>
    </row>
    <row r="349" spans="1:23" x14ac:dyDescent="0.25">
      <c r="A349">
        <v>620</v>
      </c>
      <c r="B349">
        <v>6203742</v>
      </c>
      <c r="C349" s="3" t="s">
        <v>1571</v>
      </c>
      <c r="D349" s="3" t="s">
        <v>33</v>
      </c>
      <c r="E349">
        <v>1</v>
      </c>
      <c r="F349" s="3" t="s">
        <v>1572</v>
      </c>
      <c r="G349" s="4" t="s">
        <v>1573</v>
      </c>
      <c r="H349" s="5" t="s">
        <v>1574</v>
      </c>
      <c r="I349" s="3" t="s">
        <v>122</v>
      </c>
      <c r="J349" s="3" t="s">
        <v>1575</v>
      </c>
      <c r="K349" s="3" t="s">
        <v>29</v>
      </c>
      <c r="L349" s="3" t="s">
        <v>1570</v>
      </c>
      <c r="M349" s="3">
        <v>200</v>
      </c>
      <c r="N349" s="3">
        <f t="shared" si="12"/>
        <v>-46</v>
      </c>
      <c r="O349" s="3">
        <v>1000</v>
      </c>
      <c r="P349" s="3">
        <v>7.9000000000000001E-2</v>
      </c>
      <c r="Q349" s="3">
        <v>200</v>
      </c>
      <c r="R349" s="3">
        <v>306</v>
      </c>
      <c r="S349" s="3">
        <v>246</v>
      </c>
      <c r="T349" s="3">
        <v>1000</v>
      </c>
      <c r="U349" s="3">
        <v>8.8999999999999996E-2</v>
      </c>
      <c r="V349" s="12">
        <v>246</v>
      </c>
      <c r="W349" s="3" t="s">
        <v>323</v>
      </c>
    </row>
    <row r="350" spans="1:23" x14ac:dyDescent="0.25">
      <c r="A350">
        <v>620</v>
      </c>
      <c r="B350">
        <v>186200198</v>
      </c>
      <c r="C350" s="3" t="s">
        <v>1576</v>
      </c>
      <c r="D350" s="3" t="s">
        <v>23</v>
      </c>
      <c r="E350">
        <v>8</v>
      </c>
      <c r="F350" s="3" t="s">
        <v>258</v>
      </c>
      <c r="G350" s="4" t="s">
        <v>1577</v>
      </c>
      <c r="H350" s="5" t="s">
        <v>1578</v>
      </c>
      <c r="I350" s="3" t="s">
        <v>1160</v>
      </c>
      <c r="J350" s="3" t="s">
        <v>1579</v>
      </c>
      <c r="K350" s="3" t="s">
        <v>29</v>
      </c>
      <c r="L350" s="3" t="s">
        <v>1570</v>
      </c>
      <c r="M350" s="3">
        <v>235</v>
      </c>
      <c r="N350" s="3">
        <f t="shared" si="12"/>
        <v>-11</v>
      </c>
      <c r="O350" s="3">
        <v>1000</v>
      </c>
      <c r="P350" s="3">
        <v>7.9000000000000001E-2</v>
      </c>
      <c r="Q350" s="3">
        <v>235</v>
      </c>
      <c r="R350" s="3">
        <v>295</v>
      </c>
      <c r="S350" s="3">
        <v>302</v>
      </c>
      <c r="T350" s="3">
        <v>1000</v>
      </c>
      <c r="U350" s="3">
        <v>7.9000000000000001E-2</v>
      </c>
      <c r="V350" s="12">
        <v>302</v>
      </c>
      <c r="W350" s="3" t="s">
        <v>484</v>
      </c>
    </row>
    <row r="351" spans="1:23" x14ac:dyDescent="0.25">
      <c r="A351">
        <v>620</v>
      </c>
      <c r="B351">
        <v>6206808</v>
      </c>
      <c r="C351" s="3" t="s">
        <v>603</v>
      </c>
      <c r="D351" s="3" t="s">
        <v>33</v>
      </c>
      <c r="E351">
        <v>8</v>
      </c>
      <c r="F351" s="3" t="s">
        <v>95</v>
      </c>
      <c r="G351" s="4" t="s">
        <v>1580</v>
      </c>
      <c r="H351" s="5" t="s">
        <v>1581</v>
      </c>
      <c r="I351" s="3" t="s">
        <v>27</v>
      </c>
      <c r="J351" s="3" t="s">
        <v>1582</v>
      </c>
      <c r="K351" s="3" t="s">
        <v>29</v>
      </c>
      <c r="L351" s="3" t="s">
        <v>1570</v>
      </c>
      <c r="M351" s="3">
        <v>189</v>
      </c>
      <c r="N351" s="3">
        <f t="shared" si="12"/>
        <v>-57</v>
      </c>
      <c r="O351" s="3">
        <v>1200</v>
      </c>
      <c r="P351" s="3">
        <v>6.9000000000000006E-2</v>
      </c>
      <c r="Q351" s="3">
        <v>498.60300000000001</v>
      </c>
      <c r="R351" s="3">
        <v>5687</v>
      </c>
      <c r="S351" s="3">
        <v>246</v>
      </c>
      <c r="T351" s="3">
        <v>1000</v>
      </c>
      <c r="U351" s="3">
        <v>8.8999999999999996E-2</v>
      </c>
      <c r="V351" s="12">
        <v>663.14300000000003</v>
      </c>
      <c r="W351" s="3" t="s">
        <v>348</v>
      </c>
    </row>
    <row r="352" spans="1:23" x14ac:dyDescent="0.25">
      <c r="A352">
        <v>620</v>
      </c>
      <c r="B352">
        <v>6203437</v>
      </c>
      <c r="C352" s="3" t="s">
        <v>1583</v>
      </c>
      <c r="D352" s="3" t="s">
        <v>23</v>
      </c>
      <c r="E352">
        <v>2</v>
      </c>
      <c r="F352" s="3" t="s">
        <v>180</v>
      </c>
      <c r="G352" s="4" t="s">
        <v>1584</v>
      </c>
      <c r="H352" s="5" t="s">
        <v>1581</v>
      </c>
      <c r="I352" s="3" t="s">
        <v>37</v>
      </c>
      <c r="J352" s="3" t="s">
        <v>1585</v>
      </c>
      <c r="K352" s="3" t="s">
        <v>39</v>
      </c>
      <c r="L352" s="3" t="s">
        <v>1586</v>
      </c>
      <c r="M352" s="3">
        <v>200</v>
      </c>
      <c r="N352" s="3">
        <f t="shared" si="12"/>
        <v>-46</v>
      </c>
      <c r="O352" s="3">
        <v>1500</v>
      </c>
      <c r="P352" s="3">
        <v>6.9000000000000006E-2</v>
      </c>
      <c r="Q352" s="3">
        <v>200</v>
      </c>
      <c r="R352" s="3">
        <v>705</v>
      </c>
      <c r="S352" s="3">
        <v>240</v>
      </c>
      <c r="T352" s="3">
        <v>1000</v>
      </c>
      <c r="U352" s="3">
        <v>8.8999999999999996E-2</v>
      </c>
      <c r="V352" s="12">
        <v>240</v>
      </c>
      <c r="W352" s="3" t="s">
        <v>729</v>
      </c>
    </row>
    <row r="353" spans="1:23" x14ac:dyDescent="0.25">
      <c r="A353">
        <v>620</v>
      </c>
      <c r="B353">
        <v>156200874</v>
      </c>
      <c r="C353" s="3" t="s">
        <v>1587</v>
      </c>
      <c r="D353" s="3" t="s">
        <v>33</v>
      </c>
      <c r="E353">
        <v>2</v>
      </c>
      <c r="F353" s="3" t="s">
        <v>170</v>
      </c>
      <c r="G353" s="4" t="s">
        <v>1586</v>
      </c>
      <c r="H353" s="5" t="s">
        <v>1588</v>
      </c>
      <c r="I353" s="3" t="s">
        <v>122</v>
      </c>
      <c r="J353" s="3" t="s">
        <v>1589</v>
      </c>
      <c r="K353" s="3" t="s">
        <v>29</v>
      </c>
      <c r="L353" s="3" t="s">
        <v>1590</v>
      </c>
      <c r="M353" s="3">
        <v>195</v>
      </c>
      <c r="N353" s="3">
        <f t="shared" si="12"/>
        <v>-51</v>
      </c>
      <c r="O353" s="3">
        <v>1000</v>
      </c>
      <c r="P353" s="3">
        <v>7.9000000000000001E-2</v>
      </c>
      <c r="Q353" s="3">
        <v>236.001</v>
      </c>
      <c r="R353" s="3">
        <v>1519</v>
      </c>
      <c r="S353" s="3">
        <v>246</v>
      </c>
      <c r="T353" s="3">
        <v>1000</v>
      </c>
      <c r="U353" s="3">
        <v>8.8999999999999996E-2</v>
      </c>
      <c r="V353" s="12">
        <v>292.19099999999997</v>
      </c>
      <c r="W353" s="3" t="s">
        <v>323</v>
      </c>
    </row>
    <row r="354" spans="1:23" x14ac:dyDescent="0.25">
      <c r="A354">
        <v>620</v>
      </c>
      <c r="B354">
        <v>156200874</v>
      </c>
      <c r="C354" s="3" t="s">
        <v>1587</v>
      </c>
      <c r="D354" s="3" t="s">
        <v>33</v>
      </c>
      <c r="E354">
        <v>2</v>
      </c>
      <c r="F354" s="3" t="s">
        <v>170</v>
      </c>
      <c r="G354" s="4" t="s">
        <v>1586</v>
      </c>
      <c r="H354" s="5" t="s">
        <v>1588</v>
      </c>
      <c r="I354" s="3" t="s">
        <v>122</v>
      </c>
      <c r="J354" s="3" t="s">
        <v>1591</v>
      </c>
      <c r="K354" s="3" t="s">
        <v>29</v>
      </c>
      <c r="L354" s="3" t="s">
        <v>1590</v>
      </c>
      <c r="M354" s="3">
        <v>195</v>
      </c>
      <c r="N354" s="3">
        <f t="shared" si="12"/>
        <v>-51</v>
      </c>
      <c r="O354" s="3">
        <v>1000</v>
      </c>
      <c r="P354" s="3">
        <v>7.9000000000000001E-2</v>
      </c>
      <c r="Q354" s="3">
        <v>552.47500000000002</v>
      </c>
      <c r="R354" s="3">
        <v>5525</v>
      </c>
      <c r="S354" s="3">
        <v>246</v>
      </c>
      <c r="T354" s="3">
        <v>1000</v>
      </c>
      <c r="U354" s="3">
        <v>8.8999999999999996E-2</v>
      </c>
      <c r="V354" s="12">
        <v>648.72500000000002</v>
      </c>
      <c r="W354" s="3" t="s">
        <v>800</v>
      </c>
    </row>
    <row r="355" spans="1:23" x14ac:dyDescent="0.25">
      <c r="A355">
        <v>620</v>
      </c>
      <c r="B355">
        <v>6205520</v>
      </c>
      <c r="C355" s="3" t="s">
        <v>1592</v>
      </c>
      <c r="D355" s="3" t="s">
        <v>33</v>
      </c>
      <c r="E355">
        <v>2</v>
      </c>
      <c r="F355" s="3" t="s">
        <v>258</v>
      </c>
      <c r="G355" s="4" t="s">
        <v>311</v>
      </c>
      <c r="H355" s="5" t="s">
        <v>1588</v>
      </c>
      <c r="I355" s="3" t="s">
        <v>122</v>
      </c>
      <c r="J355" s="3" t="s">
        <v>1593</v>
      </c>
      <c r="K355" s="3" t="s">
        <v>29</v>
      </c>
      <c r="L355" s="3" t="s">
        <v>1566</v>
      </c>
      <c r="M355" s="3">
        <v>264</v>
      </c>
      <c r="N355" s="3">
        <f t="shared" si="12"/>
        <v>18</v>
      </c>
      <c r="O355" s="3">
        <v>2500</v>
      </c>
      <c r="P355" s="3">
        <v>6.5000000000000002E-2</v>
      </c>
      <c r="Q355" s="3">
        <v>264</v>
      </c>
      <c r="R355" s="3">
        <v>805</v>
      </c>
      <c r="S355" s="3">
        <v>246</v>
      </c>
      <c r="T355" s="3">
        <v>1000</v>
      </c>
      <c r="U355" s="3">
        <v>8.8999999999999996E-2</v>
      </c>
      <c r="V355" s="12">
        <v>246</v>
      </c>
      <c r="W355" s="3" t="s">
        <v>1594</v>
      </c>
    </row>
    <row r="356" spans="1:23" x14ac:dyDescent="0.25">
      <c r="A356">
        <v>620</v>
      </c>
      <c r="B356">
        <v>186200220</v>
      </c>
      <c r="C356" s="3" t="s">
        <v>1595</v>
      </c>
      <c r="D356" s="3" t="s">
        <v>33</v>
      </c>
      <c r="E356">
        <v>7</v>
      </c>
      <c r="F356" s="3" t="s">
        <v>54</v>
      </c>
      <c r="G356" s="4" t="s">
        <v>1596</v>
      </c>
      <c r="H356" s="5" t="s">
        <v>1597</v>
      </c>
      <c r="I356" s="3" t="s">
        <v>744</v>
      </c>
      <c r="J356" s="3" t="s">
        <v>1598</v>
      </c>
      <c r="K356" s="3" t="s">
        <v>29</v>
      </c>
      <c r="L356" s="3" t="s">
        <v>1599</v>
      </c>
      <c r="M356" s="3">
        <v>375</v>
      </c>
      <c r="N356" s="3">
        <f t="shared" si="12"/>
        <v>129</v>
      </c>
      <c r="O356" s="3">
        <v>1000</v>
      </c>
      <c r="P356" s="3">
        <v>7.9000000000000001E-2</v>
      </c>
      <c r="Q356" s="3">
        <v>884.23400000000004</v>
      </c>
      <c r="R356" s="3">
        <v>7446</v>
      </c>
      <c r="S356" s="3">
        <v>424</v>
      </c>
      <c r="T356" s="3">
        <v>1000</v>
      </c>
      <c r="U356" s="3">
        <v>7.9000000000000001E-2</v>
      </c>
      <c r="V356" s="12">
        <v>933.23400000000004</v>
      </c>
      <c r="W356" s="3" t="s">
        <v>624</v>
      </c>
    </row>
    <row r="357" spans="1:23" x14ac:dyDescent="0.25">
      <c r="A357">
        <v>620</v>
      </c>
      <c r="B357">
        <v>186200215</v>
      </c>
      <c r="C357" s="3" t="s">
        <v>1600</v>
      </c>
      <c r="D357" s="3" t="s">
        <v>1601</v>
      </c>
      <c r="E357">
        <v>10</v>
      </c>
      <c r="F357" s="3" t="s">
        <v>146</v>
      </c>
      <c r="G357" s="4" t="s">
        <v>846</v>
      </c>
      <c r="H357" s="5" t="s">
        <v>1602</v>
      </c>
      <c r="I357" s="3" t="s">
        <v>37</v>
      </c>
      <c r="J357" s="3" t="s">
        <v>1603</v>
      </c>
      <c r="K357" s="3" t="s">
        <v>39</v>
      </c>
      <c r="L357" s="3" t="s">
        <v>849</v>
      </c>
      <c r="M357" s="3">
        <v>195</v>
      </c>
      <c r="N357" s="3">
        <f t="shared" si="12"/>
        <v>-51</v>
      </c>
      <c r="O357" s="3">
        <v>1000</v>
      </c>
      <c r="P357" s="3">
        <v>7.9000000000000001E-2</v>
      </c>
      <c r="Q357" s="3">
        <v>195</v>
      </c>
      <c r="R357" s="3">
        <v>0</v>
      </c>
      <c r="S357" s="3">
        <v>240</v>
      </c>
      <c r="T357" s="3">
        <v>1000</v>
      </c>
      <c r="U357" s="3">
        <v>8.8999999999999996E-2</v>
      </c>
      <c r="V357" s="12">
        <v>240</v>
      </c>
      <c r="W357" s="3" t="s">
        <v>323</v>
      </c>
    </row>
    <row r="358" spans="1:23" x14ac:dyDescent="0.25">
      <c r="A358">
        <v>620</v>
      </c>
      <c r="B358">
        <v>226200144</v>
      </c>
      <c r="C358" s="3" t="s">
        <v>1604</v>
      </c>
      <c r="D358" s="3" t="s">
        <v>33</v>
      </c>
      <c r="E358">
        <v>8</v>
      </c>
      <c r="F358" s="3" t="s">
        <v>146</v>
      </c>
      <c r="G358" s="4" t="s">
        <v>1605</v>
      </c>
      <c r="H358" s="5" t="s">
        <v>1606</v>
      </c>
      <c r="I358" s="3" t="s">
        <v>642</v>
      </c>
      <c r="J358" s="3" t="s">
        <v>1607</v>
      </c>
      <c r="K358" s="3" t="s">
        <v>297</v>
      </c>
      <c r="L358" s="3" t="s">
        <v>64</v>
      </c>
      <c r="M358" s="3">
        <v>95</v>
      </c>
      <c r="N358" s="3">
        <f t="shared" si="12"/>
        <v>-151</v>
      </c>
      <c r="O358" s="3">
        <v>0</v>
      </c>
      <c r="P358" s="3">
        <v>0</v>
      </c>
      <c r="Q358" s="3">
        <v>95</v>
      </c>
      <c r="R358" s="3">
        <v>1</v>
      </c>
      <c r="S358" s="3">
        <v>99</v>
      </c>
      <c r="T358" s="3">
        <v>0</v>
      </c>
      <c r="U358" s="3">
        <v>0</v>
      </c>
      <c r="V358" s="12">
        <v>99</v>
      </c>
      <c r="W358" s="3" t="s">
        <v>456</v>
      </c>
    </row>
    <row r="359" spans="1:23" x14ac:dyDescent="0.25">
      <c r="A359">
        <v>620</v>
      </c>
      <c r="B359">
        <v>6204559</v>
      </c>
      <c r="C359" s="3" t="s">
        <v>1608</v>
      </c>
      <c r="D359" s="3" t="s">
        <v>33</v>
      </c>
      <c r="E359">
        <v>2</v>
      </c>
      <c r="F359" s="3" t="s">
        <v>312</v>
      </c>
      <c r="G359" s="4" t="s">
        <v>1609</v>
      </c>
      <c r="H359" s="5" t="s">
        <v>1610</v>
      </c>
      <c r="I359" s="3" t="s">
        <v>49</v>
      </c>
      <c r="J359" s="3" t="s">
        <v>1611</v>
      </c>
      <c r="K359" s="3" t="s">
        <v>29</v>
      </c>
      <c r="L359" s="3" t="s">
        <v>1612</v>
      </c>
      <c r="M359" s="3">
        <v>350</v>
      </c>
      <c r="N359" s="3">
        <f t="shared" si="12"/>
        <v>104</v>
      </c>
      <c r="O359" s="3">
        <v>0</v>
      </c>
      <c r="P359" s="3">
        <v>0</v>
      </c>
      <c r="Q359" s="3">
        <v>350</v>
      </c>
      <c r="R359" s="3">
        <v>1220</v>
      </c>
      <c r="S359" s="3">
        <v>246</v>
      </c>
      <c r="T359" s="3">
        <v>1000</v>
      </c>
      <c r="U359" s="3">
        <v>8.8999999999999996E-2</v>
      </c>
      <c r="V359" s="12">
        <v>265.58</v>
      </c>
      <c r="W359" s="3" t="s">
        <v>1613</v>
      </c>
    </row>
    <row r="360" spans="1:23" x14ac:dyDescent="0.25">
      <c r="A360">
        <v>620</v>
      </c>
      <c r="B360">
        <v>6206980</v>
      </c>
      <c r="C360" s="3" t="s">
        <v>468</v>
      </c>
      <c r="D360" s="3" t="s">
        <v>469</v>
      </c>
      <c r="E360">
        <v>10</v>
      </c>
      <c r="F360" s="3" t="s">
        <v>54</v>
      </c>
      <c r="G360" s="4" t="s">
        <v>1614</v>
      </c>
      <c r="H360" s="5" t="s">
        <v>1615</v>
      </c>
      <c r="I360" s="3" t="s">
        <v>525</v>
      </c>
      <c r="J360" s="3" t="s">
        <v>1616</v>
      </c>
      <c r="K360" s="3" t="s">
        <v>297</v>
      </c>
      <c r="L360" s="3" t="s">
        <v>1617</v>
      </c>
      <c r="M360" s="3">
        <v>55</v>
      </c>
      <c r="N360" s="3">
        <f t="shared" si="12"/>
        <v>-191</v>
      </c>
      <c r="O360" s="3">
        <v>0</v>
      </c>
      <c r="P360" s="3">
        <v>0</v>
      </c>
      <c r="Q360" s="3">
        <v>55</v>
      </c>
      <c r="R360" s="3">
        <v>1</v>
      </c>
      <c r="S360" s="3">
        <v>110</v>
      </c>
      <c r="T360" s="3">
        <v>0</v>
      </c>
      <c r="U360" s="3">
        <v>0</v>
      </c>
      <c r="V360" s="12">
        <v>110</v>
      </c>
      <c r="W360" s="3" t="s">
        <v>1618</v>
      </c>
    </row>
    <row r="361" spans="1:23" x14ac:dyDescent="0.25">
      <c r="A361">
        <v>620</v>
      </c>
      <c r="B361">
        <v>196200010</v>
      </c>
      <c r="C361" s="3" t="s">
        <v>1619</v>
      </c>
      <c r="D361" s="3" t="s">
        <v>33</v>
      </c>
      <c r="E361">
        <v>12</v>
      </c>
      <c r="F361" s="3" t="s">
        <v>46</v>
      </c>
      <c r="G361" s="4" t="s">
        <v>1620</v>
      </c>
      <c r="H361" s="5" t="s">
        <v>1621</v>
      </c>
      <c r="I361" s="3" t="s">
        <v>37</v>
      </c>
      <c r="J361" s="3" t="s">
        <v>1622</v>
      </c>
      <c r="K361" s="3" t="s">
        <v>39</v>
      </c>
      <c r="L361" s="3" t="s">
        <v>1599</v>
      </c>
      <c r="M361" s="3">
        <v>200</v>
      </c>
      <c r="N361" s="3">
        <f t="shared" si="12"/>
        <v>-46</v>
      </c>
      <c r="O361" s="3">
        <v>1000</v>
      </c>
      <c r="P361" s="3">
        <v>7.9000000000000001E-2</v>
      </c>
      <c r="Q361" s="3">
        <v>200</v>
      </c>
      <c r="R361" s="3">
        <v>0</v>
      </c>
      <c r="S361" s="3">
        <v>240</v>
      </c>
      <c r="T361" s="3">
        <v>1000</v>
      </c>
      <c r="U361" s="3">
        <v>8.8999999999999996E-2</v>
      </c>
      <c r="V361" s="12">
        <v>240</v>
      </c>
      <c r="W361" s="3" t="s">
        <v>729</v>
      </c>
    </row>
    <row r="362" spans="1:23" x14ac:dyDescent="0.25">
      <c r="A362">
        <v>620</v>
      </c>
      <c r="B362">
        <v>196200005</v>
      </c>
      <c r="C362" s="3" t="s">
        <v>1627</v>
      </c>
      <c r="D362" s="3" t="s">
        <v>1601</v>
      </c>
      <c r="E362">
        <v>10</v>
      </c>
      <c r="F362" s="3" t="s">
        <v>146</v>
      </c>
      <c r="G362" s="4" t="s">
        <v>1465</v>
      </c>
      <c r="H362" s="5" t="s">
        <v>1624</v>
      </c>
      <c r="I362" s="3" t="s">
        <v>653</v>
      </c>
      <c r="J362" s="3" t="s">
        <v>1628</v>
      </c>
      <c r="K362" s="3" t="s">
        <v>297</v>
      </c>
      <c r="L362" s="3" t="s">
        <v>64</v>
      </c>
      <c r="M362" s="3">
        <v>108</v>
      </c>
      <c r="N362" s="3">
        <f t="shared" si="12"/>
        <v>-138</v>
      </c>
      <c r="O362" s="3">
        <v>0</v>
      </c>
      <c r="P362" s="3">
        <v>0</v>
      </c>
      <c r="Q362" s="3">
        <v>108</v>
      </c>
      <c r="R362" s="3">
        <v>1</v>
      </c>
      <c r="S362" s="3">
        <v>110</v>
      </c>
      <c r="T362" s="3">
        <v>0</v>
      </c>
      <c r="U362" s="3">
        <v>0</v>
      </c>
      <c r="V362" s="12">
        <v>110</v>
      </c>
      <c r="W362" s="3" t="s">
        <v>168</v>
      </c>
    </row>
    <row r="363" spans="1:23" x14ac:dyDescent="0.25">
      <c r="A363">
        <v>620</v>
      </c>
      <c r="B363">
        <v>186200220</v>
      </c>
      <c r="C363" s="3" t="s">
        <v>1595</v>
      </c>
      <c r="D363" s="3" t="s">
        <v>33</v>
      </c>
      <c r="E363">
        <v>7</v>
      </c>
      <c r="F363" s="3" t="s">
        <v>54</v>
      </c>
      <c r="G363" s="4" t="s">
        <v>1623</v>
      </c>
      <c r="H363" s="5" t="s">
        <v>1624</v>
      </c>
      <c r="I363" s="3" t="s">
        <v>122</v>
      </c>
      <c r="J363" s="3" t="s">
        <v>1625</v>
      </c>
      <c r="K363" s="3" t="s">
        <v>29</v>
      </c>
      <c r="L363" s="3" t="s">
        <v>1599</v>
      </c>
      <c r="M363" s="3">
        <v>195</v>
      </c>
      <c r="N363" s="3">
        <f t="shared" si="12"/>
        <v>-51</v>
      </c>
      <c r="O363" s="3">
        <v>1000</v>
      </c>
      <c r="P363" s="3">
        <v>7.9000000000000001E-2</v>
      </c>
      <c r="Q363" s="3">
        <v>195</v>
      </c>
      <c r="R363" s="3">
        <v>463</v>
      </c>
      <c r="S363" s="3">
        <v>246</v>
      </c>
      <c r="T363" s="3">
        <v>1000</v>
      </c>
      <c r="U363" s="3">
        <v>8.8999999999999996E-2</v>
      </c>
      <c r="V363" s="12">
        <v>246</v>
      </c>
      <c r="W363" s="3" t="s">
        <v>586</v>
      </c>
    </row>
    <row r="364" spans="1:23" x14ac:dyDescent="0.25">
      <c r="A364">
        <v>620</v>
      </c>
      <c r="B364">
        <v>186200220</v>
      </c>
      <c r="C364" s="3" t="s">
        <v>1595</v>
      </c>
      <c r="D364" s="3" t="s">
        <v>33</v>
      </c>
      <c r="E364">
        <v>7</v>
      </c>
      <c r="F364" s="3" t="s">
        <v>54</v>
      </c>
      <c r="G364" s="4" t="s">
        <v>1623</v>
      </c>
      <c r="H364" s="5" t="s">
        <v>1624</v>
      </c>
      <c r="I364" s="3" t="s">
        <v>122</v>
      </c>
      <c r="J364" s="3" t="s">
        <v>1626</v>
      </c>
      <c r="K364" s="3" t="s">
        <v>29</v>
      </c>
      <c r="L364" s="3" t="s">
        <v>1599</v>
      </c>
      <c r="M364" s="3">
        <v>195</v>
      </c>
      <c r="N364" s="3">
        <f t="shared" si="12"/>
        <v>-51</v>
      </c>
      <c r="O364" s="3">
        <v>1000</v>
      </c>
      <c r="P364" s="3">
        <v>7.9000000000000001E-2</v>
      </c>
      <c r="Q364" s="3">
        <v>195</v>
      </c>
      <c r="R364" s="3">
        <v>907</v>
      </c>
      <c r="S364" s="3">
        <v>246</v>
      </c>
      <c r="T364" s="3">
        <v>1000</v>
      </c>
      <c r="U364" s="3">
        <v>8.8999999999999996E-2</v>
      </c>
      <c r="V364" s="12">
        <v>246</v>
      </c>
      <c r="W364" s="3" t="s">
        <v>586</v>
      </c>
    </row>
    <row r="365" spans="1:23" x14ac:dyDescent="0.25">
      <c r="A365">
        <v>620</v>
      </c>
      <c r="B365">
        <v>186200220</v>
      </c>
      <c r="C365" s="3" t="s">
        <v>1595</v>
      </c>
      <c r="D365" s="3" t="s">
        <v>33</v>
      </c>
      <c r="E365">
        <v>7</v>
      </c>
      <c r="F365" s="3" t="s">
        <v>54</v>
      </c>
      <c r="G365" s="4" t="s">
        <v>1623</v>
      </c>
      <c r="H365" s="5" t="s">
        <v>1629</v>
      </c>
      <c r="I365" s="3" t="s">
        <v>122</v>
      </c>
      <c r="J365" s="3" t="s">
        <v>1630</v>
      </c>
      <c r="K365" s="3" t="s">
        <v>29</v>
      </c>
      <c r="L365" s="3" t="s">
        <v>1599</v>
      </c>
      <c r="M365" s="3">
        <v>195</v>
      </c>
      <c r="N365" s="3">
        <f t="shared" si="12"/>
        <v>-51</v>
      </c>
      <c r="O365" s="3">
        <v>1000</v>
      </c>
      <c r="P365" s="3">
        <v>7.9000000000000001E-2</v>
      </c>
      <c r="Q365" s="3">
        <v>229.839</v>
      </c>
      <c r="R365" s="3">
        <v>1441</v>
      </c>
      <c r="S365" s="3">
        <v>246</v>
      </c>
      <c r="T365" s="3">
        <v>1000</v>
      </c>
      <c r="U365" s="3">
        <v>8.8999999999999996E-2</v>
      </c>
      <c r="V365" s="12">
        <v>285.24900000000002</v>
      </c>
      <c r="W365" s="3" t="s">
        <v>323</v>
      </c>
    </row>
    <row r="366" spans="1:23" x14ac:dyDescent="0.25">
      <c r="A366">
        <v>620</v>
      </c>
      <c r="B366">
        <v>6201911</v>
      </c>
      <c r="C366" s="3" t="s">
        <v>1631</v>
      </c>
      <c r="D366" s="3" t="s">
        <v>23</v>
      </c>
      <c r="E366">
        <v>2</v>
      </c>
      <c r="F366" s="3" t="s">
        <v>258</v>
      </c>
      <c r="G366" s="4" t="s">
        <v>849</v>
      </c>
      <c r="H366" s="5" t="s">
        <v>1632</v>
      </c>
      <c r="I366" s="3" t="s">
        <v>182</v>
      </c>
      <c r="J366" s="3" t="s">
        <v>1633</v>
      </c>
      <c r="K366" s="3" t="s">
        <v>39</v>
      </c>
      <c r="L366" s="3" t="s">
        <v>1634</v>
      </c>
      <c r="M366" s="3">
        <v>205</v>
      </c>
      <c r="N366" s="3">
        <f t="shared" si="12"/>
        <v>-41</v>
      </c>
      <c r="O366" s="3">
        <v>1000</v>
      </c>
      <c r="P366" s="3">
        <v>7.9000000000000001E-2</v>
      </c>
      <c r="Q366" s="3">
        <v>273.88799999999998</v>
      </c>
      <c r="R366" s="3">
        <v>1872</v>
      </c>
      <c r="S366" s="3">
        <v>264</v>
      </c>
      <c r="T366" s="3">
        <v>1000</v>
      </c>
      <c r="U366" s="3">
        <v>8.8999999999999996E-2</v>
      </c>
      <c r="V366" s="12">
        <v>341.608</v>
      </c>
      <c r="W366" s="3" t="s">
        <v>278</v>
      </c>
    </row>
    <row r="367" spans="1:23" x14ac:dyDescent="0.25">
      <c r="A367">
        <v>620</v>
      </c>
      <c r="B367">
        <v>196200006</v>
      </c>
      <c r="C367" s="3" t="s">
        <v>1635</v>
      </c>
      <c r="D367" s="3" t="s">
        <v>1636</v>
      </c>
      <c r="E367">
        <v>11</v>
      </c>
      <c r="F367" s="3" t="s">
        <v>24</v>
      </c>
      <c r="G367" s="4" t="s">
        <v>1637</v>
      </c>
      <c r="H367" s="5" t="s">
        <v>1638</v>
      </c>
      <c r="I367" s="3" t="s">
        <v>49</v>
      </c>
      <c r="J367" s="3" t="s">
        <v>1639</v>
      </c>
      <c r="K367" s="3" t="s">
        <v>29</v>
      </c>
      <c r="L367" s="3" t="s">
        <v>849</v>
      </c>
      <c r="M367" s="3">
        <v>200</v>
      </c>
      <c r="N367" s="3">
        <f t="shared" si="12"/>
        <v>-46</v>
      </c>
      <c r="O367" s="3">
        <v>1000</v>
      </c>
      <c r="P367" s="3">
        <v>7.9000000000000001E-2</v>
      </c>
      <c r="Q367" s="3">
        <v>240.21100000000001</v>
      </c>
      <c r="R367" s="3">
        <v>1509</v>
      </c>
      <c r="S367" s="3">
        <v>246</v>
      </c>
      <c r="T367" s="3">
        <v>1000</v>
      </c>
      <c r="U367" s="3">
        <v>8.8999999999999996E-2</v>
      </c>
      <c r="V367" s="12">
        <v>291.30099999999999</v>
      </c>
      <c r="W367" s="3" t="s">
        <v>434</v>
      </c>
    </row>
    <row r="368" spans="1:23" x14ac:dyDescent="0.25">
      <c r="A368">
        <v>620</v>
      </c>
      <c r="B368">
        <v>6203609</v>
      </c>
      <c r="C368" s="3" t="s">
        <v>210</v>
      </c>
      <c r="D368" s="3" t="s">
        <v>33</v>
      </c>
      <c r="E368">
        <v>6</v>
      </c>
      <c r="F368" s="3" t="s">
        <v>78</v>
      </c>
      <c r="G368" s="4" t="s">
        <v>524</v>
      </c>
      <c r="H368" s="5" t="s">
        <v>1638</v>
      </c>
      <c r="I368" s="3" t="s">
        <v>508</v>
      </c>
      <c r="J368" s="3" t="s">
        <v>1640</v>
      </c>
      <c r="K368" s="3" t="s">
        <v>29</v>
      </c>
      <c r="L368" s="3" t="s">
        <v>977</v>
      </c>
      <c r="M368" s="3">
        <v>240</v>
      </c>
      <c r="N368" s="3">
        <f t="shared" si="12"/>
        <v>-6</v>
      </c>
      <c r="O368" s="3">
        <v>1000</v>
      </c>
      <c r="P368" s="3">
        <v>7.9000000000000001E-2</v>
      </c>
      <c r="Q368" s="3">
        <v>240</v>
      </c>
      <c r="R368" s="3">
        <v>305</v>
      </c>
      <c r="S368" s="3">
        <v>281</v>
      </c>
      <c r="T368" s="3">
        <v>1000</v>
      </c>
      <c r="U368" s="3">
        <v>8.8999999999999996E-2</v>
      </c>
      <c r="V368" s="12">
        <v>281</v>
      </c>
      <c r="W368" s="3" t="s">
        <v>800</v>
      </c>
    </row>
    <row r="369" spans="1:23" x14ac:dyDescent="0.25">
      <c r="A369">
        <v>620</v>
      </c>
      <c r="B369">
        <v>196200013</v>
      </c>
      <c r="C369" s="3" t="s">
        <v>1641</v>
      </c>
      <c r="D369" s="3" t="s">
        <v>33</v>
      </c>
      <c r="E369">
        <v>2</v>
      </c>
      <c r="F369" s="3" t="s">
        <v>54</v>
      </c>
      <c r="G369" s="4" t="s">
        <v>846</v>
      </c>
      <c r="H369" s="5" t="s">
        <v>1642</v>
      </c>
      <c r="I369" s="3" t="s">
        <v>122</v>
      </c>
      <c r="J369" s="3" t="s">
        <v>1643</v>
      </c>
      <c r="K369" s="3" t="s">
        <v>29</v>
      </c>
      <c r="L369" s="3" t="s">
        <v>64</v>
      </c>
      <c r="M369" s="3">
        <v>215</v>
      </c>
      <c r="N369" s="3">
        <f t="shared" si="12"/>
        <v>-31</v>
      </c>
      <c r="O369" s="3">
        <v>1000</v>
      </c>
      <c r="P369" s="3">
        <v>7.9000000000000001E-2</v>
      </c>
      <c r="Q369" s="3">
        <v>215</v>
      </c>
      <c r="R369" s="3">
        <v>417</v>
      </c>
      <c r="S369" s="3">
        <v>246</v>
      </c>
      <c r="T369" s="3">
        <v>1000</v>
      </c>
      <c r="U369" s="3">
        <v>8.8999999999999996E-2</v>
      </c>
      <c r="V369" s="12">
        <v>246</v>
      </c>
      <c r="W369" s="3" t="s">
        <v>597</v>
      </c>
    </row>
    <row r="370" spans="1:23" x14ac:dyDescent="0.25">
      <c r="A370">
        <v>620</v>
      </c>
      <c r="B370">
        <v>236200009</v>
      </c>
      <c r="C370" s="3" t="s">
        <v>1644</v>
      </c>
      <c r="D370" s="3" t="s">
        <v>33</v>
      </c>
      <c r="E370">
        <v>3</v>
      </c>
      <c r="F370" s="3" t="s">
        <v>54</v>
      </c>
      <c r="G370" s="4" t="s">
        <v>1358</v>
      </c>
      <c r="H370" s="5" t="s">
        <v>1645</v>
      </c>
      <c r="I370" s="3" t="s">
        <v>319</v>
      </c>
      <c r="J370" s="3" t="s">
        <v>1646</v>
      </c>
      <c r="K370" s="3" t="s">
        <v>321</v>
      </c>
      <c r="L370" s="3" t="s">
        <v>64</v>
      </c>
      <c r="M370" s="3">
        <v>204</v>
      </c>
      <c r="N370" s="3">
        <f t="shared" si="12"/>
        <v>-42</v>
      </c>
      <c r="O370" s="3">
        <v>2000</v>
      </c>
      <c r="P370" s="3">
        <v>9.9000000000000005E-2</v>
      </c>
      <c r="Q370" s="3">
        <v>204</v>
      </c>
      <c r="R370" s="3">
        <v>1</v>
      </c>
      <c r="S370" s="3">
        <v>204</v>
      </c>
      <c r="T370" s="3">
        <v>2000</v>
      </c>
      <c r="U370" s="3">
        <v>9.9000000000000005E-2</v>
      </c>
      <c r="V370" s="12">
        <v>204</v>
      </c>
      <c r="W370" s="3" t="s">
        <v>493</v>
      </c>
    </row>
    <row r="371" spans="1:23" x14ac:dyDescent="0.25">
      <c r="A371">
        <v>620</v>
      </c>
      <c r="B371">
        <v>6203742</v>
      </c>
      <c r="C371" s="3" t="s">
        <v>1571</v>
      </c>
      <c r="D371" s="3" t="s">
        <v>33</v>
      </c>
      <c r="E371">
        <v>1</v>
      </c>
      <c r="F371" s="3" t="s">
        <v>1572</v>
      </c>
      <c r="G371" s="4" t="s">
        <v>849</v>
      </c>
      <c r="H371" s="5" t="s">
        <v>1647</v>
      </c>
      <c r="I371" s="3" t="s">
        <v>122</v>
      </c>
      <c r="J371" s="3" t="s">
        <v>1648</v>
      </c>
      <c r="K371" s="3" t="s">
        <v>29</v>
      </c>
      <c r="L371" s="3" t="s">
        <v>513</v>
      </c>
      <c r="M371" s="3">
        <v>200</v>
      </c>
      <c r="N371" s="3">
        <f t="shared" si="12"/>
        <v>-46</v>
      </c>
      <c r="O371" s="3">
        <v>1000</v>
      </c>
      <c r="P371" s="3">
        <v>7.9000000000000001E-2</v>
      </c>
      <c r="Q371" s="3">
        <v>200</v>
      </c>
      <c r="R371" s="3">
        <v>490</v>
      </c>
      <c r="S371" s="3">
        <v>246</v>
      </c>
      <c r="T371" s="3">
        <v>1000</v>
      </c>
      <c r="U371" s="3">
        <v>8.8999999999999996E-2</v>
      </c>
      <c r="V371" s="12">
        <v>246</v>
      </c>
      <c r="W371" s="3" t="s">
        <v>323</v>
      </c>
    </row>
    <row r="372" spans="1:23" x14ac:dyDescent="0.25">
      <c r="A372">
        <v>620</v>
      </c>
      <c r="B372">
        <v>196200040</v>
      </c>
      <c r="C372" s="3" t="s">
        <v>1649</v>
      </c>
      <c r="D372" s="3" t="s">
        <v>23</v>
      </c>
      <c r="E372">
        <v>4</v>
      </c>
      <c r="F372" s="3" t="s">
        <v>24</v>
      </c>
      <c r="G372" s="4" t="s">
        <v>1650</v>
      </c>
      <c r="H372" s="5" t="s">
        <v>1651</v>
      </c>
      <c r="I372" s="3" t="s">
        <v>319</v>
      </c>
      <c r="J372" s="3" t="s">
        <v>1652</v>
      </c>
      <c r="K372" s="3" t="s">
        <v>321</v>
      </c>
      <c r="L372" s="3" t="s">
        <v>1650</v>
      </c>
      <c r="M372" s="3">
        <v>189</v>
      </c>
      <c r="N372" s="3">
        <f t="shared" si="12"/>
        <v>-57</v>
      </c>
      <c r="O372" s="3">
        <v>2000</v>
      </c>
      <c r="P372" s="3">
        <v>8.5999999999999993E-2</v>
      </c>
      <c r="Q372" s="3">
        <v>333.48</v>
      </c>
      <c r="R372" s="3">
        <v>3680</v>
      </c>
      <c r="S372" s="3">
        <v>204</v>
      </c>
      <c r="T372" s="3">
        <v>2000</v>
      </c>
      <c r="U372" s="3">
        <v>9.9000000000000005E-2</v>
      </c>
      <c r="V372" s="12">
        <v>370.32</v>
      </c>
      <c r="W372" s="3" t="s">
        <v>136</v>
      </c>
    </row>
    <row r="373" spans="1:23" x14ac:dyDescent="0.25">
      <c r="A373">
        <v>620</v>
      </c>
      <c r="B373">
        <v>196200035</v>
      </c>
      <c r="C373" s="3" t="s">
        <v>1653</v>
      </c>
      <c r="D373" s="3" t="s">
        <v>1654</v>
      </c>
      <c r="E373">
        <v>10</v>
      </c>
      <c r="F373" s="3" t="s">
        <v>258</v>
      </c>
      <c r="G373" s="4" t="s">
        <v>1655</v>
      </c>
      <c r="H373" s="5" t="s">
        <v>1656</v>
      </c>
      <c r="I373" s="3" t="s">
        <v>27</v>
      </c>
      <c r="J373" s="3" t="s">
        <v>1657</v>
      </c>
      <c r="K373" s="3" t="s">
        <v>29</v>
      </c>
      <c r="L373" s="3" t="s">
        <v>1658</v>
      </c>
      <c r="M373" s="3">
        <v>249</v>
      </c>
      <c r="N373" s="3">
        <f t="shared" si="12"/>
        <v>3</v>
      </c>
      <c r="O373" s="3">
        <v>2500</v>
      </c>
      <c r="P373" s="3">
        <v>0.06</v>
      </c>
      <c r="Q373" s="3">
        <v>334.68</v>
      </c>
      <c r="R373" s="3">
        <v>3928</v>
      </c>
      <c r="S373" s="3">
        <v>246</v>
      </c>
      <c r="T373" s="3">
        <v>1000</v>
      </c>
      <c r="U373" s="3">
        <v>8.8999999999999996E-2</v>
      </c>
      <c r="V373" s="12">
        <v>506.59199999999998</v>
      </c>
      <c r="W373" s="3" t="s">
        <v>41</v>
      </c>
    </row>
    <row r="374" spans="1:23" x14ac:dyDescent="0.25">
      <c r="A374">
        <v>620</v>
      </c>
      <c r="B374">
        <v>226200035</v>
      </c>
      <c r="C374" s="3" t="s">
        <v>1659</v>
      </c>
      <c r="D374" s="3" t="s">
        <v>1479</v>
      </c>
      <c r="E374">
        <v>9</v>
      </c>
      <c r="F374" s="3" t="s">
        <v>54</v>
      </c>
      <c r="G374" s="4" t="s">
        <v>1660</v>
      </c>
      <c r="H374" s="5" t="s">
        <v>1661</v>
      </c>
      <c r="I374" s="3" t="s">
        <v>27</v>
      </c>
      <c r="J374" s="3" t="s">
        <v>1662</v>
      </c>
      <c r="K374" s="3" t="s">
        <v>29</v>
      </c>
      <c r="L374" s="3" t="s">
        <v>1660</v>
      </c>
      <c r="M374" s="3">
        <v>240</v>
      </c>
      <c r="N374" s="3">
        <f t="shared" si="12"/>
        <v>-6</v>
      </c>
      <c r="O374" s="3">
        <v>1000</v>
      </c>
      <c r="P374" s="3">
        <v>8.8999999999999996E-2</v>
      </c>
      <c r="Q374" s="3">
        <v>392.81299999999999</v>
      </c>
      <c r="R374" s="3">
        <v>2717</v>
      </c>
      <c r="S374" s="3">
        <v>246</v>
      </c>
      <c r="T374" s="3">
        <v>1000</v>
      </c>
      <c r="U374" s="3">
        <v>8.8999999999999996E-2</v>
      </c>
      <c r="V374" s="12">
        <v>398.81299999999999</v>
      </c>
      <c r="W374" s="3" t="s">
        <v>168</v>
      </c>
    </row>
    <row r="375" spans="1:23" x14ac:dyDescent="0.25">
      <c r="A375">
        <v>620</v>
      </c>
      <c r="B375">
        <v>186200144</v>
      </c>
      <c r="C375" s="3" t="s">
        <v>1464</v>
      </c>
      <c r="D375" s="3" t="s">
        <v>33</v>
      </c>
      <c r="E375">
        <v>6</v>
      </c>
      <c r="F375" s="3" t="s">
        <v>101</v>
      </c>
      <c r="G375" s="4" t="s">
        <v>1465</v>
      </c>
      <c r="H375" s="5" t="s">
        <v>1663</v>
      </c>
      <c r="I375" s="3" t="s">
        <v>122</v>
      </c>
      <c r="J375" s="3" t="s">
        <v>1664</v>
      </c>
      <c r="K375" s="3" t="s">
        <v>29</v>
      </c>
      <c r="L375" s="3" t="s">
        <v>64</v>
      </c>
      <c r="M375" s="3">
        <v>215</v>
      </c>
      <c r="N375" s="3">
        <f t="shared" si="12"/>
        <v>-31</v>
      </c>
      <c r="O375" s="3">
        <v>1000</v>
      </c>
      <c r="P375" s="3">
        <v>7.9000000000000001E-2</v>
      </c>
      <c r="Q375" s="3">
        <v>215</v>
      </c>
      <c r="R375" s="3">
        <v>410</v>
      </c>
      <c r="S375" s="3">
        <v>246</v>
      </c>
      <c r="T375" s="3">
        <v>1000</v>
      </c>
      <c r="U375" s="3">
        <v>8.8999999999999996E-2</v>
      </c>
      <c r="V375" s="12">
        <v>246</v>
      </c>
      <c r="W375" s="3" t="s">
        <v>597</v>
      </c>
    </row>
    <row r="376" spans="1:23" x14ac:dyDescent="0.25">
      <c r="A376">
        <v>620</v>
      </c>
      <c r="B376">
        <v>186200144</v>
      </c>
      <c r="C376" s="3" t="s">
        <v>1464</v>
      </c>
      <c r="D376" s="3" t="s">
        <v>33</v>
      </c>
      <c r="E376">
        <v>6</v>
      </c>
      <c r="F376" s="3" t="s">
        <v>101</v>
      </c>
      <c r="G376" s="4" t="s">
        <v>1465</v>
      </c>
      <c r="H376" s="5" t="s">
        <v>1663</v>
      </c>
      <c r="I376" s="3" t="s">
        <v>122</v>
      </c>
      <c r="J376" s="3" t="s">
        <v>1665</v>
      </c>
      <c r="K376" s="3" t="s">
        <v>29</v>
      </c>
      <c r="L376" s="3" t="s">
        <v>64</v>
      </c>
      <c r="M376" s="3">
        <v>215</v>
      </c>
      <c r="N376" s="3">
        <f t="shared" ref="N376:N386" si="13">M376-246</f>
        <v>-31</v>
      </c>
      <c r="O376" s="3">
        <v>1000</v>
      </c>
      <c r="P376" s="3">
        <v>7.9000000000000001E-2</v>
      </c>
      <c r="Q376" s="3">
        <v>215</v>
      </c>
      <c r="R376" s="3">
        <v>363</v>
      </c>
      <c r="S376" s="3">
        <v>246</v>
      </c>
      <c r="T376" s="3">
        <v>1000</v>
      </c>
      <c r="U376" s="3">
        <v>8.8999999999999996E-2</v>
      </c>
      <c r="V376" s="12">
        <v>246</v>
      </c>
      <c r="W376" s="3" t="s">
        <v>597</v>
      </c>
    </row>
    <row r="377" spans="1:23" x14ac:dyDescent="0.25">
      <c r="A377">
        <v>620</v>
      </c>
      <c r="B377">
        <v>186200175</v>
      </c>
      <c r="C377" s="3" t="s">
        <v>1666</v>
      </c>
      <c r="D377" s="3" t="s">
        <v>33</v>
      </c>
      <c r="E377">
        <v>7</v>
      </c>
      <c r="F377" s="3" t="s">
        <v>24</v>
      </c>
      <c r="G377" s="4" t="s">
        <v>1667</v>
      </c>
      <c r="H377" s="5" t="s">
        <v>1668</v>
      </c>
      <c r="I377" s="3" t="s">
        <v>166</v>
      </c>
      <c r="J377" s="3" t="s">
        <v>1669</v>
      </c>
      <c r="K377" s="3" t="s">
        <v>39</v>
      </c>
      <c r="L377" s="3" t="s">
        <v>1670</v>
      </c>
      <c r="M377" s="3">
        <v>550</v>
      </c>
      <c r="N377" s="3">
        <f t="shared" si="13"/>
        <v>304</v>
      </c>
      <c r="O377" s="3">
        <v>5000</v>
      </c>
      <c r="P377" s="3">
        <v>6.9000000000000006E-2</v>
      </c>
      <c r="Q377" s="3">
        <v>593.33199999999999</v>
      </c>
      <c r="R377" s="3">
        <v>5628</v>
      </c>
      <c r="S377" s="3">
        <v>245</v>
      </c>
      <c r="T377" s="3">
        <v>1000</v>
      </c>
      <c r="U377" s="3">
        <v>8.8999999999999996E-2</v>
      </c>
      <c r="V377" s="12">
        <v>656.89200000000005</v>
      </c>
      <c r="W377" s="3" t="s">
        <v>136</v>
      </c>
    </row>
    <row r="378" spans="1:23" x14ac:dyDescent="0.25">
      <c r="A378">
        <v>620</v>
      </c>
      <c r="B378">
        <v>226200186</v>
      </c>
      <c r="C378" s="3" t="s">
        <v>1671</v>
      </c>
      <c r="D378" s="3" t="s">
        <v>33</v>
      </c>
      <c r="E378">
        <v>4</v>
      </c>
      <c r="F378" s="3" t="s">
        <v>78</v>
      </c>
      <c r="G378" s="4" t="s">
        <v>1672</v>
      </c>
      <c r="H378" s="5" t="s">
        <v>1673</v>
      </c>
      <c r="I378" s="3" t="s">
        <v>642</v>
      </c>
      <c r="J378" s="3" t="s">
        <v>1674</v>
      </c>
      <c r="K378" s="3" t="s">
        <v>297</v>
      </c>
      <c r="L378" s="3" t="s">
        <v>64</v>
      </c>
      <c r="M378" s="3">
        <v>99</v>
      </c>
      <c r="N378" s="3">
        <f t="shared" si="13"/>
        <v>-147</v>
      </c>
      <c r="O378" s="3">
        <v>0</v>
      </c>
      <c r="P378" s="3">
        <v>0</v>
      </c>
      <c r="Q378" s="3">
        <v>99</v>
      </c>
      <c r="R378" s="3">
        <v>1</v>
      </c>
      <c r="S378" s="3">
        <v>99</v>
      </c>
      <c r="T378" s="3">
        <v>0</v>
      </c>
      <c r="U378" s="3">
        <v>0</v>
      </c>
      <c r="V378" s="12">
        <v>99</v>
      </c>
      <c r="W378" s="3" t="s">
        <v>493</v>
      </c>
    </row>
    <row r="379" spans="1:23" x14ac:dyDescent="0.25">
      <c r="A379">
        <v>620</v>
      </c>
      <c r="B379">
        <v>196200047</v>
      </c>
      <c r="C379" s="3" t="s">
        <v>1675</v>
      </c>
      <c r="D379" s="3" t="s">
        <v>33</v>
      </c>
      <c r="E379">
        <v>3</v>
      </c>
      <c r="F379" s="3" t="s">
        <v>146</v>
      </c>
      <c r="G379" s="4" t="s">
        <v>1676</v>
      </c>
      <c r="H379" s="5" t="s">
        <v>1673</v>
      </c>
      <c r="I379" s="3" t="s">
        <v>182</v>
      </c>
      <c r="J379" s="3" t="s">
        <v>1677</v>
      </c>
      <c r="K379" s="3" t="s">
        <v>39</v>
      </c>
      <c r="L379" s="3" t="s">
        <v>64</v>
      </c>
      <c r="M379" s="3">
        <v>269</v>
      </c>
      <c r="N379" s="3">
        <f t="shared" si="13"/>
        <v>23</v>
      </c>
      <c r="O379" s="3">
        <v>1000</v>
      </c>
      <c r="P379" s="3">
        <v>7.9000000000000001E-2</v>
      </c>
      <c r="Q379" s="3">
        <v>325.48500000000001</v>
      </c>
      <c r="R379" s="3">
        <v>1715</v>
      </c>
      <c r="S379" s="3">
        <v>264</v>
      </c>
      <c r="T379" s="3">
        <v>1000</v>
      </c>
      <c r="U379" s="3">
        <v>8.8999999999999996E-2</v>
      </c>
      <c r="V379" s="12">
        <v>327.63499999999999</v>
      </c>
      <c r="W379" s="3" t="s">
        <v>640</v>
      </c>
    </row>
    <row r="380" spans="1:23" x14ac:dyDescent="0.25">
      <c r="A380">
        <v>620</v>
      </c>
      <c r="B380">
        <v>196200047</v>
      </c>
      <c r="C380" s="3" t="s">
        <v>1675</v>
      </c>
      <c r="D380" s="3" t="s">
        <v>33</v>
      </c>
      <c r="E380">
        <v>3</v>
      </c>
      <c r="F380" s="3" t="s">
        <v>146</v>
      </c>
      <c r="G380" s="4" t="s">
        <v>534</v>
      </c>
      <c r="H380" s="5" t="s">
        <v>1673</v>
      </c>
      <c r="I380" s="3" t="s">
        <v>91</v>
      </c>
      <c r="J380" s="3" t="s">
        <v>1678</v>
      </c>
      <c r="K380" s="3" t="s">
        <v>39</v>
      </c>
      <c r="L380" s="3" t="s">
        <v>1453</v>
      </c>
      <c r="M380" s="3">
        <v>295</v>
      </c>
      <c r="N380" s="3">
        <f t="shared" si="13"/>
        <v>49</v>
      </c>
      <c r="O380" s="3">
        <v>1200</v>
      </c>
      <c r="P380" s="3">
        <v>7.9000000000000001E-2</v>
      </c>
      <c r="Q380" s="3">
        <v>524.02099999999996</v>
      </c>
      <c r="R380" s="3">
        <v>4099</v>
      </c>
      <c r="S380" s="3">
        <v>345</v>
      </c>
      <c r="T380" s="3">
        <v>1000</v>
      </c>
      <c r="U380" s="3">
        <v>7.9000000000000001E-2</v>
      </c>
      <c r="V380" s="12">
        <v>589.82100000000003</v>
      </c>
      <c r="W380" s="3" t="s">
        <v>677</v>
      </c>
    </row>
    <row r="381" spans="1:23" x14ac:dyDescent="0.25">
      <c r="A381">
        <v>620</v>
      </c>
      <c r="B381">
        <v>196200066</v>
      </c>
      <c r="C381" s="3" t="s">
        <v>263</v>
      </c>
      <c r="D381" s="3" t="s">
        <v>33</v>
      </c>
      <c r="E381">
        <v>6</v>
      </c>
      <c r="F381" s="3" t="s">
        <v>312</v>
      </c>
      <c r="G381" s="4" t="s">
        <v>1679</v>
      </c>
      <c r="H381" s="5" t="s">
        <v>1680</v>
      </c>
      <c r="I381" s="3" t="s">
        <v>27</v>
      </c>
      <c r="J381" s="3" t="s">
        <v>1681</v>
      </c>
      <c r="K381" s="3" t="s">
        <v>29</v>
      </c>
      <c r="L381" s="3" t="s">
        <v>64</v>
      </c>
      <c r="M381" s="3">
        <v>220</v>
      </c>
      <c r="N381" s="3">
        <f t="shared" si="13"/>
        <v>-26</v>
      </c>
      <c r="O381" s="3">
        <v>1000</v>
      </c>
      <c r="P381" s="3">
        <v>7.9000000000000001E-2</v>
      </c>
      <c r="Q381" s="3">
        <v>220</v>
      </c>
      <c r="R381" s="3">
        <v>823</v>
      </c>
      <c r="S381" s="3">
        <v>246</v>
      </c>
      <c r="T381" s="3">
        <v>1000</v>
      </c>
      <c r="U381" s="3">
        <v>8.8999999999999996E-2</v>
      </c>
      <c r="V381" s="12">
        <v>246</v>
      </c>
      <c r="W381" s="3" t="s">
        <v>677</v>
      </c>
    </row>
    <row r="382" spans="1:23" x14ac:dyDescent="0.25">
      <c r="A382">
        <v>620</v>
      </c>
      <c r="B382">
        <v>216200021</v>
      </c>
      <c r="C382" s="3" t="s">
        <v>1682</v>
      </c>
      <c r="D382" s="3" t="s">
        <v>33</v>
      </c>
      <c r="E382">
        <v>3</v>
      </c>
      <c r="F382" s="3" t="s">
        <v>312</v>
      </c>
      <c r="G382" s="4" t="s">
        <v>733</v>
      </c>
      <c r="H382" s="5" t="s">
        <v>1683</v>
      </c>
      <c r="I382" s="3" t="s">
        <v>642</v>
      </c>
      <c r="J382" s="3" t="s">
        <v>1684</v>
      </c>
      <c r="K382" s="3" t="s">
        <v>297</v>
      </c>
      <c r="L382" s="3" t="s">
        <v>818</v>
      </c>
      <c r="M382" s="3">
        <v>89</v>
      </c>
      <c r="N382" s="3">
        <f t="shared" si="13"/>
        <v>-157</v>
      </c>
      <c r="O382" s="3">
        <v>0</v>
      </c>
      <c r="P382" s="3">
        <v>0</v>
      </c>
      <c r="Q382" s="3">
        <v>89</v>
      </c>
      <c r="R382" s="3">
        <v>1</v>
      </c>
      <c r="S382" s="3">
        <v>99</v>
      </c>
      <c r="T382" s="3">
        <v>0</v>
      </c>
      <c r="U382" s="3">
        <v>0</v>
      </c>
      <c r="V382" s="12">
        <v>99</v>
      </c>
      <c r="W382" s="3" t="s">
        <v>136</v>
      </c>
    </row>
    <row r="383" spans="1:23" x14ac:dyDescent="0.25">
      <c r="A383">
        <v>620</v>
      </c>
      <c r="B383">
        <v>196200052</v>
      </c>
      <c r="C383" s="3" t="s">
        <v>1685</v>
      </c>
      <c r="D383" s="3" t="s">
        <v>1686</v>
      </c>
      <c r="E383">
        <v>10</v>
      </c>
      <c r="F383" s="3" t="s">
        <v>231</v>
      </c>
      <c r="G383" s="4" t="s">
        <v>628</v>
      </c>
      <c r="H383" s="5" t="s">
        <v>1688</v>
      </c>
      <c r="I383" s="3" t="s">
        <v>37</v>
      </c>
      <c r="J383" s="3" t="s">
        <v>1693</v>
      </c>
      <c r="K383" s="3" t="s">
        <v>39</v>
      </c>
      <c r="L383" s="3" t="s">
        <v>1694</v>
      </c>
      <c r="M383" s="3">
        <v>185</v>
      </c>
      <c r="N383" s="3">
        <f t="shared" si="13"/>
        <v>-61</v>
      </c>
      <c r="O383" s="3">
        <v>1000</v>
      </c>
      <c r="P383" s="3">
        <v>7.9000000000000001E-2</v>
      </c>
      <c r="Q383" s="3">
        <v>185</v>
      </c>
      <c r="R383" s="3">
        <v>598</v>
      </c>
      <c r="S383" s="3">
        <v>240</v>
      </c>
      <c r="T383" s="3">
        <v>1000</v>
      </c>
      <c r="U383" s="3">
        <v>8.8999999999999996E-2</v>
      </c>
      <c r="V383" s="12">
        <v>240</v>
      </c>
      <c r="W383" s="3" t="s">
        <v>290</v>
      </c>
    </row>
    <row r="384" spans="1:23" x14ac:dyDescent="0.25">
      <c r="A384">
        <v>620</v>
      </c>
      <c r="B384">
        <v>196200052</v>
      </c>
      <c r="C384" s="3" t="s">
        <v>1685</v>
      </c>
      <c r="D384" s="3" t="s">
        <v>1686</v>
      </c>
      <c r="E384">
        <v>10</v>
      </c>
      <c r="F384" s="3" t="s">
        <v>231</v>
      </c>
      <c r="G384" s="4" t="s">
        <v>1687</v>
      </c>
      <c r="H384" s="5" t="s">
        <v>1688</v>
      </c>
      <c r="I384" s="3" t="s">
        <v>27</v>
      </c>
      <c r="J384" s="3" t="s">
        <v>1689</v>
      </c>
      <c r="K384" s="3" t="s">
        <v>29</v>
      </c>
      <c r="L384" s="3" t="s">
        <v>1690</v>
      </c>
      <c r="M384" s="3">
        <v>195</v>
      </c>
      <c r="N384" s="3">
        <f t="shared" si="13"/>
        <v>-51</v>
      </c>
      <c r="O384" s="3">
        <v>1200</v>
      </c>
      <c r="P384" s="3">
        <v>7.9000000000000001E-2</v>
      </c>
      <c r="Q384" s="3">
        <v>329.61599999999999</v>
      </c>
      <c r="R384" s="3">
        <v>2904</v>
      </c>
      <c r="S384" s="3">
        <v>246</v>
      </c>
      <c r="T384" s="3">
        <v>1000</v>
      </c>
      <c r="U384" s="3">
        <v>8.8999999999999996E-2</v>
      </c>
      <c r="V384" s="12">
        <v>415.45600000000002</v>
      </c>
      <c r="W384" s="3" t="s">
        <v>586</v>
      </c>
    </row>
    <row r="385" spans="1:23" x14ac:dyDescent="0.25">
      <c r="A385">
        <v>620</v>
      </c>
      <c r="B385">
        <v>196200052</v>
      </c>
      <c r="C385" s="3" t="s">
        <v>1685</v>
      </c>
      <c r="D385" s="3" t="s">
        <v>1686</v>
      </c>
      <c r="E385">
        <v>10</v>
      </c>
      <c r="F385" s="3" t="s">
        <v>231</v>
      </c>
      <c r="G385" s="4" t="s">
        <v>1691</v>
      </c>
      <c r="H385" s="5" t="s">
        <v>1688</v>
      </c>
      <c r="I385" s="3" t="s">
        <v>49</v>
      </c>
      <c r="J385" s="3" t="s">
        <v>1692</v>
      </c>
      <c r="K385" s="3" t="s">
        <v>29</v>
      </c>
      <c r="L385" s="3" t="s">
        <v>1691</v>
      </c>
      <c r="M385" s="3">
        <v>225</v>
      </c>
      <c r="N385" s="3">
        <f t="shared" si="13"/>
        <v>-21</v>
      </c>
      <c r="O385" s="3">
        <v>1000</v>
      </c>
      <c r="P385" s="3">
        <v>8.8999999999999996E-2</v>
      </c>
      <c r="Q385" s="3">
        <v>225</v>
      </c>
      <c r="R385" s="3">
        <v>144</v>
      </c>
      <c r="S385" s="3">
        <v>246</v>
      </c>
      <c r="T385" s="3">
        <v>1000</v>
      </c>
      <c r="U385" s="3">
        <v>8.8999999999999996E-2</v>
      </c>
      <c r="V385" s="12">
        <v>246</v>
      </c>
      <c r="W385" s="3" t="s">
        <v>763</v>
      </c>
    </row>
    <row r="386" spans="1:23" x14ac:dyDescent="0.25">
      <c r="A386">
        <v>620</v>
      </c>
      <c r="B386">
        <v>196200054</v>
      </c>
      <c r="C386" s="3" t="s">
        <v>1695</v>
      </c>
      <c r="D386" s="3" t="s">
        <v>292</v>
      </c>
      <c r="E386">
        <v>10</v>
      </c>
      <c r="F386" s="3" t="s">
        <v>24</v>
      </c>
      <c r="G386" s="4" t="s">
        <v>1696</v>
      </c>
      <c r="H386" s="5" t="s">
        <v>1697</v>
      </c>
      <c r="I386" s="3" t="s">
        <v>653</v>
      </c>
      <c r="J386" s="3" t="s">
        <v>1698</v>
      </c>
      <c r="K386" s="3" t="s">
        <v>297</v>
      </c>
      <c r="L386" s="3" t="s">
        <v>64</v>
      </c>
      <c r="M386" s="3">
        <v>110</v>
      </c>
      <c r="N386" s="3">
        <f t="shared" si="13"/>
        <v>-136</v>
      </c>
      <c r="O386" s="3">
        <v>0</v>
      </c>
      <c r="P386" s="3">
        <v>0</v>
      </c>
      <c r="Q386" s="3">
        <v>110</v>
      </c>
      <c r="R386" s="3">
        <v>1</v>
      </c>
      <c r="S386" s="3">
        <v>110</v>
      </c>
      <c r="T386" s="3">
        <v>0</v>
      </c>
      <c r="U386" s="3">
        <v>0</v>
      </c>
      <c r="V386" s="12">
        <v>110</v>
      </c>
      <c r="W386" s="3" t="s">
        <v>493</v>
      </c>
    </row>
    <row r="387" spans="1:23" x14ac:dyDescent="0.25">
      <c r="A387">
        <v>620</v>
      </c>
      <c r="B387">
        <v>196200054</v>
      </c>
      <c r="C387" s="3" t="s">
        <v>1695</v>
      </c>
      <c r="D387" s="3" t="s">
        <v>292</v>
      </c>
      <c r="E387">
        <v>10</v>
      </c>
      <c r="F387" s="3" t="s">
        <v>24</v>
      </c>
      <c r="G387" s="4" t="s">
        <v>1696</v>
      </c>
      <c r="H387" s="5" t="s">
        <v>1697</v>
      </c>
      <c r="I387" s="3" t="s">
        <v>1699</v>
      </c>
      <c r="J387" s="3" t="s">
        <v>1700</v>
      </c>
      <c r="K387" s="3" t="s">
        <v>39</v>
      </c>
      <c r="L387" s="3" t="s">
        <v>64</v>
      </c>
      <c r="M387" s="3">
        <v>965</v>
      </c>
      <c r="N387" s="3">
        <f>M387-999</f>
        <v>-34</v>
      </c>
      <c r="O387" s="3">
        <v>10000</v>
      </c>
      <c r="P387" s="3">
        <v>6.9000000000000006E-2</v>
      </c>
      <c r="Q387" s="3">
        <v>965</v>
      </c>
      <c r="R387" s="3">
        <v>1</v>
      </c>
      <c r="S387" s="3">
        <v>1014</v>
      </c>
      <c r="T387" s="3">
        <v>10000</v>
      </c>
      <c r="U387" s="3">
        <v>7.9000000000000001E-2</v>
      </c>
      <c r="V387" s="12">
        <v>1014</v>
      </c>
      <c r="W387" s="3" t="s">
        <v>624</v>
      </c>
    </row>
    <row r="388" spans="1:23" x14ac:dyDescent="0.25">
      <c r="A388">
        <v>620</v>
      </c>
      <c r="B388">
        <v>6206271</v>
      </c>
      <c r="C388" s="3" t="s">
        <v>1701</v>
      </c>
      <c r="D388" s="3" t="s">
        <v>33</v>
      </c>
      <c r="E388">
        <v>1</v>
      </c>
      <c r="F388" s="3" t="s">
        <v>1702</v>
      </c>
      <c r="G388" s="4" t="s">
        <v>1703</v>
      </c>
      <c r="H388" s="5" t="s">
        <v>1704</v>
      </c>
      <c r="I388" s="3" t="s">
        <v>27</v>
      </c>
      <c r="J388" s="3" t="s">
        <v>1705</v>
      </c>
      <c r="K388" s="3" t="s">
        <v>29</v>
      </c>
      <c r="L388" s="3" t="s">
        <v>534</v>
      </c>
      <c r="M388" s="3">
        <v>189</v>
      </c>
      <c r="N388" s="3">
        <f t="shared" ref="N388:N407" si="14">M388-246</f>
        <v>-57</v>
      </c>
      <c r="O388" s="3">
        <v>1000</v>
      </c>
      <c r="P388" s="3">
        <v>6.9000000000000006E-2</v>
      </c>
      <c r="Q388" s="3">
        <v>587.47500000000002</v>
      </c>
      <c r="R388" s="3">
        <v>6775</v>
      </c>
      <c r="S388" s="3">
        <v>246</v>
      </c>
      <c r="T388" s="3">
        <v>1000</v>
      </c>
      <c r="U388" s="3">
        <v>8.8999999999999996E-2</v>
      </c>
      <c r="V388" s="12">
        <v>759.97500000000002</v>
      </c>
      <c r="W388" s="3" t="s">
        <v>290</v>
      </c>
    </row>
    <row r="389" spans="1:23" x14ac:dyDescent="0.25">
      <c r="A389">
        <v>620</v>
      </c>
      <c r="B389">
        <v>6205404</v>
      </c>
      <c r="C389" s="3" t="s">
        <v>1706</v>
      </c>
      <c r="D389" s="3" t="s">
        <v>23</v>
      </c>
      <c r="E389">
        <v>1</v>
      </c>
      <c r="F389" s="3" t="s">
        <v>222</v>
      </c>
      <c r="G389" s="4" t="s">
        <v>1707</v>
      </c>
      <c r="H389" s="5" t="s">
        <v>1704</v>
      </c>
      <c r="I389" s="3" t="s">
        <v>508</v>
      </c>
      <c r="J389" s="3" t="s">
        <v>1708</v>
      </c>
      <c r="K389" s="3" t="s">
        <v>29</v>
      </c>
      <c r="L389" s="3" t="s">
        <v>534</v>
      </c>
      <c r="M389" s="3">
        <v>215</v>
      </c>
      <c r="N389" s="3">
        <f t="shared" si="14"/>
        <v>-31</v>
      </c>
      <c r="O389" s="3">
        <v>1000</v>
      </c>
      <c r="P389" s="3">
        <v>6.9000000000000006E-2</v>
      </c>
      <c r="Q389" s="3">
        <v>238.184</v>
      </c>
      <c r="R389" s="3">
        <v>1336</v>
      </c>
      <c r="S389" s="3">
        <v>281</v>
      </c>
      <c r="T389" s="3">
        <v>1000</v>
      </c>
      <c r="U389" s="3">
        <v>8.8999999999999996E-2</v>
      </c>
      <c r="V389" s="12">
        <v>310.904</v>
      </c>
      <c r="W389" s="3" t="s">
        <v>290</v>
      </c>
    </row>
    <row r="390" spans="1:23" x14ac:dyDescent="0.25">
      <c r="A390">
        <v>620</v>
      </c>
      <c r="B390">
        <v>196200199</v>
      </c>
      <c r="C390" s="3" t="s">
        <v>1709</v>
      </c>
      <c r="D390" s="3" t="s">
        <v>23</v>
      </c>
      <c r="E390">
        <v>8</v>
      </c>
      <c r="F390" s="3" t="s">
        <v>101</v>
      </c>
      <c r="G390" s="4" t="s">
        <v>1710</v>
      </c>
      <c r="H390" s="5" t="s">
        <v>1704</v>
      </c>
      <c r="I390" s="3" t="s">
        <v>122</v>
      </c>
      <c r="J390" s="3" t="s">
        <v>1711</v>
      </c>
      <c r="K390" s="3" t="s">
        <v>29</v>
      </c>
      <c r="L390" s="3" t="s">
        <v>64</v>
      </c>
      <c r="M390" s="3">
        <v>220</v>
      </c>
      <c r="N390" s="3">
        <f t="shared" si="14"/>
        <v>-26</v>
      </c>
      <c r="O390" s="3">
        <v>1000</v>
      </c>
      <c r="P390" s="3">
        <v>7.9000000000000001E-2</v>
      </c>
      <c r="Q390" s="3">
        <v>393.48399999999998</v>
      </c>
      <c r="R390" s="3">
        <v>3196</v>
      </c>
      <c r="S390" s="3">
        <v>246</v>
      </c>
      <c r="T390" s="3">
        <v>1000</v>
      </c>
      <c r="U390" s="3">
        <v>8.8999999999999996E-2</v>
      </c>
      <c r="V390" s="12">
        <v>441.44400000000002</v>
      </c>
      <c r="W390" s="3" t="s">
        <v>677</v>
      </c>
    </row>
    <row r="391" spans="1:23" x14ac:dyDescent="0.25">
      <c r="A391">
        <v>620</v>
      </c>
      <c r="B391">
        <v>6205295</v>
      </c>
      <c r="C391" s="3" t="s">
        <v>1712</v>
      </c>
      <c r="D391" s="3" t="s">
        <v>33</v>
      </c>
      <c r="E391">
        <v>4</v>
      </c>
      <c r="F391" s="3" t="s">
        <v>78</v>
      </c>
      <c r="G391" s="4" t="s">
        <v>1676</v>
      </c>
      <c r="H391" s="5" t="s">
        <v>1713</v>
      </c>
      <c r="I391" s="3" t="s">
        <v>1427</v>
      </c>
      <c r="J391" s="3" t="s">
        <v>1714</v>
      </c>
      <c r="K391" s="3" t="s">
        <v>29</v>
      </c>
      <c r="L391" s="3" t="s">
        <v>64</v>
      </c>
      <c r="M391" s="3">
        <v>279</v>
      </c>
      <c r="N391" s="3">
        <f t="shared" si="14"/>
        <v>33</v>
      </c>
      <c r="O391" s="3">
        <v>1000</v>
      </c>
      <c r="P391" s="3">
        <v>7.9000000000000001E-2</v>
      </c>
      <c r="Q391" s="3">
        <v>282.00200000000001</v>
      </c>
      <c r="R391" s="3">
        <v>1038</v>
      </c>
      <c r="S391" s="3">
        <v>281</v>
      </c>
      <c r="T391" s="3">
        <v>1000</v>
      </c>
      <c r="U391" s="3">
        <v>8.8999999999999996E-2</v>
      </c>
      <c r="V391" s="12">
        <v>284.38200000000001</v>
      </c>
      <c r="W391" s="3" t="s">
        <v>640</v>
      </c>
    </row>
    <row r="392" spans="1:23" x14ac:dyDescent="0.25">
      <c r="A392">
        <v>620</v>
      </c>
      <c r="B392">
        <v>166200784</v>
      </c>
      <c r="C392" s="3" t="s">
        <v>1715</v>
      </c>
      <c r="D392" s="3" t="s">
        <v>1716</v>
      </c>
      <c r="E392">
        <v>10</v>
      </c>
      <c r="F392" s="3" t="s">
        <v>222</v>
      </c>
      <c r="G392" s="4" t="s">
        <v>1717</v>
      </c>
      <c r="H392" s="5" t="s">
        <v>1718</v>
      </c>
      <c r="I392" s="3" t="s">
        <v>253</v>
      </c>
      <c r="J392" s="3" t="s">
        <v>1719</v>
      </c>
      <c r="K392" s="3" t="s">
        <v>39</v>
      </c>
      <c r="L392" s="3" t="s">
        <v>1720</v>
      </c>
      <c r="M392" s="3">
        <v>240</v>
      </c>
      <c r="N392" s="3">
        <f t="shared" si="14"/>
        <v>-6</v>
      </c>
      <c r="O392" s="3">
        <v>1000</v>
      </c>
      <c r="P392" s="3">
        <v>7.9000000000000001E-2</v>
      </c>
      <c r="Q392" s="3">
        <v>284.00299999999999</v>
      </c>
      <c r="R392" s="3">
        <v>1557</v>
      </c>
      <c r="S392" s="3">
        <v>290</v>
      </c>
      <c r="T392" s="3">
        <v>1000</v>
      </c>
      <c r="U392" s="3">
        <v>7.9000000000000001E-2</v>
      </c>
      <c r="V392" s="12">
        <v>334.00299999999999</v>
      </c>
      <c r="W392" s="3" t="s">
        <v>800</v>
      </c>
    </row>
    <row r="393" spans="1:23" x14ac:dyDescent="0.25">
      <c r="A393">
        <v>620</v>
      </c>
      <c r="B393">
        <v>196200062</v>
      </c>
      <c r="C393" s="3" t="s">
        <v>1721</v>
      </c>
      <c r="D393" s="3" t="s">
        <v>33</v>
      </c>
      <c r="E393">
        <v>2</v>
      </c>
      <c r="F393" s="3" t="s">
        <v>180</v>
      </c>
      <c r="G393" s="4" t="s">
        <v>1722</v>
      </c>
      <c r="H393" s="5" t="s">
        <v>1723</v>
      </c>
      <c r="I393" s="3" t="s">
        <v>703</v>
      </c>
      <c r="J393" s="3" t="s">
        <v>1724</v>
      </c>
      <c r="K393" s="3" t="s">
        <v>29</v>
      </c>
      <c r="L393" s="3" t="s">
        <v>1725</v>
      </c>
      <c r="M393" s="3">
        <v>195</v>
      </c>
      <c r="N393" s="3">
        <f t="shared" si="14"/>
        <v>-51</v>
      </c>
      <c r="O393" s="3">
        <v>1000</v>
      </c>
      <c r="P393" s="3">
        <v>7.9000000000000001E-2</v>
      </c>
      <c r="Q393" s="3">
        <v>195</v>
      </c>
      <c r="R393" s="3">
        <v>652</v>
      </c>
      <c r="S393" s="3">
        <v>246</v>
      </c>
      <c r="T393" s="3">
        <v>1000</v>
      </c>
      <c r="U393" s="3">
        <v>8.8999999999999996E-2</v>
      </c>
      <c r="V393" s="12">
        <v>246</v>
      </c>
      <c r="W393" s="3" t="s">
        <v>586</v>
      </c>
    </row>
    <row r="394" spans="1:23" x14ac:dyDescent="0.25">
      <c r="A394">
        <v>620</v>
      </c>
      <c r="B394">
        <v>196200085</v>
      </c>
      <c r="C394" s="3" t="s">
        <v>1726</v>
      </c>
      <c r="D394" s="3" t="s">
        <v>33</v>
      </c>
      <c r="E394">
        <v>4</v>
      </c>
      <c r="F394" s="3" t="s">
        <v>146</v>
      </c>
      <c r="G394" s="4" t="s">
        <v>1727</v>
      </c>
      <c r="H394" s="5" t="s">
        <v>1728</v>
      </c>
      <c r="I394" s="3" t="s">
        <v>744</v>
      </c>
      <c r="J394" s="3" t="s">
        <v>1729</v>
      </c>
      <c r="K394" s="3" t="s">
        <v>29</v>
      </c>
      <c r="L394" s="3" t="s">
        <v>64</v>
      </c>
      <c r="M394" s="3">
        <v>419</v>
      </c>
      <c r="N394" s="3">
        <f t="shared" si="14"/>
        <v>173</v>
      </c>
      <c r="O394" s="3">
        <v>1000</v>
      </c>
      <c r="P394" s="3">
        <v>7.9000000000000001E-2</v>
      </c>
      <c r="Q394" s="3">
        <v>496.65699999999998</v>
      </c>
      <c r="R394" s="3">
        <v>1983</v>
      </c>
      <c r="S394" s="3">
        <v>424</v>
      </c>
      <c r="T394" s="3">
        <v>1000</v>
      </c>
      <c r="U394" s="3">
        <v>7.9000000000000001E-2</v>
      </c>
      <c r="V394" s="12">
        <v>501.65699999999998</v>
      </c>
      <c r="W394" s="3" t="s">
        <v>640</v>
      </c>
    </row>
    <row r="395" spans="1:23" x14ac:dyDescent="0.25">
      <c r="A395">
        <v>620</v>
      </c>
      <c r="B395">
        <v>196200075</v>
      </c>
      <c r="C395" s="3" t="s">
        <v>1730</v>
      </c>
      <c r="D395" s="3" t="s">
        <v>33</v>
      </c>
      <c r="E395">
        <v>7</v>
      </c>
      <c r="F395" s="3" t="s">
        <v>146</v>
      </c>
      <c r="G395" s="4" t="s">
        <v>1731</v>
      </c>
      <c r="H395" s="5" t="s">
        <v>1732</v>
      </c>
      <c r="I395" s="3" t="s">
        <v>27</v>
      </c>
      <c r="J395" s="3" t="s">
        <v>1733</v>
      </c>
      <c r="K395" s="3" t="s">
        <v>29</v>
      </c>
      <c r="L395" s="3" t="s">
        <v>64</v>
      </c>
      <c r="M395" s="3">
        <v>220</v>
      </c>
      <c r="N395" s="3">
        <f t="shared" si="14"/>
        <v>-26</v>
      </c>
      <c r="O395" s="3">
        <v>1000</v>
      </c>
      <c r="P395" s="3">
        <v>7.9000000000000001E-2</v>
      </c>
      <c r="Q395" s="3">
        <v>254.602</v>
      </c>
      <c r="R395" s="3">
        <v>1438</v>
      </c>
      <c r="S395" s="3">
        <v>246</v>
      </c>
      <c r="T395" s="3">
        <v>1000</v>
      </c>
      <c r="U395" s="3">
        <v>8.8999999999999996E-2</v>
      </c>
      <c r="V395" s="12">
        <v>284.98200000000003</v>
      </c>
      <c r="W395" s="3" t="s">
        <v>677</v>
      </c>
    </row>
    <row r="396" spans="1:23" x14ac:dyDescent="0.25">
      <c r="A396">
        <v>620</v>
      </c>
      <c r="B396">
        <v>176200134</v>
      </c>
      <c r="C396" s="3" t="s">
        <v>1734</v>
      </c>
      <c r="D396" s="3" t="s">
        <v>33</v>
      </c>
      <c r="E396">
        <v>5</v>
      </c>
      <c r="F396" s="3" t="s">
        <v>24</v>
      </c>
      <c r="G396" s="4" t="s">
        <v>1735</v>
      </c>
      <c r="H396" s="5" t="s">
        <v>1736</v>
      </c>
      <c r="I396" s="3" t="s">
        <v>466</v>
      </c>
      <c r="J396" s="3" t="s">
        <v>1737</v>
      </c>
      <c r="K396" s="3" t="s">
        <v>29</v>
      </c>
      <c r="L396" s="3" t="s">
        <v>1738</v>
      </c>
      <c r="M396" s="3">
        <v>205</v>
      </c>
      <c r="N396" s="3">
        <f t="shared" si="14"/>
        <v>-41</v>
      </c>
      <c r="O396" s="3">
        <v>1000</v>
      </c>
      <c r="P396" s="3">
        <v>7.9000000000000001E-2</v>
      </c>
      <c r="Q396" s="3">
        <v>206.02699999999999</v>
      </c>
      <c r="R396" s="3">
        <v>1013</v>
      </c>
      <c r="S396" s="3">
        <v>264</v>
      </c>
      <c r="T396" s="3">
        <v>1000</v>
      </c>
      <c r="U396" s="3">
        <v>8.8999999999999996E-2</v>
      </c>
      <c r="V396" s="12">
        <v>265.15699999999998</v>
      </c>
      <c r="W396" s="3" t="s">
        <v>484</v>
      </c>
    </row>
    <row r="397" spans="1:23" x14ac:dyDescent="0.25">
      <c r="A397">
        <v>620</v>
      </c>
      <c r="B397">
        <v>6206148</v>
      </c>
      <c r="C397" s="3" t="s">
        <v>1739</v>
      </c>
      <c r="D397" s="3" t="s">
        <v>33</v>
      </c>
      <c r="E397">
        <v>5</v>
      </c>
      <c r="F397" s="3" t="s">
        <v>54</v>
      </c>
      <c r="G397" s="4" t="s">
        <v>1740</v>
      </c>
      <c r="H397" s="5" t="s">
        <v>1736</v>
      </c>
      <c r="I397" s="3" t="s">
        <v>122</v>
      </c>
      <c r="J397" s="3" t="s">
        <v>1741</v>
      </c>
      <c r="K397" s="3" t="s">
        <v>29</v>
      </c>
      <c r="L397" s="3" t="s">
        <v>1742</v>
      </c>
      <c r="M397" s="3">
        <v>210</v>
      </c>
      <c r="N397" s="3">
        <f t="shared" si="14"/>
        <v>-36</v>
      </c>
      <c r="O397" s="3">
        <v>1000</v>
      </c>
      <c r="P397" s="3">
        <v>7.9000000000000001E-2</v>
      </c>
      <c r="Q397" s="3">
        <v>210</v>
      </c>
      <c r="R397" s="3">
        <v>454</v>
      </c>
      <c r="S397" s="3">
        <v>246</v>
      </c>
      <c r="T397" s="3">
        <v>1000</v>
      </c>
      <c r="U397" s="3">
        <v>8.8999999999999996E-2</v>
      </c>
      <c r="V397" s="12">
        <v>246</v>
      </c>
      <c r="W397" s="3" t="s">
        <v>800</v>
      </c>
    </row>
    <row r="398" spans="1:23" x14ac:dyDescent="0.25">
      <c r="A398">
        <v>620</v>
      </c>
      <c r="B398">
        <v>6206148</v>
      </c>
      <c r="C398" s="3" t="s">
        <v>1739</v>
      </c>
      <c r="D398" s="3" t="s">
        <v>33</v>
      </c>
      <c r="E398">
        <v>5</v>
      </c>
      <c r="F398" s="3" t="s">
        <v>54</v>
      </c>
      <c r="G398" s="4" t="s">
        <v>1740</v>
      </c>
      <c r="H398" s="5" t="s">
        <v>1736</v>
      </c>
      <c r="I398" s="3" t="s">
        <v>122</v>
      </c>
      <c r="J398" s="3" t="s">
        <v>1743</v>
      </c>
      <c r="K398" s="3" t="s">
        <v>29</v>
      </c>
      <c r="L398" s="3" t="s">
        <v>1742</v>
      </c>
      <c r="M398" s="3">
        <v>210</v>
      </c>
      <c r="N398" s="3">
        <f t="shared" si="14"/>
        <v>-36</v>
      </c>
      <c r="O398" s="3">
        <v>1000</v>
      </c>
      <c r="P398" s="3">
        <v>7.9000000000000001E-2</v>
      </c>
      <c r="Q398" s="3">
        <v>210</v>
      </c>
      <c r="R398" s="3">
        <v>974</v>
      </c>
      <c r="S398" s="3">
        <v>246</v>
      </c>
      <c r="T398" s="3">
        <v>1000</v>
      </c>
      <c r="U398" s="3">
        <v>8.8999999999999996E-2</v>
      </c>
      <c r="V398" s="12">
        <v>246</v>
      </c>
      <c r="W398" s="3" t="s">
        <v>800</v>
      </c>
    </row>
    <row r="399" spans="1:23" x14ac:dyDescent="0.25">
      <c r="A399">
        <v>620</v>
      </c>
      <c r="B399">
        <v>6206808</v>
      </c>
      <c r="C399" s="3" t="s">
        <v>603</v>
      </c>
      <c r="D399" s="3" t="s">
        <v>33</v>
      </c>
      <c r="E399">
        <v>8</v>
      </c>
      <c r="F399" s="3" t="s">
        <v>95</v>
      </c>
      <c r="G399" s="4" t="s">
        <v>1744</v>
      </c>
      <c r="H399" s="5" t="s">
        <v>1745</v>
      </c>
      <c r="I399" s="3" t="s">
        <v>122</v>
      </c>
      <c r="J399" s="3" t="s">
        <v>1746</v>
      </c>
      <c r="K399" s="3" t="s">
        <v>29</v>
      </c>
      <c r="L399" s="3" t="s">
        <v>1031</v>
      </c>
      <c r="M399" s="3">
        <v>189</v>
      </c>
      <c r="N399" s="3">
        <f t="shared" si="14"/>
        <v>-57</v>
      </c>
      <c r="O399" s="3">
        <v>1000</v>
      </c>
      <c r="P399" s="3">
        <v>7.9000000000000001E-2</v>
      </c>
      <c r="Q399" s="3">
        <v>189</v>
      </c>
      <c r="R399" s="3">
        <v>8</v>
      </c>
      <c r="S399" s="3">
        <v>246</v>
      </c>
      <c r="T399" s="3">
        <v>1000</v>
      </c>
      <c r="U399" s="3">
        <v>8.8999999999999996E-2</v>
      </c>
      <c r="V399" s="12">
        <v>246</v>
      </c>
      <c r="W399" s="3" t="s">
        <v>290</v>
      </c>
    </row>
    <row r="400" spans="1:23" x14ac:dyDescent="0.25">
      <c r="A400">
        <v>620</v>
      </c>
      <c r="B400">
        <v>6206808</v>
      </c>
      <c r="C400" s="3" t="s">
        <v>603</v>
      </c>
      <c r="D400" s="3" t="s">
        <v>33</v>
      </c>
      <c r="E400">
        <v>8</v>
      </c>
      <c r="F400" s="3" t="s">
        <v>95</v>
      </c>
      <c r="G400" s="4" t="s">
        <v>1679</v>
      </c>
      <c r="H400" s="5" t="s">
        <v>1745</v>
      </c>
      <c r="I400" s="3" t="s">
        <v>122</v>
      </c>
      <c r="J400" s="3" t="s">
        <v>1747</v>
      </c>
      <c r="K400" s="3" t="s">
        <v>29</v>
      </c>
      <c r="L400" s="3" t="s">
        <v>1031</v>
      </c>
      <c r="M400" s="3">
        <v>189</v>
      </c>
      <c r="N400" s="3">
        <f t="shared" si="14"/>
        <v>-57</v>
      </c>
      <c r="O400" s="3">
        <v>1000</v>
      </c>
      <c r="P400" s="3">
        <v>7.9000000000000001E-2</v>
      </c>
      <c r="Q400" s="3">
        <v>189</v>
      </c>
      <c r="R400" s="3">
        <v>48</v>
      </c>
      <c r="S400" s="3">
        <v>246</v>
      </c>
      <c r="T400" s="3">
        <v>1000</v>
      </c>
      <c r="U400" s="3">
        <v>8.8999999999999996E-2</v>
      </c>
      <c r="V400" s="12">
        <v>246</v>
      </c>
      <c r="W400" s="3" t="s">
        <v>290</v>
      </c>
    </row>
    <row r="401" spans="1:23" x14ac:dyDescent="0.25">
      <c r="A401">
        <v>620</v>
      </c>
      <c r="B401">
        <v>6206808</v>
      </c>
      <c r="C401" s="3" t="s">
        <v>603</v>
      </c>
      <c r="D401" s="3" t="s">
        <v>33</v>
      </c>
      <c r="E401">
        <v>8</v>
      </c>
      <c r="F401" s="3" t="s">
        <v>95</v>
      </c>
      <c r="G401" s="4" t="s">
        <v>1744</v>
      </c>
      <c r="H401" s="5" t="s">
        <v>1745</v>
      </c>
      <c r="I401" s="3" t="s">
        <v>122</v>
      </c>
      <c r="J401" s="3" t="s">
        <v>1748</v>
      </c>
      <c r="K401" s="3" t="s">
        <v>29</v>
      </c>
      <c r="L401" s="3" t="s">
        <v>1031</v>
      </c>
      <c r="M401" s="3">
        <v>189</v>
      </c>
      <c r="N401" s="3">
        <f t="shared" si="14"/>
        <v>-57</v>
      </c>
      <c r="O401" s="3">
        <v>1000</v>
      </c>
      <c r="P401" s="3">
        <v>7.9000000000000001E-2</v>
      </c>
      <c r="Q401" s="3">
        <v>216.018</v>
      </c>
      <c r="R401" s="3">
        <v>1342</v>
      </c>
      <c r="S401" s="3">
        <v>246</v>
      </c>
      <c r="T401" s="3">
        <v>1000</v>
      </c>
      <c r="U401" s="3">
        <v>8.8999999999999996E-2</v>
      </c>
      <c r="V401" s="12">
        <v>276.43799999999999</v>
      </c>
      <c r="W401" s="3" t="s">
        <v>484</v>
      </c>
    </row>
    <row r="402" spans="1:23" x14ac:dyDescent="0.25">
      <c r="A402">
        <v>620</v>
      </c>
      <c r="B402">
        <v>6206808</v>
      </c>
      <c r="C402" s="3" t="s">
        <v>603</v>
      </c>
      <c r="D402" s="3" t="s">
        <v>33</v>
      </c>
      <c r="E402">
        <v>8</v>
      </c>
      <c r="F402" s="3" t="s">
        <v>95</v>
      </c>
      <c r="G402" s="4" t="s">
        <v>1028</v>
      </c>
      <c r="H402" s="5" t="s">
        <v>1745</v>
      </c>
      <c r="I402" s="3" t="s">
        <v>122</v>
      </c>
      <c r="J402" s="3" t="s">
        <v>1749</v>
      </c>
      <c r="K402" s="3" t="s">
        <v>29</v>
      </c>
      <c r="L402" s="3" t="s">
        <v>1750</v>
      </c>
      <c r="M402" s="3">
        <v>189</v>
      </c>
      <c r="N402" s="3">
        <f t="shared" si="14"/>
        <v>-57</v>
      </c>
      <c r="O402" s="3">
        <v>1200</v>
      </c>
      <c r="P402" s="3">
        <v>6.9000000000000006E-2</v>
      </c>
      <c r="Q402" s="3">
        <v>189</v>
      </c>
      <c r="R402" s="3">
        <v>894</v>
      </c>
      <c r="S402" s="3">
        <v>246</v>
      </c>
      <c r="T402" s="3">
        <v>1000</v>
      </c>
      <c r="U402" s="3">
        <v>8.8999999999999996E-2</v>
      </c>
      <c r="V402" s="12">
        <v>246</v>
      </c>
      <c r="W402" s="3" t="s">
        <v>290</v>
      </c>
    </row>
    <row r="403" spans="1:23" x14ac:dyDescent="0.25">
      <c r="A403">
        <v>620</v>
      </c>
      <c r="B403">
        <v>186200024</v>
      </c>
      <c r="C403" s="3" t="s">
        <v>1751</v>
      </c>
      <c r="D403" s="3" t="s">
        <v>33</v>
      </c>
      <c r="E403">
        <v>2</v>
      </c>
      <c r="F403" s="3" t="s">
        <v>125</v>
      </c>
      <c r="G403" s="4" t="s">
        <v>740</v>
      </c>
      <c r="H403" s="5" t="s">
        <v>1745</v>
      </c>
      <c r="I403" s="3" t="s">
        <v>508</v>
      </c>
      <c r="J403" s="3" t="s">
        <v>1752</v>
      </c>
      <c r="K403" s="3" t="s">
        <v>29</v>
      </c>
      <c r="L403" s="3" t="s">
        <v>1750</v>
      </c>
      <c r="M403" s="3">
        <v>230</v>
      </c>
      <c r="N403" s="3">
        <f t="shared" si="14"/>
        <v>-16</v>
      </c>
      <c r="O403" s="3">
        <v>1000</v>
      </c>
      <c r="P403" s="3">
        <v>7.9000000000000001E-2</v>
      </c>
      <c r="Q403" s="3">
        <v>230</v>
      </c>
      <c r="R403" s="3">
        <v>871</v>
      </c>
      <c r="S403" s="3">
        <v>281</v>
      </c>
      <c r="T403" s="3">
        <v>1000</v>
      </c>
      <c r="U403" s="3">
        <v>8.8999999999999996E-2</v>
      </c>
      <c r="V403" s="12">
        <v>281</v>
      </c>
      <c r="W403" s="3" t="s">
        <v>434</v>
      </c>
    </row>
    <row r="404" spans="1:23" x14ac:dyDescent="0.25">
      <c r="A404">
        <v>620</v>
      </c>
      <c r="B404">
        <v>196200084</v>
      </c>
      <c r="C404" s="3" t="s">
        <v>1753</v>
      </c>
      <c r="D404" s="3" t="s">
        <v>33</v>
      </c>
      <c r="E404">
        <v>5</v>
      </c>
      <c r="F404" s="3" t="s">
        <v>250</v>
      </c>
      <c r="G404" s="4" t="s">
        <v>1754</v>
      </c>
      <c r="H404" s="5" t="s">
        <v>1755</v>
      </c>
      <c r="I404" s="3" t="s">
        <v>122</v>
      </c>
      <c r="J404" s="3" t="s">
        <v>1756</v>
      </c>
      <c r="K404" s="3" t="s">
        <v>29</v>
      </c>
      <c r="L404" s="3" t="s">
        <v>64</v>
      </c>
      <c r="M404" s="3">
        <v>220</v>
      </c>
      <c r="N404" s="3">
        <f t="shared" si="14"/>
        <v>-26</v>
      </c>
      <c r="O404" s="3">
        <v>1000</v>
      </c>
      <c r="P404" s="3">
        <v>7.9000000000000001E-2</v>
      </c>
      <c r="Q404" s="3">
        <v>220</v>
      </c>
      <c r="R404" s="3">
        <v>332</v>
      </c>
      <c r="S404" s="3">
        <v>246</v>
      </c>
      <c r="T404" s="3">
        <v>1000</v>
      </c>
      <c r="U404" s="3">
        <v>8.8999999999999996E-2</v>
      </c>
      <c r="V404" s="12">
        <v>246</v>
      </c>
      <c r="W404" s="3" t="s">
        <v>677</v>
      </c>
    </row>
    <row r="405" spans="1:23" x14ac:dyDescent="0.25">
      <c r="A405">
        <v>620</v>
      </c>
      <c r="B405">
        <v>196200084</v>
      </c>
      <c r="C405" s="3" t="s">
        <v>1753</v>
      </c>
      <c r="D405" s="3" t="s">
        <v>33</v>
      </c>
      <c r="E405">
        <v>5</v>
      </c>
      <c r="F405" s="3" t="s">
        <v>250</v>
      </c>
      <c r="G405" s="4" t="s">
        <v>1757</v>
      </c>
      <c r="H405" s="5" t="s">
        <v>1755</v>
      </c>
      <c r="I405" s="3" t="s">
        <v>744</v>
      </c>
      <c r="J405" s="3" t="s">
        <v>1758</v>
      </c>
      <c r="K405" s="3" t="s">
        <v>29</v>
      </c>
      <c r="L405" s="3" t="s">
        <v>64</v>
      </c>
      <c r="M405" s="3">
        <v>419</v>
      </c>
      <c r="N405" s="3">
        <f t="shared" si="14"/>
        <v>173</v>
      </c>
      <c r="O405" s="3">
        <v>1000</v>
      </c>
      <c r="P405" s="3">
        <v>7.9000000000000001E-2</v>
      </c>
      <c r="Q405" s="3">
        <v>811.55100000000004</v>
      </c>
      <c r="R405" s="3">
        <v>5969</v>
      </c>
      <c r="S405" s="3">
        <v>424</v>
      </c>
      <c r="T405" s="3">
        <v>1000</v>
      </c>
      <c r="U405" s="3">
        <v>7.9000000000000001E-2</v>
      </c>
      <c r="V405" s="12">
        <v>816.55100000000004</v>
      </c>
      <c r="W405" s="3" t="s">
        <v>640</v>
      </c>
    </row>
    <row r="406" spans="1:23" x14ac:dyDescent="0.25">
      <c r="A406">
        <v>620</v>
      </c>
      <c r="B406">
        <v>6201719</v>
      </c>
      <c r="C406" s="3" t="s">
        <v>1759</v>
      </c>
      <c r="D406" s="3" t="s">
        <v>23</v>
      </c>
      <c r="E406">
        <v>7</v>
      </c>
      <c r="F406" s="3" t="s">
        <v>258</v>
      </c>
      <c r="G406" s="4" t="s">
        <v>1760</v>
      </c>
      <c r="H406" s="5" t="s">
        <v>1761</v>
      </c>
      <c r="I406" s="3" t="s">
        <v>122</v>
      </c>
      <c r="J406" s="3" t="s">
        <v>1762</v>
      </c>
      <c r="K406" s="3" t="s">
        <v>29</v>
      </c>
      <c r="L406" s="3" t="s">
        <v>64</v>
      </c>
      <c r="M406" s="3">
        <v>220</v>
      </c>
      <c r="N406" s="3">
        <f t="shared" si="14"/>
        <v>-26</v>
      </c>
      <c r="O406" s="3">
        <v>1000</v>
      </c>
      <c r="P406" s="3">
        <v>7.9000000000000001E-2</v>
      </c>
      <c r="Q406" s="3">
        <v>277.19600000000003</v>
      </c>
      <c r="R406" s="3">
        <v>1724</v>
      </c>
      <c r="S406" s="3">
        <v>246</v>
      </c>
      <c r="T406" s="3">
        <v>1000</v>
      </c>
      <c r="U406" s="3">
        <v>8.8999999999999996E-2</v>
      </c>
      <c r="V406" s="12">
        <v>310.43599999999998</v>
      </c>
      <c r="W406" s="3" t="s">
        <v>677</v>
      </c>
    </row>
    <row r="407" spans="1:23" x14ac:dyDescent="0.25">
      <c r="A407">
        <v>620</v>
      </c>
      <c r="B407">
        <v>6201719</v>
      </c>
      <c r="C407" s="3" t="s">
        <v>1759</v>
      </c>
      <c r="D407" s="3" t="s">
        <v>23</v>
      </c>
      <c r="E407">
        <v>7</v>
      </c>
      <c r="F407" s="3" t="s">
        <v>258</v>
      </c>
      <c r="G407" s="4" t="s">
        <v>1763</v>
      </c>
      <c r="H407" s="5" t="s">
        <v>1761</v>
      </c>
      <c r="I407" s="3" t="s">
        <v>166</v>
      </c>
      <c r="J407" s="3" t="s">
        <v>1764</v>
      </c>
      <c r="K407" s="3" t="s">
        <v>39</v>
      </c>
      <c r="L407" s="3" t="s">
        <v>551</v>
      </c>
      <c r="M407" s="3">
        <v>275</v>
      </c>
      <c r="N407" s="3">
        <f t="shared" si="14"/>
        <v>29</v>
      </c>
      <c r="O407" s="3">
        <v>2000</v>
      </c>
      <c r="P407" s="3">
        <v>7.9000000000000001E-2</v>
      </c>
      <c r="Q407" s="3">
        <v>420.28100000000001</v>
      </c>
      <c r="R407" s="3">
        <v>3839</v>
      </c>
      <c r="S407" s="3">
        <v>245</v>
      </c>
      <c r="T407" s="3">
        <v>1000</v>
      </c>
      <c r="U407" s="3">
        <v>8.8999999999999996E-2</v>
      </c>
      <c r="V407" s="12">
        <v>497.67099999999999</v>
      </c>
      <c r="W407" s="3" t="s">
        <v>545</v>
      </c>
    </row>
    <row r="408" spans="1:23" x14ac:dyDescent="0.25">
      <c r="A408">
        <v>620</v>
      </c>
      <c r="B408">
        <v>146200787</v>
      </c>
      <c r="C408" s="3" t="s">
        <v>1765</v>
      </c>
      <c r="D408" s="3" t="s">
        <v>33</v>
      </c>
      <c r="E408">
        <v>3</v>
      </c>
      <c r="F408" s="3" t="s">
        <v>89</v>
      </c>
      <c r="G408" s="4" t="s">
        <v>1766</v>
      </c>
      <c r="H408" s="5" t="s">
        <v>1767</v>
      </c>
      <c r="I408" s="3" t="s">
        <v>1768</v>
      </c>
      <c r="J408" s="3" t="s">
        <v>1769</v>
      </c>
      <c r="K408" s="3" t="s">
        <v>39</v>
      </c>
      <c r="L408" s="3" t="s">
        <v>1770</v>
      </c>
      <c r="M408" s="3">
        <v>714</v>
      </c>
      <c r="N408" s="3">
        <f>M408-805</f>
        <v>-91</v>
      </c>
      <c r="O408" s="3">
        <v>10000</v>
      </c>
      <c r="P408" s="3">
        <v>6.9000000000000006E-2</v>
      </c>
      <c r="Q408" s="3">
        <v>714</v>
      </c>
      <c r="R408" s="3">
        <v>1930</v>
      </c>
      <c r="S408" s="3">
        <v>815</v>
      </c>
      <c r="T408" s="3">
        <v>10000</v>
      </c>
      <c r="U408" s="3">
        <v>7.9000000000000001E-2</v>
      </c>
      <c r="V408" s="12">
        <v>815</v>
      </c>
      <c r="W408" s="3" t="s">
        <v>401</v>
      </c>
    </row>
    <row r="409" spans="1:23" x14ac:dyDescent="0.25">
      <c r="A409">
        <v>620</v>
      </c>
      <c r="B409">
        <v>216200071</v>
      </c>
      <c r="C409" s="3" t="s">
        <v>1771</v>
      </c>
      <c r="D409" s="3" t="s">
        <v>33</v>
      </c>
      <c r="E409">
        <v>4</v>
      </c>
      <c r="F409" s="3" t="s">
        <v>24</v>
      </c>
      <c r="G409" s="4" t="s">
        <v>1772</v>
      </c>
      <c r="H409" s="5" t="s">
        <v>1773</v>
      </c>
      <c r="I409" s="3" t="s">
        <v>122</v>
      </c>
      <c r="J409" s="3" t="s">
        <v>1774</v>
      </c>
      <c r="K409" s="3" t="s">
        <v>29</v>
      </c>
      <c r="L409" s="3" t="s">
        <v>1772</v>
      </c>
      <c r="M409" s="3">
        <v>260</v>
      </c>
      <c r="N409" s="3">
        <f t="shared" ref="N409:N431" si="15">M409-246</f>
        <v>14</v>
      </c>
      <c r="O409" s="3">
        <v>1000</v>
      </c>
      <c r="P409" s="3">
        <v>8.8999999999999996E-2</v>
      </c>
      <c r="Q409" s="3">
        <v>260</v>
      </c>
      <c r="R409" s="3">
        <v>491</v>
      </c>
      <c r="S409" s="3">
        <v>246</v>
      </c>
      <c r="T409" s="3">
        <v>1000</v>
      </c>
      <c r="U409" s="3">
        <v>8.8999999999999996E-2</v>
      </c>
      <c r="V409" s="12">
        <v>246</v>
      </c>
      <c r="W409" s="3" t="s">
        <v>684</v>
      </c>
    </row>
    <row r="410" spans="1:23" x14ac:dyDescent="0.25">
      <c r="A410">
        <v>620</v>
      </c>
      <c r="B410">
        <v>196200096</v>
      </c>
      <c r="C410" s="3" t="s">
        <v>1775</v>
      </c>
      <c r="D410" s="3" t="s">
        <v>33</v>
      </c>
      <c r="E410">
        <v>6</v>
      </c>
      <c r="F410" s="3" t="s">
        <v>146</v>
      </c>
      <c r="G410" s="4" t="s">
        <v>1776</v>
      </c>
      <c r="H410" s="5" t="s">
        <v>1777</v>
      </c>
      <c r="I410" s="3" t="s">
        <v>49</v>
      </c>
      <c r="J410" s="3" t="s">
        <v>1778</v>
      </c>
      <c r="K410" s="3" t="s">
        <v>29</v>
      </c>
      <c r="L410" s="3" t="s">
        <v>64</v>
      </c>
      <c r="M410" s="3">
        <v>220</v>
      </c>
      <c r="N410" s="3">
        <f t="shared" si="15"/>
        <v>-26</v>
      </c>
      <c r="O410" s="3">
        <v>1000</v>
      </c>
      <c r="P410" s="3">
        <v>7.9000000000000001E-2</v>
      </c>
      <c r="Q410" s="3">
        <v>220</v>
      </c>
      <c r="R410" s="3">
        <v>334</v>
      </c>
      <c r="S410" s="3">
        <v>246</v>
      </c>
      <c r="T410" s="3">
        <v>1000</v>
      </c>
      <c r="U410" s="3">
        <v>8.8999999999999996E-2</v>
      </c>
      <c r="V410" s="12">
        <v>246</v>
      </c>
      <c r="W410" s="3" t="s">
        <v>677</v>
      </c>
    </row>
    <row r="411" spans="1:23" x14ac:dyDescent="0.25">
      <c r="A411">
        <v>620</v>
      </c>
      <c r="B411">
        <v>196200114</v>
      </c>
      <c r="C411" s="3" t="s">
        <v>1779</v>
      </c>
      <c r="D411" s="3" t="s">
        <v>23</v>
      </c>
      <c r="E411">
        <v>2</v>
      </c>
      <c r="F411" s="3" t="s">
        <v>146</v>
      </c>
      <c r="G411" s="4" t="s">
        <v>1780</v>
      </c>
      <c r="H411" s="5" t="s">
        <v>1781</v>
      </c>
      <c r="I411" s="3" t="s">
        <v>642</v>
      </c>
      <c r="J411" s="3" t="s">
        <v>1783</v>
      </c>
      <c r="K411" s="3" t="s">
        <v>297</v>
      </c>
      <c r="L411" s="3" t="s">
        <v>64</v>
      </c>
      <c r="M411" s="3">
        <v>86</v>
      </c>
      <c r="N411" s="3">
        <f t="shared" si="15"/>
        <v>-160</v>
      </c>
      <c r="O411" s="3">
        <v>0</v>
      </c>
      <c r="P411" s="3">
        <v>0</v>
      </c>
      <c r="Q411" s="3">
        <v>86</v>
      </c>
      <c r="R411" s="3">
        <v>1</v>
      </c>
      <c r="S411" s="3">
        <v>99</v>
      </c>
      <c r="T411" s="3">
        <v>0</v>
      </c>
      <c r="U411" s="3">
        <v>0</v>
      </c>
      <c r="V411" s="12">
        <v>99</v>
      </c>
      <c r="W411" s="3" t="s">
        <v>597</v>
      </c>
    </row>
    <row r="412" spans="1:23" x14ac:dyDescent="0.25">
      <c r="A412">
        <v>620</v>
      </c>
      <c r="B412">
        <v>196200114</v>
      </c>
      <c r="C412" s="3" t="s">
        <v>1779</v>
      </c>
      <c r="D412" s="3" t="s">
        <v>23</v>
      </c>
      <c r="E412">
        <v>2</v>
      </c>
      <c r="F412" s="3" t="s">
        <v>146</v>
      </c>
      <c r="G412" s="4" t="s">
        <v>1780</v>
      </c>
      <c r="H412" s="5" t="s">
        <v>1781</v>
      </c>
      <c r="I412" s="3" t="s">
        <v>27</v>
      </c>
      <c r="J412" s="3" t="s">
        <v>1782</v>
      </c>
      <c r="K412" s="3" t="s">
        <v>29</v>
      </c>
      <c r="L412" s="3" t="s">
        <v>64</v>
      </c>
      <c r="M412" s="3">
        <v>220</v>
      </c>
      <c r="N412" s="3">
        <f t="shared" si="15"/>
        <v>-26</v>
      </c>
      <c r="O412" s="3">
        <v>1000</v>
      </c>
      <c r="P412" s="3">
        <v>7.9000000000000001E-2</v>
      </c>
      <c r="Q412" s="3">
        <v>593.98599999999999</v>
      </c>
      <c r="R412" s="3">
        <v>5734</v>
      </c>
      <c r="S412" s="3">
        <v>246</v>
      </c>
      <c r="T412" s="3">
        <v>1000</v>
      </c>
      <c r="U412" s="3">
        <v>8.8999999999999996E-2</v>
      </c>
      <c r="V412" s="12">
        <v>667.32600000000002</v>
      </c>
      <c r="W412" s="3" t="s">
        <v>677</v>
      </c>
    </row>
    <row r="413" spans="1:23" x14ac:dyDescent="0.25">
      <c r="A413">
        <v>620</v>
      </c>
      <c r="B413">
        <v>196200120</v>
      </c>
      <c r="C413" s="3" t="s">
        <v>1784</v>
      </c>
      <c r="D413" s="3" t="s">
        <v>33</v>
      </c>
      <c r="E413">
        <v>2</v>
      </c>
      <c r="F413" s="3" t="s">
        <v>250</v>
      </c>
      <c r="G413" s="4" t="s">
        <v>1785</v>
      </c>
      <c r="H413" s="5" t="s">
        <v>1786</v>
      </c>
      <c r="I413" s="3" t="s">
        <v>1160</v>
      </c>
      <c r="J413" s="3" t="s">
        <v>1787</v>
      </c>
      <c r="K413" s="3" t="s">
        <v>29</v>
      </c>
      <c r="L413" s="3" t="s">
        <v>64</v>
      </c>
      <c r="M413" s="3">
        <v>264</v>
      </c>
      <c r="N413" s="3">
        <f t="shared" si="15"/>
        <v>18</v>
      </c>
      <c r="O413" s="3">
        <v>1000</v>
      </c>
      <c r="P413" s="3">
        <v>7.9000000000000001E-2</v>
      </c>
      <c r="Q413" s="3">
        <v>264</v>
      </c>
      <c r="R413" s="3">
        <v>312</v>
      </c>
      <c r="S413" s="3">
        <v>302</v>
      </c>
      <c r="T413" s="3">
        <v>1000</v>
      </c>
      <c r="U413" s="3">
        <v>7.9000000000000001E-2</v>
      </c>
      <c r="V413" s="12">
        <v>302</v>
      </c>
      <c r="W413" s="3" t="s">
        <v>597</v>
      </c>
    </row>
    <row r="414" spans="1:23" x14ac:dyDescent="0.25">
      <c r="A414">
        <v>620</v>
      </c>
      <c r="B414">
        <v>236200078</v>
      </c>
      <c r="C414" s="3" t="s">
        <v>1788</v>
      </c>
      <c r="D414" s="3" t="s">
        <v>33</v>
      </c>
      <c r="E414">
        <v>6</v>
      </c>
      <c r="F414" s="3" t="s">
        <v>187</v>
      </c>
      <c r="G414" s="4" t="s">
        <v>1789</v>
      </c>
      <c r="H414" s="5" t="s">
        <v>1790</v>
      </c>
      <c r="I414" s="3" t="s">
        <v>319</v>
      </c>
      <c r="J414" s="3" t="s">
        <v>1791</v>
      </c>
      <c r="K414" s="3" t="s">
        <v>321</v>
      </c>
      <c r="L414" s="3" t="s">
        <v>64</v>
      </c>
      <c r="M414" s="3">
        <v>204</v>
      </c>
      <c r="N414" s="3">
        <f t="shared" si="15"/>
        <v>-42</v>
      </c>
      <c r="O414" s="3">
        <v>2000</v>
      </c>
      <c r="P414" s="3">
        <v>9.9000000000000005E-2</v>
      </c>
      <c r="Q414" s="3">
        <v>204</v>
      </c>
      <c r="R414" s="3">
        <v>236</v>
      </c>
      <c r="S414" s="3">
        <v>204</v>
      </c>
      <c r="T414" s="3">
        <v>2000</v>
      </c>
      <c r="U414" s="3">
        <v>9.9000000000000005E-2</v>
      </c>
      <c r="V414" s="12">
        <v>204</v>
      </c>
      <c r="W414" s="3" t="s">
        <v>493</v>
      </c>
    </row>
    <row r="415" spans="1:23" x14ac:dyDescent="0.25">
      <c r="A415">
        <v>620</v>
      </c>
      <c r="B415">
        <v>196200108</v>
      </c>
      <c r="C415" s="3" t="s">
        <v>1792</v>
      </c>
      <c r="D415" s="3" t="s">
        <v>33</v>
      </c>
      <c r="E415">
        <v>12</v>
      </c>
      <c r="F415" s="3" t="s">
        <v>46</v>
      </c>
      <c r="G415" s="4" t="s">
        <v>1793</v>
      </c>
      <c r="H415" s="5" t="s">
        <v>1794</v>
      </c>
      <c r="I415" s="3" t="s">
        <v>37</v>
      </c>
      <c r="J415" s="3" t="s">
        <v>1795</v>
      </c>
      <c r="K415" s="3" t="s">
        <v>39</v>
      </c>
      <c r="L415" s="3" t="s">
        <v>64</v>
      </c>
      <c r="M415" s="3">
        <v>220</v>
      </c>
      <c r="N415" s="3">
        <f t="shared" si="15"/>
        <v>-26</v>
      </c>
      <c r="O415" s="3">
        <v>1000</v>
      </c>
      <c r="P415" s="3">
        <v>7.9000000000000001E-2</v>
      </c>
      <c r="Q415" s="3">
        <v>220</v>
      </c>
      <c r="R415" s="3">
        <v>0</v>
      </c>
      <c r="S415" s="3">
        <v>240</v>
      </c>
      <c r="T415" s="3">
        <v>1000</v>
      </c>
      <c r="U415" s="3">
        <v>8.8999999999999996E-2</v>
      </c>
      <c r="V415" s="12">
        <v>240</v>
      </c>
      <c r="W415" s="3" t="s">
        <v>386</v>
      </c>
    </row>
    <row r="416" spans="1:23" x14ac:dyDescent="0.25">
      <c r="A416">
        <v>620</v>
      </c>
      <c r="B416">
        <v>196200110</v>
      </c>
      <c r="C416" s="3" t="s">
        <v>1796</v>
      </c>
      <c r="D416" s="3" t="s">
        <v>845</v>
      </c>
      <c r="E416">
        <v>11</v>
      </c>
      <c r="F416" s="3" t="s">
        <v>67</v>
      </c>
      <c r="G416" s="4" t="s">
        <v>1797</v>
      </c>
      <c r="H416" s="5" t="s">
        <v>1798</v>
      </c>
      <c r="I416" s="3" t="s">
        <v>27</v>
      </c>
      <c r="J416" s="3" t="s">
        <v>1799</v>
      </c>
      <c r="K416" s="3" t="s">
        <v>29</v>
      </c>
      <c r="L416" s="3" t="s">
        <v>1800</v>
      </c>
      <c r="M416" s="3">
        <v>185</v>
      </c>
      <c r="N416" s="3">
        <f t="shared" si="15"/>
        <v>-61</v>
      </c>
      <c r="O416" s="3">
        <v>1000</v>
      </c>
      <c r="P416" s="3">
        <v>7.9000000000000001E-2</v>
      </c>
      <c r="Q416" s="3">
        <v>330.202</v>
      </c>
      <c r="R416" s="3">
        <v>2838</v>
      </c>
      <c r="S416" s="3">
        <v>246</v>
      </c>
      <c r="T416" s="3">
        <v>1000</v>
      </c>
      <c r="U416" s="3">
        <v>8.8999999999999996E-2</v>
      </c>
      <c r="V416" s="12">
        <v>409.58199999999999</v>
      </c>
      <c r="W416" s="3" t="s">
        <v>323</v>
      </c>
    </row>
    <row r="417" spans="1:23" x14ac:dyDescent="0.25">
      <c r="A417">
        <v>620</v>
      </c>
      <c r="B417">
        <v>196200053</v>
      </c>
      <c r="C417" s="3" t="s">
        <v>1009</v>
      </c>
      <c r="D417" s="3" t="s">
        <v>292</v>
      </c>
      <c r="E417">
        <v>10</v>
      </c>
      <c r="F417" s="3" t="s">
        <v>24</v>
      </c>
      <c r="G417" s="4" t="s">
        <v>1801</v>
      </c>
      <c r="H417" s="5" t="s">
        <v>1802</v>
      </c>
      <c r="I417" s="3" t="s">
        <v>653</v>
      </c>
      <c r="J417" s="3" t="s">
        <v>1803</v>
      </c>
      <c r="K417" s="3" t="s">
        <v>297</v>
      </c>
      <c r="L417" s="3" t="s">
        <v>64</v>
      </c>
      <c r="M417" s="3">
        <v>110</v>
      </c>
      <c r="N417" s="3">
        <f t="shared" si="15"/>
        <v>-136</v>
      </c>
      <c r="O417" s="3">
        <v>0</v>
      </c>
      <c r="P417" s="3">
        <v>0</v>
      </c>
      <c r="Q417" s="3">
        <v>110</v>
      </c>
      <c r="R417" s="3">
        <v>1</v>
      </c>
      <c r="S417" s="3">
        <v>110</v>
      </c>
      <c r="T417" s="3">
        <v>0</v>
      </c>
      <c r="U417" s="3">
        <v>0</v>
      </c>
      <c r="V417" s="12">
        <v>110</v>
      </c>
      <c r="W417" s="3" t="s">
        <v>493</v>
      </c>
    </row>
    <row r="418" spans="1:23" x14ac:dyDescent="0.25">
      <c r="A418">
        <v>620</v>
      </c>
      <c r="B418">
        <v>6204853</v>
      </c>
      <c r="C418" s="3" t="s">
        <v>1804</v>
      </c>
      <c r="D418" s="3" t="s">
        <v>33</v>
      </c>
      <c r="E418">
        <v>6</v>
      </c>
      <c r="F418" s="3" t="s">
        <v>67</v>
      </c>
      <c r="G418" s="4" t="s">
        <v>1805</v>
      </c>
      <c r="H418" s="5" t="s">
        <v>1806</v>
      </c>
      <c r="I418" s="3" t="s">
        <v>122</v>
      </c>
      <c r="J418" s="3" t="s">
        <v>1807</v>
      </c>
      <c r="K418" s="3" t="s">
        <v>29</v>
      </c>
      <c r="L418" s="3" t="s">
        <v>64</v>
      </c>
      <c r="M418" s="3">
        <v>220</v>
      </c>
      <c r="N418" s="3">
        <f t="shared" si="15"/>
        <v>-26</v>
      </c>
      <c r="O418" s="3">
        <v>1000</v>
      </c>
      <c r="P418" s="3">
        <v>7.9000000000000001E-2</v>
      </c>
      <c r="Q418" s="3">
        <v>220</v>
      </c>
      <c r="R418" s="3">
        <v>536</v>
      </c>
      <c r="S418" s="3">
        <v>246</v>
      </c>
      <c r="T418" s="3">
        <v>1000</v>
      </c>
      <c r="U418" s="3">
        <v>8.8999999999999996E-2</v>
      </c>
      <c r="V418" s="12">
        <v>246</v>
      </c>
      <c r="W418" s="3" t="s">
        <v>677</v>
      </c>
    </row>
    <row r="419" spans="1:23" x14ac:dyDescent="0.25">
      <c r="A419">
        <v>620</v>
      </c>
      <c r="B419">
        <v>6204853</v>
      </c>
      <c r="C419" s="3" t="s">
        <v>1804</v>
      </c>
      <c r="D419" s="3" t="s">
        <v>33</v>
      </c>
      <c r="E419">
        <v>6</v>
      </c>
      <c r="F419" s="3" t="s">
        <v>67</v>
      </c>
      <c r="G419" s="4" t="s">
        <v>1808</v>
      </c>
      <c r="H419" s="5" t="s">
        <v>1806</v>
      </c>
      <c r="I419" s="3" t="s">
        <v>122</v>
      </c>
      <c r="J419" s="3" t="s">
        <v>1809</v>
      </c>
      <c r="K419" s="3" t="s">
        <v>29</v>
      </c>
      <c r="L419" s="3" t="s">
        <v>64</v>
      </c>
      <c r="M419" s="3">
        <v>220</v>
      </c>
      <c r="N419" s="3">
        <f t="shared" si="15"/>
        <v>-26</v>
      </c>
      <c r="O419" s="3">
        <v>1000</v>
      </c>
      <c r="P419" s="3">
        <v>7.9000000000000001E-2</v>
      </c>
      <c r="Q419" s="3">
        <v>273.16699999999997</v>
      </c>
      <c r="R419" s="3">
        <v>1673</v>
      </c>
      <c r="S419" s="3">
        <v>246</v>
      </c>
      <c r="T419" s="3">
        <v>1000</v>
      </c>
      <c r="U419" s="3">
        <v>8.8999999999999996E-2</v>
      </c>
      <c r="V419" s="12">
        <v>305.89699999999999</v>
      </c>
      <c r="W419" s="3" t="s">
        <v>677</v>
      </c>
    </row>
    <row r="420" spans="1:23" x14ac:dyDescent="0.25">
      <c r="A420">
        <v>620</v>
      </c>
      <c r="B420">
        <v>196200122</v>
      </c>
      <c r="C420" s="3" t="s">
        <v>1810</v>
      </c>
      <c r="D420" s="3" t="s">
        <v>974</v>
      </c>
      <c r="E420">
        <v>9</v>
      </c>
      <c r="F420" s="3" t="s">
        <v>78</v>
      </c>
      <c r="G420" s="4" t="s">
        <v>1811</v>
      </c>
      <c r="H420" s="5" t="s">
        <v>1812</v>
      </c>
      <c r="I420" s="3" t="s">
        <v>49</v>
      </c>
      <c r="J420" s="3" t="s">
        <v>1813</v>
      </c>
      <c r="K420" s="3" t="s">
        <v>29</v>
      </c>
      <c r="L420" s="3" t="s">
        <v>64</v>
      </c>
      <c r="M420" s="3">
        <v>220</v>
      </c>
      <c r="N420" s="3">
        <f t="shared" si="15"/>
        <v>-26</v>
      </c>
      <c r="O420" s="3">
        <v>1000</v>
      </c>
      <c r="P420" s="3">
        <v>7.9000000000000001E-2</v>
      </c>
      <c r="Q420" s="3">
        <v>301.52800000000002</v>
      </c>
      <c r="R420" s="3">
        <v>2032</v>
      </c>
      <c r="S420" s="3">
        <v>246</v>
      </c>
      <c r="T420" s="3">
        <v>1000</v>
      </c>
      <c r="U420" s="3">
        <v>8.8999999999999996E-2</v>
      </c>
      <c r="V420" s="12">
        <v>337.84800000000001</v>
      </c>
      <c r="W420" s="3" t="s">
        <v>677</v>
      </c>
    </row>
    <row r="421" spans="1:23" x14ac:dyDescent="0.25">
      <c r="A421">
        <v>620</v>
      </c>
      <c r="B421">
        <v>620903</v>
      </c>
      <c r="C421" s="3" t="s">
        <v>1814</v>
      </c>
      <c r="D421" s="3" t="s">
        <v>33</v>
      </c>
      <c r="E421">
        <v>2</v>
      </c>
      <c r="F421" s="3" t="s">
        <v>187</v>
      </c>
      <c r="G421" s="4" t="s">
        <v>1815</v>
      </c>
      <c r="H421" s="5" t="s">
        <v>1812</v>
      </c>
      <c r="I421" s="3" t="s">
        <v>508</v>
      </c>
      <c r="J421" s="3" t="s">
        <v>1816</v>
      </c>
      <c r="K421" s="3" t="s">
        <v>29</v>
      </c>
      <c r="L421" s="3" t="s">
        <v>64</v>
      </c>
      <c r="M421" s="3">
        <v>260</v>
      </c>
      <c r="N421" s="3">
        <f t="shared" si="15"/>
        <v>14</v>
      </c>
      <c r="O421" s="3">
        <v>1000</v>
      </c>
      <c r="P421" s="3">
        <v>7.9000000000000001E-2</v>
      </c>
      <c r="Q421" s="3">
        <v>316.72199999999998</v>
      </c>
      <c r="R421" s="3">
        <v>1718</v>
      </c>
      <c r="S421" s="3">
        <v>281</v>
      </c>
      <c r="T421" s="3">
        <v>1000</v>
      </c>
      <c r="U421" s="3">
        <v>8.8999999999999996E-2</v>
      </c>
      <c r="V421" s="12">
        <v>344.90199999999999</v>
      </c>
      <c r="W421" s="3" t="s">
        <v>386</v>
      </c>
    </row>
    <row r="422" spans="1:23" x14ac:dyDescent="0.25">
      <c r="A422">
        <v>620</v>
      </c>
      <c r="B422">
        <v>236200100</v>
      </c>
      <c r="C422" s="3" t="s">
        <v>1817</v>
      </c>
      <c r="D422" s="3" t="s">
        <v>1818</v>
      </c>
      <c r="E422">
        <v>10</v>
      </c>
      <c r="F422" s="3" t="s">
        <v>24</v>
      </c>
      <c r="G422" s="4" t="s">
        <v>1819</v>
      </c>
      <c r="H422" s="5" t="s">
        <v>1820</v>
      </c>
      <c r="I422" s="3" t="s">
        <v>653</v>
      </c>
      <c r="J422" s="3" t="s">
        <v>1821</v>
      </c>
      <c r="K422" s="3" t="s">
        <v>297</v>
      </c>
      <c r="L422" s="3" t="s">
        <v>64</v>
      </c>
      <c r="M422" s="3">
        <v>110</v>
      </c>
      <c r="N422" s="3">
        <f t="shared" si="15"/>
        <v>-136</v>
      </c>
      <c r="O422" s="3">
        <v>0</v>
      </c>
      <c r="P422" s="3">
        <v>0</v>
      </c>
      <c r="Q422" s="3">
        <v>110</v>
      </c>
      <c r="R422" s="3">
        <v>1</v>
      </c>
      <c r="S422" s="3">
        <v>110</v>
      </c>
      <c r="T422" s="3">
        <v>0</v>
      </c>
      <c r="U422" s="3">
        <v>0</v>
      </c>
      <c r="V422" s="12">
        <v>110</v>
      </c>
      <c r="W422" s="3" t="s">
        <v>493</v>
      </c>
    </row>
    <row r="423" spans="1:23" x14ac:dyDescent="0.25">
      <c r="A423">
        <v>620</v>
      </c>
      <c r="B423">
        <v>6204986</v>
      </c>
      <c r="C423" s="3" t="s">
        <v>1822</v>
      </c>
      <c r="D423" s="3" t="s">
        <v>300</v>
      </c>
      <c r="E423">
        <v>11</v>
      </c>
      <c r="F423" s="3" t="s">
        <v>54</v>
      </c>
      <c r="G423" s="4" t="s">
        <v>1823</v>
      </c>
      <c r="H423" s="5" t="s">
        <v>1824</v>
      </c>
      <c r="I423" s="3" t="s">
        <v>49</v>
      </c>
      <c r="J423" s="3" t="s">
        <v>1825</v>
      </c>
      <c r="K423" s="3" t="s">
        <v>29</v>
      </c>
      <c r="L423" s="3" t="s">
        <v>798</v>
      </c>
      <c r="M423" s="3">
        <v>245</v>
      </c>
      <c r="N423" s="3">
        <f t="shared" si="15"/>
        <v>-1</v>
      </c>
      <c r="O423" s="3">
        <v>2500</v>
      </c>
      <c r="P423" s="3">
        <v>7.9000000000000001E-2</v>
      </c>
      <c r="Q423" s="3">
        <v>245</v>
      </c>
      <c r="R423" s="3">
        <v>2167</v>
      </c>
      <c r="S423" s="3">
        <v>246</v>
      </c>
      <c r="T423" s="3">
        <v>1000</v>
      </c>
      <c r="U423" s="3">
        <v>8.8999999999999996E-2</v>
      </c>
      <c r="V423" s="12">
        <v>349.863</v>
      </c>
      <c r="W423" s="3" t="s">
        <v>105</v>
      </c>
    </row>
    <row r="424" spans="1:23" x14ac:dyDescent="0.25">
      <c r="A424">
        <v>620</v>
      </c>
      <c r="B424">
        <v>156202152</v>
      </c>
      <c r="C424" s="3" t="s">
        <v>1826</v>
      </c>
      <c r="D424" s="3" t="s">
        <v>23</v>
      </c>
      <c r="E424">
        <v>8</v>
      </c>
      <c r="F424" s="3" t="s">
        <v>872</v>
      </c>
      <c r="G424" s="4" t="s">
        <v>1827</v>
      </c>
      <c r="H424" s="5" t="s">
        <v>1828</v>
      </c>
      <c r="I424" s="3" t="s">
        <v>508</v>
      </c>
      <c r="J424" s="3" t="s">
        <v>1829</v>
      </c>
      <c r="K424" s="3" t="s">
        <v>29</v>
      </c>
      <c r="L424" s="3" t="s">
        <v>876</v>
      </c>
      <c r="M424" s="3">
        <v>255</v>
      </c>
      <c r="N424" s="3">
        <f t="shared" si="15"/>
        <v>9</v>
      </c>
      <c r="O424" s="3">
        <v>1000</v>
      </c>
      <c r="P424" s="3">
        <v>7.9000000000000001E-2</v>
      </c>
      <c r="Q424" s="3">
        <v>353.98700000000002</v>
      </c>
      <c r="R424" s="3">
        <v>2253</v>
      </c>
      <c r="S424" s="3">
        <v>281</v>
      </c>
      <c r="T424" s="3">
        <v>1000</v>
      </c>
      <c r="U424" s="3">
        <v>8.8999999999999996E-2</v>
      </c>
      <c r="V424" s="12">
        <v>392.517</v>
      </c>
      <c r="W424" s="3" t="s">
        <v>136</v>
      </c>
    </row>
    <row r="425" spans="1:23" x14ac:dyDescent="0.25">
      <c r="A425">
        <v>620</v>
      </c>
      <c r="B425">
        <v>196200050</v>
      </c>
      <c r="C425" s="3" t="s">
        <v>1830</v>
      </c>
      <c r="D425" s="3" t="s">
        <v>1831</v>
      </c>
      <c r="E425">
        <v>9</v>
      </c>
      <c r="F425" s="3" t="s">
        <v>54</v>
      </c>
      <c r="G425" s="4" t="s">
        <v>1832</v>
      </c>
      <c r="H425" s="5" t="s">
        <v>1833</v>
      </c>
      <c r="I425" s="3" t="s">
        <v>642</v>
      </c>
      <c r="J425" s="3" t="s">
        <v>1834</v>
      </c>
      <c r="K425" s="3" t="s">
        <v>297</v>
      </c>
      <c r="L425" s="3" t="s">
        <v>450</v>
      </c>
      <c r="M425" s="3">
        <v>100</v>
      </c>
      <c r="N425" s="3">
        <f t="shared" si="15"/>
        <v>-146</v>
      </c>
      <c r="O425" s="3">
        <v>0</v>
      </c>
      <c r="P425" s="3">
        <v>0</v>
      </c>
      <c r="Q425" s="3">
        <v>100</v>
      </c>
      <c r="R425" s="3">
        <v>1</v>
      </c>
      <c r="S425" s="3">
        <v>99</v>
      </c>
      <c r="T425" s="3">
        <v>0</v>
      </c>
      <c r="U425" s="3">
        <v>0</v>
      </c>
      <c r="V425" s="12">
        <v>99</v>
      </c>
      <c r="W425" s="3" t="s">
        <v>1835</v>
      </c>
    </row>
    <row r="426" spans="1:23" x14ac:dyDescent="0.25">
      <c r="A426">
        <v>620</v>
      </c>
      <c r="B426">
        <v>196200105</v>
      </c>
      <c r="C426" s="3" t="s">
        <v>1836</v>
      </c>
      <c r="D426" s="3" t="s">
        <v>33</v>
      </c>
      <c r="E426">
        <v>1</v>
      </c>
      <c r="F426" s="3" t="s">
        <v>54</v>
      </c>
      <c r="G426" s="4" t="s">
        <v>1837</v>
      </c>
      <c r="H426" s="5" t="s">
        <v>1838</v>
      </c>
      <c r="I426" s="3" t="s">
        <v>49</v>
      </c>
      <c r="J426" s="3" t="s">
        <v>1839</v>
      </c>
      <c r="K426" s="3" t="s">
        <v>29</v>
      </c>
      <c r="L426" s="3" t="s">
        <v>1837</v>
      </c>
      <c r="M426" s="3">
        <v>239</v>
      </c>
      <c r="N426" s="3">
        <f t="shared" si="15"/>
        <v>-7</v>
      </c>
      <c r="O426" s="3">
        <v>1000</v>
      </c>
      <c r="P426" s="3">
        <v>7.9000000000000001E-2</v>
      </c>
      <c r="Q426" s="3">
        <v>251.08699999999999</v>
      </c>
      <c r="R426" s="3">
        <v>1153</v>
      </c>
      <c r="S426" s="3">
        <v>246</v>
      </c>
      <c r="T426" s="3">
        <v>1000</v>
      </c>
      <c r="U426" s="3">
        <v>8.8999999999999996E-2</v>
      </c>
      <c r="V426" s="12">
        <v>259.61700000000002</v>
      </c>
      <c r="W426" s="3" t="s">
        <v>369</v>
      </c>
    </row>
    <row r="427" spans="1:23" x14ac:dyDescent="0.25">
      <c r="A427">
        <v>620</v>
      </c>
      <c r="B427">
        <v>216200148</v>
      </c>
      <c r="C427" s="3" t="s">
        <v>1840</v>
      </c>
      <c r="D427" s="3" t="s">
        <v>23</v>
      </c>
      <c r="E427">
        <v>4</v>
      </c>
      <c r="F427" s="3" t="s">
        <v>24</v>
      </c>
      <c r="G427" s="4" t="s">
        <v>904</v>
      </c>
      <c r="H427" s="5" t="s">
        <v>1841</v>
      </c>
      <c r="I427" s="3" t="s">
        <v>508</v>
      </c>
      <c r="J427" s="3" t="s">
        <v>1842</v>
      </c>
      <c r="K427" s="3" t="s">
        <v>29</v>
      </c>
      <c r="L427" s="3" t="s">
        <v>904</v>
      </c>
      <c r="M427" s="3">
        <v>260</v>
      </c>
      <c r="N427" s="3">
        <f t="shared" si="15"/>
        <v>14</v>
      </c>
      <c r="O427" s="3">
        <v>1000</v>
      </c>
      <c r="P427" s="3">
        <v>7.9000000000000001E-2</v>
      </c>
      <c r="Q427" s="3">
        <v>260</v>
      </c>
      <c r="R427" s="3">
        <v>796</v>
      </c>
      <c r="S427" s="3">
        <v>281</v>
      </c>
      <c r="T427" s="3">
        <v>1000</v>
      </c>
      <c r="U427" s="3">
        <v>8.8999999999999996E-2</v>
      </c>
      <c r="V427" s="12">
        <v>281</v>
      </c>
      <c r="W427" s="3" t="s">
        <v>1055</v>
      </c>
    </row>
    <row r="428" spans="1:23" x14ac:dyDescent="0.25">
      <c r="A428">
        <v>620</v>
      </c>
      <c r="B428">
        <v>196200117</v>
      </c>
      <c r="C428" s="3" t="s">
        <v>1847</v>
      </c>
      <c r="D428" s="3" t="s">
        <v>33</v>
      </c>
      <c r="E428">
        <v>3</v>
      </c>
      <c r="F428" s="3" t="s">
        <v>1848</v>
      </c>
      <c r="G428" s="4" t="s">
        <v>1849</v>
      </c>
      <c r="H428" s="5" t="s">
        <v>1845</v>
      </c>
      <c r="I428" s="3" t="s">
        <v>653</v>
      </c>
      <c r="J428" s="3" t="s">
        <v>1851</v>
      </c>
      <c r="K428" s="3" t="s">
        <v>297</v>
      </c>
      <c r="L428" s="3" t="s">
        <v>1849</v>
      </c>
      <c r="M428" s="3">
        <v>87</v>
      </c>
      <c r="N428" s="3">
        <f t="shared" si="15"/>
        <v>-159</v>
      </c>
      <c r="O428" s="3">
        <v>0</v>
      </c>
      <c r="P428" s="3">
        <v>0</v>
      </c>
      <c r="Q428" s="3">
        <v>87</v>
      </c>
      <c r="R428" s="3">
        <v>1</v>
      </c>
      <c r="S428" s="3">
        <v>110</v>
      </c>
      <c r="T428" s="3">
        <v>0</v>
      </c>
      <c r="U428" s="3">
        <v>0</v>
      </c>
      <c r="V428" s="12">
        <v>110</v>
      </c>
      <c r="W428" s="3" t="s">
        <v>586</v>
      </c>
    </row>
    <row r="429" spans="1:23" x14ac:dyDescent="0.25">
      <c r="A429">
        <v>620</v>
      </c>
      <c r="B429">
        <v>236200092</v>
      </c>
      <c r="C429" s="3" t="s">
        <v>1852</v>
      </c>
      <c r="D429" s="3" t="s">
        <v>1853</v>
      </c>
      <c r="E429">
        <v>6</v>
      </c>
      <c r="F429" s="3" t="s">
        <v>125</v>
      </c>
      <c r="G429" s="4" t="s">
        <v>1854</v>
      </c>
      <c r="H429" s="5" t="s">
        <v>1845</v>
      </c>
      <c r="I429" s="3" t="s">
        <v>319</v>
      </c>
      <c r="J429" s="3" t="s">
        <v>1855</v>
      </c>
      <c r="K429" s="3" t="s">
        <v>321</v>
      </c>
      <c r="L429" s="3" t="s">
        <v>64</v>
      </c>
      <c r="M429" s="3">
        <v>204</v>
      </c>
      <c r="N429" s="3">
        <f t="shared" si="15"/>
        <v>-42</v>
      </c>
      <c r="O429" s="3">
        <v>2000</v>
      </c>
      <c r="P429" s="3">
        <v>9.9000000000000005E-2</v>
      </c>
      <c r="Q429" s="3">
        <v>204</v>
      </c>
      <c r="R429" s="3">
        <v>1062</v>
      </c>
      <c r="S429" s="3">
        <v>204</v>
      </c>
      <c r="T429" s="3">
        <v>2000</v>
      </c>
      <c r="U429" s="3">
        <v>9.9000000000000005E-2</v>
      </c>
      <c r="V429" s="12">
        <v>204</v>
      </c>
      <c r="W429" s="3" t="s">
        <v>493</v>
      </c>
    </row>
    <row r="430" spans="1:23" x14ac:dyDescent="0.25">
      <c r="A430">
        <v>620</v>
      </c>
      <c r="B430">
        <v>196200127</v>
      </c>
      <c r="C430" s="3" t="s">
        <v>1843</v>
      </c>
      <c r="D430" s="3" t="s">
        <v>33</v>
      </c>
      <c r="E430">
        <v>6</v>
      </c>
      <c r="F430" s="3" t="s">
        <v>46</v>
      </c>
      <c r="G430" s="4" t="s">
        <v>1844</v>
      </c>
      <c r="H430" s="5" t="s">
        <v>1845</v>
      </c>
      <c r="I430" s="3" t="s">
        <v>466</v>
      </c>
      <c r="J430" s="3" t="s">
        <v>1846</v>
      </c>
      <c r="K430" s="3" t="s">
        <v>29</v>
      </c>
      <c r="L430" s="3" t="s">
        <v>64</v>
      </c>
      <c r="M430" s="3">
        <v>239</v>
      </c>
      <c r="N430" s="3">
        <f t="shared" si="15"/>
        <v>-7</v>
      </c>
      <c r="O430" s="3">
        <v>1000</v>
      </c>
      <c r="P430" s="3">
        <v>7.9000000000000001E-2</v>
      </c>
      <c r="Q430" s="3">
        <v>245.79400000000001</v>
      </c>
      <c r="R430" s="3">
        <v>1086</v>
      </c>
      <c r="S430" s="3">
        <v>264</v>
      </c>
      <c r="T430" s="3">
        <v>1000</v>
      </c>
      <c r="U430" s="3">
        <v>8.8999999999999996E-2</v>
      </c>
      <c r="V430" s="12">
        <v>271.654</v>
      </c>
      <c r="W430" s="3" t="s">
        <v>136</v>
      </c>
    </row>
    <row r="431" spans="1:23" x14ac:dyDescent="0.25">
      <c r="A431">
        <v>620</v>
      </c>
      <c r="B431">
        <v>196200117</v>
      </c>
      <c r="C431" s="3" t="s">
        <v>1847</v>
      </c>
      <c r="D431" s="3" t="s">
        <v>33</v>
      </c>
      <c r="E431">
        <v>3</v>
      </c>
      <c r="F431" s="3" t="s">
        <v>1848</v>
      </c>
      <c r="G431" s="4" t="s">
        <v>1849</v>
      </c>
      <c r="H431" s="5" t="s">
        <v>1845</v>
      </c>
      <c r="I431" s="3" t="s">
        <v>1160</v>
      </c>
      <c r="J431" s="3" t="s">
        <v>1850</v>
      </c>
      <c r="K431" s="3" t="s">
        <v>29</v>
      </c>
      <c r="L431" s="3" t="s">
        <v>1849</v>
      </c>
      <c r="M431" s="3">
        <v>254</v>
      </c>
      <c r="N431" s="3">
        <f t="shared" si="15"/>
        <v>8</v>
      </c>
      <c r="O431" s="3">
        <v>1000</v>
      </c>
      <c r="P431" s="3">
        <v>7.9000000000000001E-2</v>
      </c>
      <c r="Q431" s="3">
        <v>254</v>
      </c>
      <c r="R431" s="3">
        <v>498</v>
      </c>
      <c r="S431" s="3">
        <v>302</v>
      </c>
      <c r="T431" s="3">
        <v>1000</v>
      </c>
      <c r="U431" s="3">
        <v>7.9000000000000001E-2</v>
      </c>
      <c r="V431" s="12">
        <v>302</v>
      </c>
      <c r="W431" s="3" t="s">
        <v>545</v>
      </c>
    </row>
    <row r="432" spans="1:23" x14ac:dyDescent="0.25">
      <c r="A432">
        <v>620</v>
      </c>
      <c r="B432">
        <v>196200117</v>
      </c>
      <c r="C432" s="3" t="s">
        <v>1847</v>
      </c>
      <c r="D432" s="3" t="s">
        <v>33</v>
      </c>
      <c r="E432">
        <v>3</v>
      </c>
      <c r="F432" s="3" t="s">
        <v>1848</v>
      </c>
      <c r="G432" s="4" t="s">
        <v>1849</v>
      </c>
      <c r="H432" s="5" t="s">
        <v>1845</v>
      </c>
      <c r="I432" s="3" t="s">
        <v>128</v>
      </c>
      <c r="J432" s="3" t="s">
        <v>1856</v>
      </c>
      <c r="K432" s="3" t="s">
        <v>39</v>
      </c>
      <c r="L432" s="3" t="s">
        <v>64</v>
      </c>
      <c r="M432" s="3">
        <v>734</v>
      </c>
      <c r="N432" s="3">
        <f>M432-805</f>
        <v>-71</v>
      </c>
      <c r="O432" s="3">
        <v>10000</v>
      </c>
      <c r="P432" s="3">
        <v>6.9000000000000006E-2</v>
      </c>
      <c r="Q432" s="3">
        <v>734</v>
      </c>
      <c r="R432" s="3">
        <v>1</v>
      </c>
      <c r="S432" s="3">
        <v>815</v>
      </c>
      <c r="T432" s="3">
        <v>10000</v>
      </c>
      <c r="U432" s="3">
        <v>7.9000000000000001E-2</v>
      </c>
      <c r="V432" s="12">
        <v>815</v>
      </c>
      <c r="W432" s="3" t="s">
        <v>136</v>
      </c>
    </row>
    <row r="433" spans="1:23" x14ac:dyDescent="0.25">
      <c r="A433">
        <v>620</v>
      </c>
      <c r="B433">
        <v>196200130</v>
      </c>
      <c r="C433" s="3" t="s">
        <v>1857</v>
      </c>
      <c r="D433" s="3" t="s">
        <v>1858</v>
      </c>
      <c r="E433">
        <v>10</v>
      </c>
      <c r="F433" s="3" t="s">
        <v>187</v>
      </c>
      <c r="G433" s="4" t="s">
        <v>1827</v>
      </c>
      <c r="H433" s="5" t="s">
        <v>1859</v>
      </c>
      <c r="I433" s="3" t="s">
        <v>49</v>
      </c>
      <c r="J433" s="3" t="s">
        <v>1860</v>
      </c>
      <c r="K433" s="3" t="s">
        <v>29</v>
      </c>
      <c r="L433" s="3" t="s">
        <v>906</v>
      </c>
      <c r="M433" s="3">
        <v>205</v>
      </c>
      <c r="N433" s="3">
        <f t="shared" ref="N433:N447" si="16">M433-246</f>
        <v>-41</v>
      </c>
      <c r="O433" s="3">
        <v>1000</v>
      </c>
      <c r="P433" s="3">
        <v>7.9000000000000001E-2</v>
      </c>
      <c r="Q433" s="3">
        <v>218.58799999999999</v>
      </c>
      <c r="R433" s="3">
        <v>1172</v>
      </c>
      <c r="S433" s="3">
        <v>246</v>
      </c>
      <c r="T433" s="3">
        <v>1000</v>
      </c>
      <c r="U433" s="3">
        <v>8.8999999999999996E-2</v>
      </c>
      <c r="V433" s="12">
        <v>261.30799999999999</v>
      </c>
      <c r="W433" s="3" t="s">
        <v>545</v>
      </c>
    </row>
    <row r="434" spans="1:23" x14ac:dyDescent="0.25">
      <c r="A434">
        <v>620</v>
      </c>
      <c r="B434">
        <v>196200153</v>
      </c>
      <c r="C434" s="3" t="s">
        <v>1861</v>
      </c>
      <c r="D434" s="3" t="s">
        <v>33</v>
      </c>
      <c r="E434">
        <v>8</v>
      </c>
      <c r="F434" s="3" t="s">
        <v>78</v>
      </c>
      <c r="G434" s="4" t="s">
        <v>1862</v>
      </c>
      <c r="H434" s="5" t="s">
        <v>1863</v>
      </c>
      <c r="I434" s="3" t="s">
        <v>27</v>
      </c>
      <c r="J434" s="3" t="s">
        <v>1864</v>
      </c>
      <c r="K434" s="3" t="s">
        <v>29</v>
      </c>
      <c r="L434" s="3" t="s">
        <v>64</v>
      </c>
      <c r="M434" s="3">
        <v>220</v>
      </c>
      <c r="N434" s="3">
        <f t="shared" si="16"/>
        <v>-26</v>
      </c>
      <c r="O434" s="3">
        <v>1000</v>
      </c>
      <c r="P434" s="3">
        <v>7.9000000000000001E-2</v>
      </c>
      <c r="Q434" s="3">
        <v>220</v>
      </c>
      <c r="R434" s="3">
        <v>793</v>
      </c>
      <c r="S434" s="3">
        <v>246</v>
      </c>
      <c r="T434" s="3">
        <v>1000</v>
      </c>
      <c r="U434" s="3">
        <v>8.8999999999999996E-2</v>
      </c>
      <c r="V434" s="12">
        <v>246</v>
      </c>
      <c r="W434" s="3" t="s">
        <v>677</v>
      </c>
    </row>
    <row r="435" spans="1:23" x14ac:dyDescent="0.25">
      <c r="A435">
        <v>620</v>
      </c>
      <c r="B435">
        <v>196200154</v>
      </c>
      <c r="C435" s="3" t="s">
        <v>1865</v>
      </c>
      <c r="D435" s="3" t="s">
        <v>23</v>
      </c>
      <c r="E435">
        <v>5</v>
      </c>
      <c r="F435" s="3" t="s">
        <v>1866</v>
      </c>
      <c r="G435" s="4" t="s">
        <v>1867</v>
      </c>
      <c r="H435" s="5" t="s">
        <v>1868</v>
      </c>
      <c r="I435" s="3" t="s">
        <v>122</v>
      </c>
      <c r="J435" s="3" t="s">
        <v>1869</v>
      </c>
      <c r="K435" s="3" t="s">
        <v>29</v>
      </c>
      <c r="L435" s="3" t="s">
        <v>1870</v>
      </c>
      <c r="M435" s="3">
        <v>195</v>
      </c>
      <c r="N435" s="3">
        <f t="shared" si="16"/>
        <v>-51</v>
      </c>
      <c r="O435" s="3">
        <v>1000</v>
      </c>
      <c r="P435" s="3">
        <v>7.9000000000000001E-2</v>
      </c>
      <c r="Q435" s="3">
        <v>195</v>
      </c>
      <c r="R435" s="3">
        <v>412</v>
      </c>
      <c r="S435" s="3">
        <v>246</v>
      </c>
      <c r="T435" s="3">
        <v>1000</v>
      </c>
      <c r="U435" s="3">
        <v>8.8999999999999996E-2</v>
      </c>
      <c r="V435" s="12">
        <v>246</v>
      </c>
      <c r="W435" s="3" t="s">
        <v>586</v>
      </c>
    </row>
    <row r="436" spans="1:23" x14ac:dyDescent="0.25">
      <c r="A436">
        <v>620</v>
      </c>
      <c r="B436">
        <v>196200191</v>
      </c>
      <c r="C436" s="3" t="s">
        <v>1871</v>
      </c>
      <c r="D436" s="3" t="s">
        <v>33</v>
      </c>
      <c r="E436">
        <v>4</v>
      </c>
      <c r="F436" s="3" t="s">
        <v>258</v>
      </c>
      <c r="G436" s="4" t="s">
        <v>1872</v>
      </c>
      <c r="H436" s="5" t="s">
        <v>1868</v>
      </c>
      <c r="I436" s="3" t="s">
        <v>27</v>
      </c>
      <c r="J436" s="3" t="s">
        <v>1873</v>
      </c>
      <c r="K436" s="3" t="s">
        <v>29</v>
      </c>
      <c r="L436" s="3" t="s">
        <v>1874</v>
      </c>
      <c r="M436" s="3">
        <v>200</v>
      </c>
      <c r="N436" s="3">
        <f t="shared" si="16"/>
        <v>-46</v>
      </c>
      <c r="O436" s="3">
        <v>1000</v>
      </c>
      <c r="P436" s="3">
        <v>7.9000000000000001E-2</v>
      </c>
      <c r="Q436" s="3">
        <v>638.37099999999998</v>
      </c>
      <c r="R436" s="3">
        <v>6549</v>
      </c>
      <c r="S436" s="3">
        <v>246</v>
      </c>
      <c r="T436" s="3">
        <v>1000</v>
      </c>
      <c r="U436" s="3">
        <v>8.8999999999999996E-2</v>
      </c>
      <c r="V436" s="12">
        <v>739.86099999999999</v>
      </c>
      <c r="W436" s="3" t="s">
        <v>618</v>
      </c>
    </row>
    <row r="437" spans="1:23" x14ac:dyDescent="0.25">
      <c r="A437">
        <v>620</v>
      </c>
      <c r="B437">
        <v>216200123</v>
      </c>
      <c r="C437" s="3" t="s">
        <v>1875</v>
      </c>
      <c r="D437" s="3" t="s">
        <v>33</v>
      </c>
      <c r="E437">
        <v>7</v>
      </c>
      <c r="F437" s="3" t="s">
        <v>312</v>
      </c>
      <c r="G437" s="4" t="s">
        <v>1876</v>
      </c>
      <c r="H437" s="5" t="s">
        <v>1877</v>
      </c>
      <c r="I437" s="3" t="s">
        <v>1160</v>
      </c>
      <c r="J437" s="3" t="s">
        <v>1878</v>
      </c>
      <c r="K437" s="3" t="s">
        <v>29</v>
      </c>
      <c r="L437" s="3" t="s">
        <v>64</v>
      </c>
      <c r="M437" s="3">
        <v>302</v>
      </c>
      <c r="N437" s="3">
        <f t="shared" si="16"/>
        <v>56</v>
      </c>
      <c r="O437" s="3">
        <v>1000</v>
      </c>
      <c r="P437" s="3">
        <v>7.9000000000000001E-2</v>
      </c>
      <c r="Q437" s="3">
        <v>448.387</v>
      </c>
      <c r="R437" s="3">
        <v>2853</v>
      </c>
      <c r="S437" s="3">
        <v>302</v>
      </c>
      <c r="T437" s="3">
        <v>1000</v>
      </c>
      <c r="U437" s="3">
        <v>7.9000000000000001E-2</v>
      </c>
      <c r="V437" s="12">
        <v>448.387</v>
      </c>
      <c r="W437" s="3" t="s">
        <v>493</v>
      </c>
    </row>
    <row r="438" spans="1:23" x14ac:dyDescent="0.25">
      <c r="A438">
        <v>620</v>
      </c>
      <c r="B438">
        <v>196200185</v>
      </c>
      <c r="C438" s="3" t="s">
        <v>1879</v>
      </c>
      <c r="D438" s="3" t="s">
        <v>23</v>
      </c>
      <c r="E438">
        <v>2</v>
      </c>
      <c r="F438" s="3" t="s">
        <v>222</v>
      </c>
      <c r="G438" s="4" t="s">
        <v>1880</v>
      </c>
      <c r="H438" s="5" t="s">
        <v>1881</v>
      </c>
      <c r="I438" s="3" t="s">
        <v>122</v>
      </c>
      <c r="J438" s="3" t="s">
        <v>1882</v>
      </c>
      <c r="K438" s="3" t="s">
        <v>29</v>
      </c>
      <c r="L438" s="3" t="s">
        <v>64</v>
      </c>
      <c r="M438" s="3">
        <v>220</v>
      </c>
      <c r="N438" s="3">
        <f t="shared" si="16"/>
        <v>-26</v>
      </c>
      <c r="O438" s="3">
        <v>1000</v>
      </c>
      <c r="P438" s="3">
        <v>7.9000000000000001E-2</v>
      </c>
      <c r="Q438" s="3">
        <v>349.00700000000001</v>
      </c>
      <c r="R438" s="3">
        <v>2633</v>
      </c>
      <c r="S438" s="3">
        <v>246</v>
      </c>
      <c r="T438" s="3">
        <v>1000</v>
      </c>
      <c r="U438" s="3">
        <v>8.8999999999999996E-2</v>
      </c>
      <c r="V438" s="12">
        <v>391.33699999999999</v>
      </c>
      <c r="W438" s="3" t="s">
        <v>677</v>
      </c>
    </row>
    <row r="439" spans="1:23" x14ac:dyDescent="0.25">
      <c r="A439">
        <v>620</v>
      </c>
      <c r="B439">
        <v>196200218</v>
      </c>
      <c r="C439" s="3" t="s">
        <v>1883</v>
      </c>
      <c r="D439" s="3" t="s">
        <v>23</v>
      </c>
      <c r="E439">
        <v>12</v>
      </c>
      <c r="F439" s="3" t="s">
        <v>46</v>
      </c>
      <c r="G439" s="4" t="s">
        <v>1884</v>
      </c>
      <c r="H439" s="5" t="s">
        <v>1885</v>
      </c>
      <c r="I439" s="3" t="s">
        <v>466</v>
      </c>
      <c r="J439" s="3" t="s">
        <v>1886</v>
      </c>
      <c r="K439" s="3" t="s">
        <v>29</v>
      </c>
      <c r="L439" s="3" t="s">
        <v>64</v>
      </c>
      <c r="M439" s="3">
        <v>239</v>
      </c>
      <c r="N439" s="3">
        <f t="shared" si="16"/>
        <v>-7</v>
      </c>
      <c r="O439" s="3">
        <v>1000</v>
      </c>
      <c r="P439" s="3">
        <v>7.9000000000000001E-2</v>
      </c>
      <c r="Q439" s="3">
        <v>239</v>
      </c>
      <c r="R439" s="3">
        <v>0</v>
      </c>
      <c r="S439" s="3">
        <v>264</v>
      </c>
      <c r="T439" s="3">
        <v>1000</v>
      </c>
      <c r="U439" s="3">
        <v>8.8999999999999996E-2</v>
      </c>
      <c r="V439" s="12">
        <v>264</v>
      </c>
      <c r="W439" s="3" t="s">
        <v>763</v>
      </c>
    </row>
    <row r="440" spans="1:23" x14ac:dyDescent="0.25">
      <c r="A440">
        <v>620</v>
      </c>
      <c r="B440">
        <v>196200166</v>
      </c>
      <c r="C440" s="3" t="s">
        <v>1887</v>
      </c>
      <c r="D440" s="3" t="s">
        <v>33</v>
      </c>
      <c r="E440">
        <v>6</v>
      </c>
      <c r="F440" s="3" t="s">
        <v>78</v>
      </c>
      <c r="G440" s="4" t="s">
        <v>1888</v>
      </c>
      <c r="H440" s="5" t="s">
        <v>1889</v>
      </c>
      <c r="I440" s="3" t="s">
        <v>49</v>
      </c>
      <c r="J440" s="3" t="s">
        <v>1890</v>
      </c>
      <c r="K440" s="3" t="s">
        <v>29</v>
      </c>
      <c r="L440" s="3" t="s">
        <v>1891</v>
      </c>
      <c r="M440" s="3">
        <v>199</v>
      </c>
      <c r="N440" s="3">
        <f t="shared" si="16"/>
        <v>-47</v>
      </c>
      <c r="O440" s="3">
        <v>1500</v>
      </c>
      <c r="P440" s="3">
        <v>7.9000000000000001E-2</v>
      </c>
      <c r="Q440" s="3">
        <v>201.13300000000001</v>
      </c>
      <c r="R440" s="3">
        <v>1527</v>
      </c>
      <c r="S440" s="3">
        <v>246</v>
      </c>
      <c r="T440" s="3">
        <v>1000</v>
      </c>
      <c r="U440" s="3">
        <v>8.8999999999999996E-2</v>
      </c>
      <c r="V440" s="12">
        <v>292.90300000000002</v>
      </c>
      <c r="W440" s="3" t="s">
        <v>31</v>
      </c>
    </row>
    <row r="441" spans="1:23" x14ac:dyDescent="0.25">
      <c r="A441">
        <v>620</v>
      </c>
      <c r="B441">
        <v>196200166</v>
      </c>
      <c r="C441" s="3" t="s">
        <v>1887</v>
      </c>
      <c r="D441" s="3" t="s">
        <v>33</v>
      </c>
      <c r="E441">
        <v>6</v>
      </c>
      <c r="F441" s="3" t="s">
        <v>78</v>
      </c>
      <c r="G441" s="4" t="s">
        <v>1888</v>
      </c>
      <c r="H441" s="5" t="s">
        <v>1889</v>
      </c>
      <c r="I441" s="3" t="s">
        <v>253</v>
      </c>
      <c r="J441" s="3" t="s">
        <v>1892</v>
      </c>
      <c r="K441" s="3" t="s">
        <v>39</v>
      </c>
      <c r="L441" s="3" t="s">
        <v>1891</v>
      </c>
      <c r="M441" s="3">
        <v>229</v>
      </c>
      <c r="N441" s="3">
        <f t="shared" si="16"/>
        <v>-17</v>
      </c>
      <c r="O441" s="3">
        <v>1300</v>
      </c>
      <c r="P441" s="3">
        <v>7.9000000000000001E-2</v>
      </c>
      <c r="Q441" s="3">
        <v>229</v>
      </c>
      <c r="R441" s="3">
        <v>723</v>
      </c>
      <c r="S441" s="3">
        <v>290</v>
      </c>
      <c r="T441" s="3">
        <v>1000</v>
      </c>
      <c r="U441" s="3">
        <v>7.9000000000000001E-2</v>
      </c>
      <c r="V441" s="12">
        <v>290</v>
      </c>
      <c r="W441" s="3" t="s">
        <v>586</v>
      </c>
    </row>
    <row r="442" spans="1:23" x14ac:dyDescent="0.25">
      <c r="A442">
        <v>620</v>
      </c>
      <c r="B442">
        <v>196200159</v>
      </c>
      <c r="C442" s="3" t="s">
        <v>1893</v>
      </c>
      <c r="D442" s="3" t="s">
        <v>33</v>
      </c>
      <c r="E442">
        <v>7</v>
      </c>
      <c r="F442" s="3" t="s">
        <v>180</v>
      </c>
      <c r="G442" s="4" t="s">
        <v>1894</v>
      </c>
      <c r="H442" s="5" t="s">
        <v>1895</v>
      </c>
      <c r="I442" s="3" t="s">
        <v>27</v>
      </c>
      <c r="J442" s="3" t="s">
        <v>1896</v>
      </c>
      <c r="K442" s="3" t="s">
        <v>29</v>
      </c>
      <c r="L442" s="3" t="s">
        <v>64</v>
      </c>
      <c r="M442" s="3">
        <v>220</v>
      </c>
      <c r="N442" s="3">
        <f t="shared" si="16"/>
        <v>-26</v>
      </c>
      <c r="O442" s="3">
        <v>1000</v>
      </c>
      <c r="P442" s="3">
        <v>7.9000000000000001E-2</v>
      </c>
      <c r="Q442" s="3">
        <v>278.77600000000001</v>
      </c>
      <c r="R442" s="3">
        <v>1744</v>
      </c>
      <c r="S442" s="3">
        <v>246</v>
      </c>
      <c r="T442" s="3">
        <v>1000</v>
      </c>
      <c r="U442" s="3">
        <v>8.8999999999999996E-2</v>
      </c>
      <c r="V442" s="12">
        <v>312.21600000000001</v>
      </c>
      <c r="W442" s="3" t="s">
        <v>677</v>
      </c>
    </row>
    <row r="443" spans="1:23" x14ac:dyDescent="0.25">
      <c r="A443">
        <v>620</v>
      </c>
      <c r="B443">
        <v>6202543</v>
      </c>
      <c r="C443" s="3" t="s">
        <v>1897</v>
      </c>
      <c r="D443" s="3" t="s">
        <v>1898</v>
      </c>
      <c r="E443">
        <v>10</v>
      </c>
      <c r="F443" s="3" t="s">
        <v>101</v>
      </c>
      <c r="G443" s="4" t="s">
        <v>1899</v>
      </c>
      <c r="H443" s="5" t="s">
        <v>1900</v>
      </c>
      <c r="I443" s="3" t="s">
        <v>319</v>
      </c>
      <c r="J443" s="3" t="s">
        <v>1901</v>
      </c>
      <c r="K443" s="3" t="s">
        <v>321</v>
      </c>
      <c r="L443" s="3" t="s">
        <v>1902</v>
      </c>
      <c r="M443" s="3">
        <v>170</v>
      </c>
      <c r="N443" s="3">
        <f t="shared" si="16"/>
        <v>-76</v>
      </c>
      <c r="O443" s="3">
        <v>2000</v>
      </c>
      <c r="P443" s="3">
        <v>6.5000000000000002E-2</v>
      </c>
      <c r="Q443" s="3">
        <v>330.81</v>
      </c>
      <c r="R443" s="3">
        <v>4474</v>
      </c>
      <c r="S443" s="3">
        <v>204</v>
      </c>
      <c r="T443" s="3">
        <v>2000</v>
      </c>
      <c r="U443" s="3">
        <v>9.9000000000000005E-2</v>
      </c>
      <c r="V443" s="12">
        <v>448.92599999999999</v>
      </c>
      <c r="W443" s="3" t="s">
        <v>144</v>
      </c>
    </row>
    <row r="444" spans="1:23" x14ac:dyDescent="0.25">
      <c r="A444">
        <v>620</v>
      </c>
      <c r="B444">
        <v>196200172</v>
      </c>
      <c r="C444" s="3" t="s">
        <v>1903</v>
      </c>
      <c r="D444" s="3" t="s">
        <v>33</v>
      </c>
      <c r="E444">
        <v>7</v>
      </c>
      <c r="F444" s="3" t="s">
        <v>46</v>
      </c>
      <c r="G444" s="4" t="s">
        <v>1785</v>
      </c>
      <c r="H444" s="5" t="s">
        <v>1904</v>
      </c>
      <c r="I444" s="3" t="s">
        <v>37</v>
      </c>
      <c r="J444" s="3" t="s">
        <v>1905</v>
      </c>
      <c r="K444" s="3" t="s">
        <v>39</v>
      </c>
      <c r="L444" s="3" t="s">
        <v>64</v>
      </c>
      <c r="M444" s="3">
        <v>220</v>
      </c>
      <c r="N444" s="3">
        <f t="shared" si="16"/>
        <v>-26</v>
      </c>
      <c r="O444" s="3">
        <v>1000</v>
      </c>
      <c r="P444" s="3">
        <v>7.9000000000000001E-2</v>
      </c>
      <c r="Q444" s="3">
        <v>220</v>
      </c>
      <c r="R444" s="3">
        <v>0</v>
      </c>
      <c r="S444" s="3">
        <v>240</v>
      </c>
      <c r="T444" s="3">
        <v>1000</v>
      </c>
      <c r="U444" s="3">
        <v>8.8999999999999996E-2</v>
      </c>
      <c r="V444" s="12">
        <v>240</v>
      </c>
      <c r="W444" s="3" t="s">
        <v>386</v>
      </c>
    </row>
    <row r="445" spans="1:23" x14ac:dyDescent="0.25">
      <c r="A445">
        <v>620</v>
      </c>
      <c r="B445">
        <v>6207045</v>
      </c>
      <c r="C445" s="3" t="s">
        <v>1906</v>
      </c>
      <c r="D445" s="3" t="s">
        <v>1898</v>
      </c>
      <c r="E445">
        <v>10</v>
      </c>
      <c r="F445" s="3" t="s">
        <v>54</v>
      </c>
      <c r="G445" s="4" t="s">
        <v>1907</v>
      </c>
      <c r="H445" s="5" t="s">
        <v>1908</v>
      </c>
      <c r="I445" s="3" t="s">
        <v>27</v>
      </c>
      <c r="J445" s="3" t="s">
        <v>1909</v>
      </c>
      <c r="K445" s="3" t="s">
        <v>29</v>
      </c>
      <c r="L445" s="3" t="s">
        <v>906</v>
      </c>
      <c r="M445" s="3">
        <v>195</v>
      </c>
      <c r="N445" s="3">
        <f t="shared" si="16"/>
        <v>-51</v>
      </c>
      <c r="O445" s="3">
        <v>1000</v>
      </c>
      <c r="P445" s="3">
        <v>6.9000000000000006E-2</v>
      </c>
      <c r="Q445" s="3">
        <v>195</v>
      </c>
      <c r="R445" s="3">
        <v>427</v>
      </c>
      <c r="S445" s="3">
        <v>246</v>
      </c>
      <c r="T445" s="3">
        <v>1000</v>
      </c>
      <c r="U445" s="3">
        <v>8.8999999999999996E-2</v>
      </c>
      <c r="V445" s="12">
        <v>246</v>
      </c>
      <c r="W445" s="3" t="s">
        <v>586</v>
      </c>
    </row>
    <row r="446" spans="1:23" x14ac:dyDescent="0.25">
      <c r="A446">
        <v>620</v>
      </c>
      <c r="B446">
        <v>226200156</v>
      </c>
      <c r="C446" s="3" t="s">
        <v>1910</v>
      </c>
      <c r="D446" s="3" t="s">
        <v>1911</v>
      </c>
      <c r="E446">
        <v>9</v>
      </c>
      <c r="F446" s="3" t="s">
        <v>216</v>
      </c>
      <c r="G446" s="4" t="s">
        <v>1912</v>
      </c>
      <c r="H446" s="5" t="s">
        <v>1913</v>
      </c>
      <c r="I446" s="3" t="s">
        <v>27</v>
      </c>
      <c r="J446" s="3" t="s">
        <v>1914</v>
      </c>
      <c r="K446" s="3" t="s">
        <v>29</v>
      </c>
      <c r="L446" s="3" t="s">
        <v>1915</v>
      </c>
      <c r="M446" s="3">
        <v>220</v>
      </c>
      <c r="N446" s="3">
        <f t="shared" si="16"/>
        <v>-26</v>
      </c>
      <c r="O446" s="3">
        <v>1000</v>
      </c>
      <c r="P446" s="3">
        <v>8.8999999999999996E-2</v>
      </c>
      <c r="Q446" s="3">
        <v>220</v>
      </c>
      <c r="R446" s="3">
        <v>160</v>
      </c>
      <c r="S446" s="3">
        <v>246</v>
      </c>
      <c r="T446" s="3">
        <v>1000</v>
      </c>
      <c r="U446" s="3">
        <v>8.8999999999999996E-2</v>
      </c>
      <c r="V446" s="12">
        <v>246</v>
      </c>
      <c r="W446" s="3" t="s">
        <v>677</v>
      </c>
    </row>
    <row r="447" spans="1:23" x14ac:dyDescent="0.25">
      <c r="A447">
        <v>620</v>
      </c>
      <c r="B447">
        <v>196200186</v>
      </c>
      <c r="C447" s="3" t="s">
        <v>1916</v>
      </c>
      <c r="D447" s="3" t="s">
        <v>33</v>
      </c>
      <c r="E447">
        <v>3</v>
      </c>
      <c r="F447" s="3" t="s">
        <v>146</v>
      </c>
      <c r="G447" s="4" t="s">
        <v>1917</v>
      </c>
      <c r="H447" s="5" t="s">
        <v>1918</v>
      </c>
      <c r="I447" s="3" t="s">
        <v>319</v>
      </c>
      <c r="J447" s="3" t="s">
        <v>1919</v>
      </c>
      <c r="K447" s="3" t="s">
        <v>321</v>
      </c>
      <c r="L447" s="3" t="s">
        <v>1920</v>
      </c>
      <c r="M447" s="3">
        <v>189</v>
      </c>
      <c r="N447" s="3">
        <f t="shared" si="16"/>
        <v>-57</v>
      </c>
      <c r="O447" s="3">
        <v>2000</v>
      </c>
      <c r="P447" s="3">
        <v>8.5999999999999993E-2</v>
      </c>
      <c r="Q447" s="3">
        <v>576.25800000000004</v>
      </c>
      <c r="R447" s="3">
        <v>6503</v>
      </c>
      <c r="S447" s="3">
        <v>204</v>
      </c>
      <c r="T447" s="3">
        <v>2000</v>
      </c>
      <c r="U447" s="3">
        <v>9.9000000000000005E-2</v>
      </c>
      <c r="V447" s="12">
        <v>649.79700000000003</v>
      </c>
      <c r="W447" s="3" t="s">
        <v>677</v>
      </c>
    </row>
    <row r="448" spans="1:23" x14ac:dyDescent="0.25">
      <c r="A448">
        <v>620</v>
      </c>
      <c r="B448">
        <v>196200120</v>
      </c>
      <c r="C448" s="3" t="s">
        <v>1784</v>
      </c>
      <c r="D448" s="3" t="s">
        <v>33</v>
      </c>
      <c r="E448">
        <v>2</v>
      </c>
      <c r="F448" s="3" t="s">
        <v>250</v>
      </c>
      <c r="G448" s="4" t="s">
        <v>1921</v>
      </c>
      <c r="H448" s="5" t="s">
        <v>1922</v>
      </c>
      <c r="I448" s="3" t="s">
        <v>421</v>
      </c>
      <c r="J448" s="3" t="s">
        <v>1923</v>
      </c>
      <c r="K448" s="3" t="s">
        <v>63</v>
      </c>
      <c r="L448" s="3" t="s">
        <v>1844</v>
      </c>
      <c r="M448" s="3">
        <v>665</v>
      </c>
      <c r="N448" s="3">
        <f>M448-805</f>
        <v>-140</v>
      </c>
      <c r="O448" s="3">
        <v>10000</v>
      </c>
      <c r="P448" s="3">
        <v>6.9000000000000006E-2</v>
      </c>
      <c r="Q448" s="3">
        <v>665</v>
      </c>
      <c r="R448" s="3">
        <v>1</v>
      </c>
      <c r="S448" s="3">
        <v>339</v>
      </c>
      <c r="T448" s="3">
        <v>0</v>
      </c>
      <c r="U448" s="3">
        <v>0</v>
      </c>
      <c r="V448" s="12">
        <v>339</v>
      </c>
      <c r="W448" s="3" t="s">
        <v>1924</v>
      </c>
    </row>
    <row r="449" spans="1:23" x14ac:dyDescent="0.25">
      <c r="A449">
        <v>620</v>
      </c>
      <c r="B449">
        <v>216200136</v>
      </c>
      <c r="C449" s="3" t="s">
        <v>1925</v>
      </c>
      <c r="D449" s="3" t="s">
        <v>33</v>
      </c>
      <c r="E449">
        <v>4</v>
      </c>
      <c r="F449" s="3" t="s">
        <v>250</v>
      </c>
      <c r="G449" s="4" t="s">
        <v>1926</v>
      </c>
      <c r="H449" s="5" t="s">
        <v>1927</v>
      </c>
      <c r="I449" s="3" t="s">
        <v>508</v>
      </c>
      <c r="J449" s="3" t="s">
        <v>1928</v>
      </c>
      <c r="K449" s="3" t="s">
        <v>29</v>
      </c>
      <c r="L449" s="3" t="s">
        <v>1926</v>
      </c>
      <c r="M449" s="3">
        <v>260</v>
      </c>
      <c r="N449" s="3">
        <f t="shared" ref="N449:N456" si="17">M449-246</f>
        <v>14</v>
      </c>
      <c r="O449" s="3">
        <v>1000</v>
      </c>
      <c r="P449" s="3">
        <v>8.8999999999999996E-2</v>
      </c>
      <c r="Q449" s="3">
        <v>324.34699999999998</v>
      </c>
      <c r="R449" s="3">
        <v>1723</v>
      </c>
      <c r="S449" s="3">
        <v>281</v>
      </c>
      <c r="T449" s="3">
        <v>1000</v>
      </c>
      <c r="U449" s="3">
        <v>8.8999999999999996E-2</v>
      </c>
      <c r="V449" s="12">
        <v>345.34699999999998</v>
      </c>
      <c r="W449" s="3" t="s">
        <v>915</v>
      </c>
    </row>
    <row r="450" spans="1:23" x14ac:dyDescent="0.25">
      <c r="A450">
        <v>620</v>
      </c>
      <c r="B450">
        <v>196200156</v>
      </c>
      <c r="C450" s="3" t="s">
        <v>1929</v>
      </c>
      <c r="D450" s="3" t="s">
        <v>1898</v>
      </c>
      <c r="E450">
        <v>10</v>
      </c>
      <c r="F450" s="3" t="s">
        <v>54</v>
      </c>
      <c r="G450" s="4" t="s">
        <v>117</v>
      </c>
      <c r="H450" s="5" t="s">
        <v>1930</v>
      </c>
      <c r="I450" s="3" t="s">
        <v>339</v>
      </c>
      <c r="J450" s="3" t="s">
        <v>1931</v>
      </c>
      <c r="K450" s="3" t="s">
        <v>29</v>
      </c>
      <c r="L450" s="3" t="s">
        <v>1271</v>
      </c>
      <c r="M450" s="3">
        <v>300</v>
      </c>
      <c r="N450" s="3">
        <f t="shared" si="17"/>
        <v>54</v>
      </c>
      <c r="O450" s="3">
        <v>1000</v>
      </c>
      <c r="P450" s="3">
        <v>0.125</v>
      </c>
      <c r="Q450" s="3">
        <v>300</v>
      </c>
      <c r="R450" s="3">
        <v>680</v>
      </c>
      <c r="S450" s="3">
        <v>309</v>
      </c>
      <c r="T450" s="3">
        <v>1000</v>
      </c>
      <c r="U450" s="3">
        <v>0.14899999999999999</v>
      </c>
      <c r="V450" s="12">
        <v>309</v>
      </c>
      <c r="W450" s="3" t="s">
        <v>369</v>
      </c>
    </row>
    <row r="451" spans="1:23" x14ac:dyDescent="0.25">
      <c r="A451">
        <v>620</v>
      </c>
      <c r="B451">
        <v>236200115</v>
      </c>
      <c r="C451" s="3" t="s">
        <v>1932</v>
      </c>
      <c r="D451" s="3" t="s">
        <v>23</v>
      </c>
      <c r="E451">
        <v>8</v>
      </c>
      <c r="F451" s="3" t="s">
        <v>222</v>
      </c>
      <c r="G451" s="4" t="s">
        <v>1535</v>
      </c>
      <c r="H451" s="5" t="s">
        <v>1933</v>
      </c>
      <c r="I451" s="3" t="s">
        <v>319</v>
      </c>
      <c r="J451" s="3" t="s">
        <v>1934</v>
      </c>
      <c r="K451" s="3" t="s">
        <v>321</v>
      </c>
      <c r="L451" s="3" t="s">
        <v>64</v>
      </c>
      <c r="M451" s="3">
        <v>204</v>
      </c>
      <c r="N451" s="3">
        <f t="shared" si="17"/>
        <v>-42</v>
      </c>
      <c r="O451" s="3">
        <v>2000</v>
      </c>
      <c r="P451" s="3">
        <v>9.9000000000000005E-2</v>
      </c>
      <c r="Q451" s="3">
        <v>204</v>
      </c>
      <c r="R451" s="3">
        <v>1891</v>
      </c>
      <c r="S451" s="3">
        <v>204</v>
      </c>
      <c r="T451" s="3">
        <v>2000</v>
      </c>
      <c r="U451" s="3">
        <v>9.9000000000000005E-2</v>
      </c>
      <c r="V451" s="12">
        <v>204</v>
      </c>
      <c r="W451" s="3" t="s">
        <v>493</v>
      </c>
    </row>
    <row r="452" spans="1:23" x14ac:dyDescent="0.25">
      <c r="A452">
        <v>620</v>
      </c>
      <c r="B452">
        <v>196200194</v>
      </c>
      <c r="C452" s="3" t="s">
        <v>1935</v>
      </c>
      <c r="D452" s="3" t="s">
        <v>693</v>
      </c>
      <c r="E452">
        <v>11</v>
      </c>
      <c r="F452" s="3" t="s">
        <v>250</v>
      </c>
      <c r="G452" s="4" t="s">
        <v>1936</v>
      </c>
      <c r="H452" s="5" t="s">
        <v>1937</v>
      </c>
      <c r="I452" s="3" t="s">
        <v>27</v>
      </c>
      <c r="J452" s="3" t="s">
        <v>1938</v>
      </c>
      <c r="K452" s="3" t="s">
        <v>29</v>
      </c>
      <c r="L452" s="3" t="s">
        <v>1939</v>
      </c>
      <c r="M452" s="3">
        <v>279</v>
      </c>
      <c r="N452" s="3">
        <f t="shared" si="17"/>
        <v>33</v>
      </c>
      <c r="O452" s="3">
        <v>2000</v>
      </c>
      <c r="P452" s="3">
        <v>7.9000000000000001E-2</v>
      </c>
      <c r="Q452" s="3">
        <v>279</v>
      </c>
      <c r="R452" s="3">
        <v>901</v>
      </c>
      <c r="S452" s="3">
        <v>246</v>
      </c>
      <c r="T452" s="3">
        <v>1000</v>
      </c>
      <c r="U452" s="3">
        <v>8.8999999999999996E-2</v>
      </c>
      <c r="V452" s="12">
        <v>246</v>
      </c>
      <c r="W452" s="3" t="s">
        <v>1050</v>
      </c>
    </row>
    <row r="453" spans="1:23" x14ac:dyDescent="0.25">
      <c r="A453">
        <v>620</v>
      </c>
      <c r="B453">
        <v>196200210</v>
      </c>
      <c r="C453" s="3" t="s">
        <v>1940</v>
      </c>
      <c r="D453" s="3" t="s">
        <v>23</v>
      </c>
      <c r="E453">
        <v>1</v>
      </c>
      <c r="F453" s="3" t="s">
        <v>24</v>
      </c>
      <c r="G453" s="4" t="s">
        <v>1941</v>
      </c>
      <c r="H453" s="5" t="s">
        <v>1942</v>
      </c>
      <c r="I453" s="3" t="s">
        <v>466</v>
      </c>
      <c r="J453" s="3" t="s">
        <v>1943</v>
      </c>
      <c r="K453" s="3" t="s">
        <v>29</v>
      </c>
      <c r="L453" s="3" t="s">
        <v>64</v>
      </c>
      <c r="M453" s="3">
        <v>239</v>
      </c>
      <c r="N453" s="3">
        <f t="shared" si="17"/>
        <v>-7</v>
      </c>
      <c r="O453" s="3">
        <v>1000</v>
      </c>
      <c r="P453" s="3">
        <v>7.9000000000000001E-2</v>
      </c>
      <c r="Q453" s="3">
        <v>239</v>
      </c>
      <c r="R453" s="3">
        <v>846</v>
      </c>
      <c r="S453" s="3">
        <v>264</v>
      </c>
      <c r="T453" s="3">
        <v>1000</v>
      </c>
      <c r="U453" s="3">
        <v>8.8999999999999996E-2</v>
      </c>
      <c r="V453" s="12">
        <v>264</v>
      </c>
      <c r="W453" s="3" t="s">
        <v>763</v>
      </c>
    </row>
    <row r="454" spans="1:23" x14ac:dyDescent="0.25">
      <c r="A454">
        <v>620</v>
      </c>
      <c r="B454">
        <v>196200212</v>
      </c>
      <c r="C454" s="3" t="s">
        <v>1944</v>
      </c>
      <c r="D454" s="3" t="s">
        <v>33</v>
      </c>
      <c r="E454">
        <v>5</v>
      </c>
      <c r="F454" s="3" t="s">
        <v>231</v>
      </c>
      <c r="G454" s="4" t="s">
        <v>1945</v>
      </c>
      <c r="H454" s="5" t="s">
        <v>1946</v>
      </c>
      <c r="I454" s="3" t="s">
        <v>653</v>
      </c>
      <c r="J454" s="3" t="s">
        <v>1951</v>
      </c>
      <c r="K454" s="3" t="s">
        <v>297</v>
      </c>
      <c r="L454" s="3" t="s">
        <v>1948</v>
      </c>
      <c r="M454" s="3">
        <v>89</v>
      </c>
      <c r="N454" s="3">
        <f t="shared" si="17"/>
        <v>-157</v>
      </c>
      <c r="O454" s="3">
        <v>0</v>
      </c>
      <c r="P454" s="3">
        <v>0</v>
      </c>
      <c r="Q454" s="3">
        <v>89</v>
      </c>
      <c r="R454" s="3">
        <v>1</v>
      </c>
      <c r="S454" s="3">
        <v>110</v>
      </c>
      <c r="T454" s="3">
        <v>0</v>
      </c>
      <c r="U454" s="3">
        <v>0</v>
      </c>
      <c r="V454" s="12">
        <v>110</v>
      </c>
      <c r="W454" s="3" t="s">
        <v>323</v>
      </c>
    </row>
    <row r="455" spans="1:23" x14ac:dyDescent="0.25">
      <c r="A455">
        <v>620</v>
      </c>
      <c r="B455">
        <v>196200212</v>
      </c>
      <c r="C455" s="3" t="s">
        <v>1944</v>
      </c>
      <c r="D455" s="3" t="s">
        <v>33</v>
      </c>
      <c r="E455">
        <v>5</v>
      </c>
      <c r="F455" s="3" t="s">
        <v>231</v>
      </c>
      <c r="G455" s="4" t="s">
        <v>1945</v>
      </c>
      <c r="H455" s="5" t="s">
        <v>1946</v>
      </c>
      <c r="I455" s="3" t="s">
        <v>1160</v>
      </c>
      <c r="J455" s="3" t="s">
        <v>1947</v>
      </c>
      <c r="K455" s="3" t="s">
        <v>29</v>
      </c>
      <c r="L455" s="3" t="s">
        <v>1948</v>
      </c>
      <c r="M455" s="3">
        <v>215</v>
      </c>
      <c r="N455" s="3">
        <f t="shared" si="17"/>
        <v>-31</v>
      </c>
      <c r="O455" s="3">
        <v>1000</v>
      </c>
      <c r="P455" s="3">
        <v>7.9000000000000001E-2</v>
      </c>
      <c r="Q455" s="3">
        <v>229.852</v>
      </c>
      <c r="R455" s="3">
        <v>1188</v>
      </c>
      <c r="S455" s="3">
        <v>302</v>
      </c>
      <c r="T455" s="3">
        <v>1000</v>
      </c>
      <c r="U455" s="3">
        <v>7.9000000000000001E-2</v>
      </c>
      <c r="V455" s="12">
        <v>316.85199999999998</v>
      </c>
      <c r="W455" s="3" t="s">
        <v>149</v>
      </c>
    </row>
    <row r="456" spans="1:23" x14ac:dyDescent="0.25">
      <c r="A456">
        <v>620</v>
      </c>
      <c r="B456">
        <v>196200212</v>
      </c>
      <c r="C456" s="3" t="s">
        <v>1944</v>
      </c>
      <c r="D456" s="3" t="s">
        <v>33</v>
      </c>
      <c r="E456">
        <v>5</v>
      </c>
      <c r="F456" s="3" t="s">
        <v>231</v>
      </c>
      <c r="G456" s="4" t="s">
        <v>1949</v>
      </c>
      <c r="H456" s="5" t="s">
        <v>1946</v>
      </c>
      <c r="I456" s="3" t="s">
        <v>122</v>
      </c>
      <c r="J456" s="3" t="s">
        <v>1950</v>
      </c>
      <c r="K456" s="3" t="s">
        <v>29</v>
      </c>
      <c r="L456" s="3" t="s">
        <v>64</v>
      </c>
      <c r="M456" s="3">
        <v>220</v>
      </c>
      <c r="N456" s="3">
        <f t="shared" si="17"/>
        <v>-26</v>
      </c>
      <c r="O456" s="3">
        <v>1000</v>
      </c>
      <c r="P456" s="3">
        <v>7.9000000000000001E-2</v>
      </c>
      <c r="Q456" s="3">
        <v>220</v>
      </c>
      <c r="R456" s="3">
        <v>245</v>
      </c>
      <c r="S456" s="3">
        <v>246</v>
      </c>
      <c r="T456" s="3">
        <v>1000</v>
      </c>
      <c r="U456" s="3">
        <v>8.8999999999999996E-2</v>
      </c>
      <c r="V456" s="12">
        <v>246</v>
      </c>
      <c r="W456" s="3" t="s">
        <v>677</v>
      </c>
    </row>
    <row r="457" spans="1:23" x14ac:dyDescent="0.25">
      <c r="A457">
        <v>620</v>
      </c>
      <c r="B457">
        <v>196200212</v>
      </c>
      <c r="C457" s="3" t="s">
        <v>1944</v>
      </c>
      <c r="D457" s="3" t="s">
        <v>33</v>
      </c>
      <c r="E457">
        <v>5</v>
      </c>
      <c r="F457" s="3" t="s">
        <v>231</v>
      </c>
      <c r="G457" s="4" t="s">
        <v>1948</v>
      </c>
      <c r="H457" s="5" t="s">
        <v>1946</v>
      </c>
      <c r="I457" s="3" t="s">
        <v>629</v>
      </c>
      <c r="J457" s="3" t="s">
        <v>1952</v>
      </c>
      <c r="K457" s="3" t="s">
        <v>63</v>
      </c>
      <c r="L457" s="3" t="s">
        <v>1948</v>
      </c>
      <c r="M457" s="3">
        <v>775</v>
      </c>
      <c r="N457" s="3">
        <f>M457-805</f>
        <v>-30</v>
      </c>
      <c r="O457" s="3">
        <v>10000</v>
      </c>
      <c r="P457" s="3">
        <v>6.9000000000000006E-2</v>
      </c>
      <c r="Q457" s="3">
        <v>775</v>
      </c>
      <c r="R457" s="3">
        <v>8266</v>
      </c>
      <c r="S457" s="3">
        <v>339</v>
      </c>
      <c r="T457" s="3">
        <v>0</v>
      </c>
      <c r="U457" s="3">
        <v>0</v>
      </c>
      <c r="V457" s="12">
        <v>339</v>
      </c>
      <c r="W457" s="3" t="s">
        <v>1953</v>
      </c>
    </row>
    <row r="458" spans="1:23" x14ac:dyDescent="0.25">
      <c r="A458">
        <v>620</v>
      </c>
      <c r="B458">
        <v>226200147</v>
      </c>
      <c r="C458" s="3" t="s">
        <v>1954</v>
      </c>
      <c r="D458" s="3" t="s">
        <v>33</v>
      </c>
      <c r="E458">
        <v>5</v>
      </c>
      <c r="F458" s="3" t="s">
        <v>170</v>
      </c>
      <c r="G458" s="4" t="s">
        <v>1955</v>
      </c>
      <c r="H458" s="5" t="s">
        <v>1956</v>
      </c>
      <c r="I458" s="3" t="s">
        <v>49</v>
      </c>
      <c r="J458" s="3" t="s">
        <v>1957</v>
      </c>
      <c r="K458" s="3" t="s">
        <v>29</v>
      </c>
      <c r="L458" s="3" t="s">
        <v>1958</v>
      </c>
      <c r="M458" s="3">
        <v>220</v>
      </c>
      <c r="N458" s="3">
        <f t="shared" ref="N458:N489" si="18">M458-246</f>
        <v>-26</v>
      </c>
      <c r="O458" s="3">
        <v>1000</v>
      </c>
      <c r="P458" s="3">
        <v>8.8999999999999996E-2</v>
      </c>
      <c r="Q458" s="3">
        <v>220</v>
      </c>
      <c r="R458" s="3">
        <v>0</v>
      </c>
      <c r="S458" s="3">
        <v>246</v>
      </c>
      <c r="T458" s="3">
        <v>1000</v>
      </c>
      <c r="U458" s="3">
        <v>8.8999999999999996E-2</v>
      </c>
      <c r="V458" s="12">
        <v>246</v>
      </c>
      <c r="W458" s="3" t="s">
        <v>677</v>
      </c>
    </row>
    <row r="459" spans="1:23" x14ac:dyDescent="0.25">
      <c r="A459">
        <v>620</v>
      </c>
      <c r="B459">
        <v>196200198</v>
      </c>
      <c r="C459" s="3" t="s">
        <v>1959</v>
      </c>
      <c r="D459" s="3" t="s">
        <v>33</v>
      </c>
      <c r="E459">
        <v>1</v>
      </c>
      <c r="F459" s="3" t="s">
        <v>108</v>
      </c>
      <c r="G459" s="4" t="s">
        <v>1960</v>
      </c>
      <c r="H459" s="5" t="s">
        <v>1961</v>
      </c>
      <c r="I459" s="3" t="s">
        <v>122</v>
      </c>
      <c r="J459" s="3" t="s">
        <v>1962</v>
      </c>
      <c r="K459" s="3" t="s">
        <v>29</v>
      </c>
      <c r="L459" s="3" t="s">
        <v>64</v>
      </c>
      <c r="M459" s="3">
        <v>220</v>
      </c>
      <c r="N459" s="3">
        <f t="shared" si="18"/>
        <v>-26</v>
      </c>
      <c r="O459" s="3">
        <v>1000</v>
      </c>
      <c r="P459" s="3">
        <v>7.9000000000000001E-2</v>
      </c>
      <c r="Q459" s="3">
        <v>220</v>
      </c>
      <c r="R459" s="3">
        <v>393</v>
      </c>
      <c r="S459" s="3">
        <v>246</v>
      </c>
      <c r="T459" s="3">
        <v>1000</v>
      </c>
      <c r="U459" s="3">
        <v>8.8999999999999996E-2</v>
      </c>
      <c r="V459" s="12">
        <v>246</v>
      </c>
      <c r="W459" s="3" t="s">
        <v>677</v>
      </c>
    </row>
    <row r="460" spans="1:23" x14ac:dyDescent="0.25">
      <c r="A460">
        <v>620</v>
      </c>
      <c r="B460">
        <v>6203540</v>
      </c>
      <c r="C460" s="3" t="s">
        <v>1963</v>
      </c>
      <c r="D460" s="3" t="s">
        <v>107</v>
      </c>
      <c r="E460">
        <v>9</v>
      </c>
      <c r="F460" s="3" t="s">
        <v>108</v>
      </c>
      <c r="G460" s="4" t="s">
        <v>1964</v>
      </c>
      <c r="H460" s="5" t="s">
        <v>1965</v>
      </c>
      <c r="I460" s="3" t="s">
        <v>122</v>
      </c>
      <c r="J460" s="3" t="s">
        <v>1966</v>
      </c>
      <c r="K460" s="3" t="s">
        <v>29</v>
      </c>
      <c r="L460" s="3" t="s">
        <v>64</v>
      </c>
      <c r="M460" s="3">
        <v>220</v>
      </c>
      <c r="N460" s="3">
        <f t="shared" si="18"/>
        <v>-26</v>
      </c>
      <c r="O460" s="3">
        <v>1000</v>
      </c>
      <c r="P460" s="3">
        <v>7.9000000000000001E-2</v>
      </c>
      <c r="Q460" s="3">
        <v>259.73700000000002</v>
      </c>
      <c r="R460" s="3">
        <v>1503</v>
      </c>
      <c r="S460" s="3">
        <v>246</v>
      </c>
      <c r="T460" s="3">
        <v>1000</v>
      </c>
      <c r="U460" s="3">
        <v>8.8999999999999996E-2</v>
      </c>
      <c r="V460" s="12">
        <v>290.767</v>
      </c>
      <c r="W460" s="3" t="s">
        <v>677</v>
      </c>
    </row>
    <row r="461" spans="1:23" x14ac:dyDescent="0.25">
      <c r="A461">
        <v>620</v>
      </c>
      <c r="B461">
        <v>196200204</v>
      </c>
      <c r="C461" s="3" t="s">
        <v>397</v>
      </c>
      <c r="D461" s="3" t="s">
        <v>33</v>
      </c>
      <c r="E461">
        <v>2</v>
      </c>
      <c r="F461" s="3" t="s">
        <v>78</v>
      </c>
      <c r="G461" s="4" t="s">
        <v>1967</v>
      </c>
      <c r="H461" s="5" t="s">
        <v>1968</v>
      </c>
      <c r="I461" s="3" t="s">
        <v>1969</v>
      </c>
      <c r="J461" s="3" t="s">
        <v>1970</v>
      </c>
      <c r="K461" s="3" t="s">
        <v>29</v>
      </c>
      <c r="L461" s="3" t="s">
        <v>1971</v>
      </c>
      <c r="M461" s="3">
        <v>250</v>
      </c>
      <c r="N461" s="3">
        <f t="shared" si="18"/>
        <v>4</v>
      </c>
      <c r="O461" s="3">
        <v>1000</v>
      </c>
      <c r="P461" s="3">
        <v>7.9000000000000001E-2</v>
      </c>
      <c r="Q461" s="3">
        <v>250</v>
      </c>
      <c r="R461" s="3">
        <v>901</v>
      </c>
      <c r="S461" s="3">
        <v>304</v>
      </c>
      <c r="T461" s="3">
        <v>1000</v>
      </c>
      <c r="U461" s="3">
        <v>8.8999999999999996E-2</v>
      </c>
      <c r="V461" s="12">
        <v>304</v>
      </c>
      <c r="W461" s="3" t="s">
        <v>434</v>
      </c>
    </row>
    <row r="462" spans="1:23" x14ac:dyDescent="0.25">
      <c r="A462">
        <v>620</v>
      </c>
      <c r="B462">
        <v>196200091</v>
      </c>
      <c r="C462" s="3" t="s">
        <v>1972</v>
      </c>
      <c r="D462" s="3" t="s">
        <v>33</v>
      </c>
      <c r="E462">
        <v>7</v>
      </c>
      <c r="F462" s="3" t="s">
        <v>258</v>
      </c>
      <c r="G462" s="4" t="s">
        <v>1939</v>
      </c>
      <c r="H462" s="5" t="s">
        <v>1973</v>
      </c>
      <c r="I462" s="3" t="s">
        <v>91</v>
      </c>
      <c r="J462" s="3" t="s">
        <v>1974</v>
      </c>
      <c r="K462" s="3" t="s">
        <v>39</v>
      </c>
      <c r="L462" s="3" t="s">
        <v>1975</v>
      </c>
      <c r="M462" s="3">
        <v>334</v>
      </c>
      <c r="N462" s="3">
        <f t="shared" si="18"/>
        <v>88</v>
      </c>
      <c r="O462" s="3">
        <v>1000</v>
      </c>
      <c r="P462" s="3">
        <v>7.9000000000000001E-2</v>
      </c>
      <c r="Q462" s="3">
        <v>654.029</v>
      </c>
      <c r="R462" s="3">
        <v>5051</v>
      </c>
      <c r="S462" s="3">
        <v>345</v>
      </c>
      <c r="T462" s="3">
        <v>1000</v>
      </c>
      <c r="U462" s="3">
        <v>7.9000000000000001E-2</v>
      </c>
      <c r="V462" s="12">
        <v>665.029</v>
      </c>
      <c r="W462" s="3" t="s">
        <v>168</v>
      </c>
    </row>
    <row r="463" spans="1:23" x14ac:dyDescent="0.25">
      <c r="A463">
        <v>620</v>
      </c>
      <c r="B463">
        <v>156202084</v>
      </c>
      <c r="C463" s="3" t="s">
        <v>1976</v>
      </c>
      <c r="D463" s="3" t="s">
        <v>33</v>
      </c>
      <c r="E463">
        <v>6</v>
      </c>
      <c r="F463" s="3" t="s">
        <v>979</v>
      </c>
      <c r="G463" s="4" t="s">
        <v>1977</v>
      </c>
      <c r="H463" s="5" t="s">
        <v>1978</v>
      </c>
      <c r="I463" s="3" t="s">
        <v>49</v>
      </c>
      <c r="J463" s="3" t="s">
        <v>1979</v>
      </c>
      <c r="K463" s="3" t="s">
        <v>29</v>
      </c>
      <c r="L463" s="3" t="s">
        <v>876</v>
      </c>
      <c r="M463" s="3">
        <v>430</v>
      </c>
      <c r="N463" s="3">
        <f t="shared" si="18"/>
        <v>184</v>
      </c>
      <c r="O463" s="3">
        <v>5000</v>
      </c>
      <c r="P463" s="3">
        <v>7.9000000000000001E-2</v>
      </c>
      <c r="Q463" s="3">
        <v>526.77499999999998</v>
      </c>
      <c r="R463" s="3">
        <v>6225</v>
      </c>
      <c r="S463" s="3">
        <v>246</v>
      </c>
      <c r="T463" s="3">
        <v>1000</v>
      </c>
      <c r="U463" s="3">
        <v>8.8999999999999996E-2</v>
      </c>
      <c r="V463" s="12">
        <v>711.02499999999998</v>
      </c>
      <c r="W463" s="3" t="s">
        <v>144</v>
      </c>
    </row>
    <row r="464" spans="1:23" x14ac:dyDescent="0.25">
      <c r="A464">
        <v>620</v>
      </c>
      <c r="B464">
        <v>196200221</v>
      </c>
      <c r="C464" s="3" t="s">
        <v>1980</v>
      </c>
      <c r="D464" s="3" t="s">
        <v>23</v>
      </c>
      <c r="E464">
        <v>8</v>
      </c>
      <c r="F464" s="3" t="s">
        <v>187</v>
      </c>
      <c r="G464" s="4" t="s">
        <v>1981</v>
      </c>
      <c r="H464" s="5" t="s">
        <v>1982</v>
      </c>
      <c r="I464" s="3" t="s">
        <v>122</v>
      </c>
      <c r="J464" s="3" t="s">
        <v>1983</v>
      </c>
      <c r="K464" s="3" t="s">
        <v>29</v>
      </c>
      <c r="L464" s="3" t="s">
        <v>64</v>
      </c>
      <c r="M464" s="3">
        <v>220</v>
      </c>
      <c r="N464" s="3">
        <f t="shared" si="18"/>
        <v>-26</v>
      </c>
      <c r="O464" s="3">
        <v>1000</v>
      </c>
      <c r="P464" s="3">
        <v>7.9000000000000001E-2</v>
      </c>
      <c r="Q464" s="3">
        <v>220</v>
      </c>
      <c r="R464" s="3">
        <v>914</v>
      </c>
      <c r="S464" s="3">
        <v>246</v>
      </c>
      <c r="T464" s="3">
        <v>1000</v>
      </c>
      <c r="U464" s="3">
        <v>8.8999999999999996E-2</v>
      </c>
      <c r="V464" s="12">
        <v>246</v>
      </c>
      <c r="W464" s="3" t="s">
        <v>677</v>
      </c>
    </row>
    <row r="465" spans="1:23" x14ac:dyDescent="0.25">
      <c r="A465">
        <v>620</v>
      </c>
      <c r="B465">
        <v>6202757</v>
      </c>
      <c r="C465" s="3" t="s">
        <v>1984</v>
      </c>
      <c r="D465" s="3" t="s">
        <v>33</v>
      </c>
      <c r="E465">
        <v>4</v>
      </c>
      <c r="F465" s="3" t="s">
        <v>170</v>
      </c>
      <c r="G465" s="4" t="s">
        <v>1985</v>
      </c>
      <c r="H465" s="5" t="s">
        <v>1986</v>
      </c>
      <c r="I465" s="3" t="s">
        <v>49</v>
      </c>
      <c r="J465" s="3" t="s">
        <v>1987</v>
      </c>
      <c r="K465" s="3" t="s">
        <v>29</v>
      </c>
      <c r="L465" s="3" t="s">
        <v>1988</v>
      </c>
      <c r="M465" s="3">
        <v>175</v>
      </c>
      <c r="N465" s="3">
        <f t="shared" si="18"/>
        <v>-71</v>
      </c>
      <c r="O465" s="3">
        <v>1000</v>
      </c>
      <c r="P465" s="3">
        <v>6.5000000000000002E-2</v>
      </c>
      <c r="Q465" s="3">
        <v>180.2</v>
      </c>
      <c r="R465" s="3">
        <v>1080</v>
      </c>
      <c r="S465" s="3">
        <v>246</v>
      </c>
      <c r="T465" s="3">
        <v>1000</v>
      </c>
      <c r="U465" s="3">
        <v>8.8999999999999996E-2</v>
      </c>
      <c r="V465" s="12">
        <v>253.12</v>
      </c>
      <c r="W465" s="3" t="s">
        <v>248</v>
      </c>
    </row>
    <row r="466" spans="1:23" x14ac:dyDescent="0.25">
      <c r="A466">
        <v>620</v>
      </c>
      <c r="B466">
        <v>62013485</v>
      </c>
      <c r="C466" s="3" t="s">
        <v>1989</v>
      </c>
      <c r="D466" s="3" t="s">
        <v>33</v>
      </c>
      <c r="E466">
        <v>2</v>
      </c>
      <c r="F466" s="3" t="s">
        <v>180</v>
      </c>
      <c r="G466" s="4" t="s">
        <v>1990</v>
      </c>
      <c r="H466" s="5" t="s">
        <v>1986</v>
      </c>
      <c r="I466" s="3" t="s">
        <v>49</v>
      </c>
      <c r="J466" s="3" t="s">
        <v>1991</v>
      </c>
      <c r="K466" s="3" t="s">
        <v>29</v>
      </c>
      <c r="L466" s="3" t="s">
        <v>1902</v>
      </c>
      <c r="M466" s="3">
        <v>180</v>
      </c>
      <c r="N466" s="3">
        <f t="shared" si="18"/>
        <v>-66</v>
      </c>
      <c r="O466" s="3">
        <v>1000</v>
      </c>
      <c r="P466" s="3">
        <v>6.9000000000000006E-2</v>
      </c>
      <c r="Q466" s="3">
        <v>237.54599999999999</v>
      </c>
      <c r="R466" s="3">
        <v>1834</v>
      </c>
      <c r="S466" s="3">
        <v>246</v>
      </c>
      <c r="T466" s="3">
        <v>1000</v>
      </c>
      <c r="U466" s="3">
        <v>8.8999999999999996E-2</v>
      </c>
      <c r="V466" s="12">
        <v>320.226</v>
      </c>
      <c r="W466" s="3" t="s">
        <v>144</v>
      </c>
    </row>
    <row r="467" spans="1:23" x14ac:dyDescent="0.25">
      <c r="A467">
        <v>620</v>
      </c>
      <c r="B467">
        <v>6205699</v>
      </c>
      <c r="C467" s="3" t="s">
        <v>730</v>
      </c>
      <c r="D467" s="3" t="s">
        <v>731</v>
      </c>
      <c r="E467">
        <v>9</v>
      </c>
      <c r="F467" s="3" t="s">
        <v>146</v>
      </c>
      <c r="G467" s="4" t="s">
        <v>1997</v>
      </c>
      <c r="H467" s="5" t="s">
        <v>1994</v>
      </c>
      <c r="I467" s="3" t="s">
        <v>319</v>
      </c>
      <c r="J467" s="3" t="s">
        <v>1998</v>
      </c>
      <c r="K467" s="3" t="s">
        <v>321</v>
      </c>
      <c r="L467" s="3" t="s">
        <v>1999</v>
      </c>
      <c r="M467" s="3">
        <v>160</v>
      </c>
      <c r="N467" s="3">
        <f t="shared" si="18"/>
        <v>-86</v>
      </c>
      <c r="O467" s="3">
        <v>1200</v>
      </c>
      <c r="P467" s="3">
        <v>7.9000000000000001E-2</v>
      </c>
      <c r="Q467" s="3">
        <v>160</v>
      </c>
      <c r="R467" s="3">
        <v>735</v>
      </c>
      <c r="S467" s="3">
        <v>204</v>
      </c>
      <c r="T467" s="3">
        <v>2000</v>
      </c>
      <c r="U467" s="3">
        <v>9.9000000000000005E-2</v>
      </c>
      <c r="V467" s="12">
        <v>204</v>
      </c>
      <c r="W467" s="3" t="s">
        <v>484</v>
      </c>
    </row>
    <row r="468" spans="1:23" x14ac:dyDescent="0.25">
      <c r="A468">
        <v>620</v>
      </c>
      <c r="B468">
        <v>6205699</v>
      </c>
      <c r="C468" s="3" t="s">
        <v>730</v>
      </c>
      <c r="D468" s="3" t="s">
        <v>731</v>
      </c>
      <c r="E468">
        <v>9</v>
      </c>
      <c r="F468" s="3" t="s">
        <v>146</v>
      </c>
      <c r="G468" s="4" t="s">
        <v>1997</v>
      </c>
      <c r="H468" s="5" t="s">
        <v>1994</v>
      </c>
      <c r="I468" s="3" t="s">
        <v>319</v>
      </c>
      <c r="J468" s="3" t="s">
        <v>2000</v>
      </c>
      <c r="K468" s="3" t="s">
        <v>321</v>
      </c>
      <c r="L468" s="3" t="s">
        <v>1999</v>
      </c>
      <c r="M468" s="3">
        <v>160</v>
      </c>
      <c r="N468" s="3">
        <f t="shared" si="18"/>
        <v>-86</v>
      </c>
      <c r="O468" s="3">
        <v>1200</v>
      </c>
      <c r="P468" s="3">
        <v>7.9000000000000001E-2</v>
      </c>
      <c r="Q468" s="3">
        <v>160</v>
      </c>
      <c r="R468" s="3">
        <v>499</v>
      </c>
      <c r="S468" s="3">
        <v>204</v>
      </c>
      <c r="T468" s="3">
        <v>2000</v>
      </c>
      <c r="U468" s="3">
        <v>9.9000000000000005E-2</v>
      </c>
      <c r="V468" s="12">
        <v>204</v>
      </c>
      <c r="W468" s="3" t="s">
        <v>484</v>
      </c>
    </row>
    <row r="469" spans="1:23" x14ac:dyDescent="0.25">
      <c r="A469">
        <v>620</v>
      </c>
      <c r="B469">
        <v>156200302</v>
      </c>
      <c r="C469" s="3" t="s">
        <v>1992</v>
      </c>
      <c r="D469" s="3" t="s">
        <v>33</v>
      </c>
      <c r="E469">
        <v>2</v>
      </c>
      <c r="F469" s="3" t="s">
        <v>67</v>
      </c>
      <c r="G469" s="4" t="s">
        <v>1993</v>
      </c>
      <c r="H469" s="5" t="s">
        <v>1994</v>
      </c>
      <c r="I469" s="3" t="s">
        <v>508</v>
      </c>
      <c r="J469" s="3" t="s">
        <v>1995</v>
      </c>
      <c r="K469" s="3" t="s">
        <v>29</v>
      </c>
      <c r="L469" s="3" t="s">
        <v>1690</v>
      </c>
      <c r="M469" s="3">
        <v>210</v>
      </c>
      <c r="N469" s="3">
        <f t="shared" si="18"/>
        <v>-36</v>
      </c>
      <c r="O469" s="3">
        <v>1000</v>
      </c>
      <c r="P469" s="3">
        <v>7.9000000000000001E-2</v>
      </c>
      <c r="Q469" s="3">
        <v>210</v>
      </c>
      <c r="R469" s="3">
        <v>839</v>
      </c>
      <c r="S469" s="3">
        <v>281</v>
      </c>
      <c r="T469" s="3">
        <v>1000</v>
      </c>
      <c r="U469" s="3">
        <v>8.8999999999999996E-2</v>
      </c>
      <c r="V469" s="12">
        <v>281</v>
      </c>
      <c r="W469" s="3" t="s">
        <v>348</v>
      </c>
    </row>
    <row r="470" spans="1:23" x14ac:dyDescent="0.25">
      <c r="A470">
        <v>620</v>
      </c>
      <c r="B470">
        <v>156200302</v>
      </c>
      <c r="C470" s="3" t="s">
        <v>1992</v>
      </c>
      <c r="D470" s="3" t="s">
        <v>33</v>
      </c>
      <c r="E470">
        <v>2</v>
      </c>
      <c r="F470" s="3" t="s">
        <v>67</v>
      </c>
      <c r="G470" s="4" t="s">
        <v>1993</v>
      </c>
      <c r="H470" s="5" t="s">
        <v>1994</v>
      </c>
      <c r="I470" s="3" t="s">
        <v>27</v>
      </c>
      <c r="J470" s="3" t="s">
        <v>1996</v>
      </c>
      <c r="K470" s="3" t="s">
        <v>29</v>
      </c>
      <c r="L470" s="3" t="s">
        <v>1690</v>
      </c>
      <c r="M470" s="3">
        <v>250</v>
      </c>
      <c r="N470" s="3">
        <f t="shared" si="18"/>
        <v>4</v>
      </c>
      <c r="O470" s="3">
        <v>2000</v>
      </c>
      <c r="P470" s="3">
        <v>7.9000000000000001E-2</v>
      </c>
      <c r="Q470" s="3">
        <v>286.89299999999997</v>
      </c>
      <c r="R470" s="3">
        <v>2467</v>
      </c>
      <c r="S470" s="3">
        <v>246</v>
      </c>
      <c r="T470" s="3">
        <v>1000</v>
      </c>
      <c r="U470" s="3">
        <v>8.8999999999999996E-2</v>
      </c>
      <c r="V470" s="12">
        <v>376.56299999999999</v>
      </c>
      <c r="W470" s="3" t="s">
        <v>83</v>
      </c>
    </row>
    <row r="471" spans="1:23" x14ac:dyDescent="0.25">
      <c r="A471">
        <v>620</v>
      </c>
      <c r="B471">
        <v>6204688</v>
      </c>
      <c r="C471" s="3" t="s">
        <v>2001</v>
      </c>
      <c r="D471" s="3" t="s">
        <v>2002</v>
      </c>
      <c r="E471">
        <v>9</v>
      </c>
      <c r="F471" s="3" t="s">
        <v>216</v>
      </c>
      <c r="G471" s="4" t="s">
        <v>2003</v>
      </c>
      <c r="H471" s="5" t="s">
        <v>2004</v>
      </c>
      <c r="I471" s="3" t="s">
        <v>49</v>
      </c>
      <c r="J471" s="3" t="s">
        <v>2005</v>
      </c>
      <c r="K471" s="3" t="s">
        <v>29</v>
      </c>
      <c r="L471" s="3" t="s">
        <v>1902</v>
      </c>
      <c r="M471" s="3">
        <v>190</v>
      </c>
      <c r="N471" s="3">
        <f t="shared" si="18"/>
        <v>-56</v>
      </c>
      <c r="O471" s="3">
        <v>1000</v>
      </c>
      <c r="P471" s="3">
        <v>6.9000000000000006E-2</v>
      </c>
      <c r="Q471" s="3">
        <v>190</v>
      </c>
      <c r="R471" s="3">
        <v>447</v>
      </c>
      <c r="S471" s="3">
        <v>246</v>
      </c>
      <c r="T471" s="3">
        <v>1000</v>
      </c>
      <c r="U471" s="3">
        <v>8.8999999999999996E-2</v>
      </c>
      <c r="V471" s="12">
        <v>246</v>
      </c>
      <c r="W471" s="3" t="s">
        <v>290</v>
      </c>
    </row>
    <row r="472" spans="1:23" x14ac:dyDescent="0.25">
      <c r="A472">
        <v>620</v>
      </c>
      <c r="B472">
        <v>6205510</v>
      </c>
      <c r="C472" s="3" t="s">
        <v>2006</v>
      </c>
      <c r="D472" s="3" t="s">
        <v>33</v>
      </c>
      <c r="E472">
        <v>8</v>
      </c>
      <c r="F472" s="3" t="s">
        <v>170</v>
      </c>
      <c r="G472" s="4" t="s">
        <v>2007</v>
      </c>
      <c r="H472" s="5" t="s">
        <v>2004</v>
      </c>
      <c r="I472" s="3" t="s">
        <v>122</v>
      </c>
      <c r="J472" s="3" t="s">
        <v>2008</v>
      </c>
      <c r="K472" s="3" t="s">
        <v>29</v>
      </c>
      <c r="L472" s="3" t="s">
        <v>1902</v>
      </c>
      <c r="M472" s="3">
        <v>204</v>
      </c>
      <c r="N472" s="3">
        <f t="shared" si="18"/>
        <v>-42</v>
      </c>
      <c r="O472" s="3">
        <v>1000</v>
      </c>
      <c r="P472" s="3">
        <v>6.9000000000000006E-2</v>
      </c>
      <c r="Q472" s="3">
        <v>204</v>
      </c>
      <c r="R472" s="3">
        <v>712</v>
      </c>
      <c r="S472" s="3">
        <v>246</v>
      </c>
      <c r="T472" s="3">
        <v>1000</v>
      </c>
      <c r="U472" s="3">
        <v>8.8999999999999996E-2</v>
      </c>
      <c r="V472" s="12">
        <v>246</v>
      </c>
      <c r="W472" s="3" t="s">
        <v>729</v>
      </c>
    </row>
    <row r="473" spans="1:23" x14ac:dyDescent="0.25">
      <c r="A473">
        <v>620</v>
      </c>
      <c r="B473">
        <v>6205510</v>
      </c>
      <c r="C473" s="3" t="s">
        <v>2006</v>
      </c>
      <c r="D473" s="3" t="s">
        <v>33</v>
      </c>
      <c r="E473">
        <v>8</v>
      </c>
      <c r="F473" s="3" t="s">
        <v>170</v>
      </c>
      <c r="G473" s="4" t="s">
        <v>2007</v>
      </c>
      <c r="H473" s="5" t="s">
        <v>2004</v>
      </c>
      <c r="I473" s="3" t="s">
        <v>182</v>
      </c>
      <c r="J473" s="3" t="s">
        <v>2013</v>
      </c>
      <c r="K473" s="3" t="s">
        <v>39</v>
      </c>
      <c r="L473" s="3" t="s">
        <v>1902</v>
      </c>
      <c r="M473" s="3">
        <v>204</v>
      </c>
      <c r="N473" s="3">
        <f t="shared" si="18"/>
        <v>-42</v>
      </c>
      <c r="O473" s="3">
        <v>1000</v>
      </c>
      <c r="P473" s="3">
        <v>6.9000000000000006E-2</v>
      </c>
      <c r="Q473" s="3">
        <v>204</v>
      </c>
      <c r="R473" s="3">
        <v>518</v>
      </c>
      <c r="S473" s="3">
        <v>264</v>
      </c>
      <c r="T473" s="3">
        <v>1000</v>
      </c>
      <c r="U473" s="3">
        <v>8.8999999999999996E-2</v>
      </c>
      <c r="V473" s="12">
        <v>264</v>
      </c>
      <c r="W473" s="3" t="s">
        <v>290</v>
      </c>
    </row>
    <row r="474" spans="1:23" x14ac:dyDescent="0.25">
      <c r="A474">
        <v>620</v>
      </c>
      <c r="B474">
        <v>6205565</v>
      </c>
      <c r="C474" s="3" t="s">
        <v>2009</v>
      </c>
      <c r="D474" s="3" t="s">
        <v>2010</v>
      </c>
      <c r="E474">
        <v>9</v>
      </c>
      <c r="F474" s="3" t="s">
        <v>95</v>
      </c>
      <c r="G474" s="4" t="s">
        <v>2011</v>
      </c>
      <c r="H474" s="5" t="s">
        <v>2004</v>
      </c>
      <c r="I474" s="3" t="s">
        <v>49</v>
      </c>
      <c r="J474" s="3" t="s">
        <v>2012</v>
      </c>
      <c r="K474" s="3" t="s">
        <v>29</v>
      </c>
      <c r="L474" s="3" t="s">
        <v>1902</v>
      </c>
      <c r="M474" s="3">
        <v>220</v>
      </c>
      <c r="N474" s="3">
        <f t="shared" si="18"/>
        <v>-26</v>
      </c>
      <c r="O474" s="3">
        <v>1500</v>
      </c>
      <c r="P474" s="3">
        <v>7.9000000000000001E-2</v>
      </c>
      <c r="Q474" s="3">
        <v>223.95</v>
      </c>
      <c r="R474" s="3">
        <v>1550</v>
      </c>
      <c r="S474" s="3">
        <v>246</v>
      </c>
      <c r="T474" s="3">
        <v>1000</v>
      </c>
      <c r="U474" s="3">
        <v>8.8999999999999996E-2</v>
      </c>
      <c r="V474" s="12">
        <v>294.95</v>
      </c>
      <c r="W474" s="3" t="s">
        <v>83</v>
      </c>
    </row>
    <row r="475" spans="1:23" x14ac:dyDescent="0.25">
      <c r="A475">
        <v>620</v>
      </c>
      <c r="B475">
        <v>166200706</v>
      </c>
      <c r="C475" s="3" t="s">
        <v>811</v>
      </c>
      <c r="D475" s="3" t="s">
        <v>23</v>
      </c>
      <c r="E475">
        <v>3</v>
      </c>
      <c r="F475" s="3" t="s">
        <v>180</v>
      </c>
      <c r="G475" s="4" t="s">
        <v>351</v>
      </c>
      <c r="H475" s="5" t="s">
        <v>2015</v>
      </c>
      <c r="I475" s="3" t="s">
        <v>319</v>
      </c>
      <c r="J475" s="3" t="s">
        <v>2024</v>
      </c>
      <c r="K475" s="3" t="s">
        <v>321</v>
      </c>
      <c r="L475" s="3" t="s">
        <v>1999</v>
      </c>
      <c r="M475" s="3">
        <v>195</v>
      </c>
      <c r="N475" s="3">
        <f t="shared" si="18"/>
        <v>-51</v>
      </c>
      <c r="O475" s="3">
        <v>2000</v>
      </c>
      <c r="P475" s="3">
        <v>8.5999999999999993E-2</v>
      </c>
      <c r="Q475" s="3">
        <v>301.46800000000002</v>
      </c>
      <c r="R475" s="3">
        <v>3238</v>
      </c>
      <c r="S475" s="3">
        <v>204</v>
      </c>
      <c r="T475" s="3">
        <v>2000</v>
      </c>
      <c r="U475" s="3">
        <v>9.9000000000000005E-2</v>
      </c>
      <c r="V475" s="12">
        <v>326.56200000000001</v>
      </c>
      <c r="W475" s="3" t="s">
        <v>386</v>
      </c>
    </row>
    <row r="476" spans="1:23" x14ac:dyDescent="0.25">
      <c r="A476">
        <v>620</v>
      </c>
      <c r="B476">
        <v>196200232</v>
      </c>
      <c r="C476" s="3" t="s">
        <v>2014</v>
      </c>
      <c r="D476" s="3" t="s">
        <v>23</v>
      </c>
      <c r="E476">
        <v>5</v>
      </c>
      <c r="F476" s="3" t="s">
        <v>108</v>
      </c>
      <c r="G476" s="4" t="s">
        <v>615</v>
      </c>
      <c r="H476" s="5" t="s">
        <v>2015</v>
      </c>
      <c r="I476" s="3" t="s">
        <v>27</v>
      </c>
      <c r="J476" s="3" t="s">
        <v>2016</v>
      </c>
      <c r="K476" s="3" t="s">
        <v>29</v>
      </c>
      <c r="L476" s="3" t="s">
        <v>64</v>
      </c>
      <c r="M476" s="3">
        <v>220</v>
      </c>
      <c r="N476" s="3">
        <f t="shared" si="18"/>
        <v>-26</v>
      </c>
      <c r="O476" s="3">
        <v>1000</v>
      </c>
      <c r="P476" s="3">
        <v>7.9000000000000001E-2</v>
      </c>
      <c r="Q476" s="3">
        <v>251.44200000000001</v>
      </c>
      <c r="R476" s="3">
        <v>1398</v>
      </c>
      <c r="S476" s="3">
        <v>246</v>
      </c>
      <c r="T476" s="3">
        <v>1000</v>
      </c>
      <c r="U476" s="3">
        <v>8.8999999999999996E-2</v>
      </c>
      <c r="V476" s="12">
        <v>281.42200000000003</v>
      </c>
      <c r="W476" s="3" t="s">
        <v>677</v>
      </c>
    </row>
    <row r="477" spans="1:23" x14ac:dyDescent="0.25">
      <c r="A477">
        <v>620</v>
      </c>
      <c r="B477">
        <v>196200232</v>
      </c>
      <c r="C477" s="3" t="s">
        <v>2014</v>
      </c>
      <c r="D477" s="3" t="s">
        <v>23</v>
      </c>
      <c r="E477">
        <v>5</v>
      </c>
      <c r="F477" s="3" t="s">
        <v>108</v>
      </c>
      <c r="G477" s="4" t="s">
        <v>615</v>
      </c>
      <c r="H477" s="5" t="s">
        <v>2015</v>
      </c>
      <c r="I477" s="3" t="s">
        <v>122</v>
      </c>
      <c r="J477" s="3" t="s">
        <v>2017</v>
      </c>
      <c r="K477" s="3" t="s">
        <v>29</v>
      </c>
      <c r="L477" s="3" t="s">
        <v>64</v>
      </c>
      <c r="M477" s="3">
        <v>220</v>
      </c>
      <c r="N477" s="3">
        <f t="shared" si="18"/>
        <v>-26</v>
      </c>
      <c r="O477" s="3">
        <v>1000</v>
      </c>
      <c r="P477" s="3">
        <v>7.9000000000000001E-2</v>
      </c>
      <c r="Q477" s="3">
        <v>220</v>
      </c>
      <c r="R477" s="3">
        <v>949</v>
      </c>
      <c r="S477" s="3">
        <v>246</v>
      </c>
      <c r="T477" s="3">
        <v>1000</v>
      </c>
      <c r="U477" s="3">
        <v>8.8999999999999996E-2</v>
      </c>
      <c r="V477" s="12">
        <v>246</v>
      </c>
      <c r="W477" s="3" t="s">
        <v>677</v>
      </c>
    </row>
    <row r="478" spans="1:23" x14ac:dyDescent="0.25">
      <c r="A478">
        <v>620</v>
      </c>
      <c r="B478">
        <v>6201545</v>
      </c>
      <c r="C478" s="3" t="s">
        <v>2018</v>
      </c>
      <c r="D478" s="3" t="s">
        <v>33</v>
      </c>
      <c r="E478">
        <v>8</v>
      </c>
      <c r="F478" s="3" t="s">
        <v>95</v>
      </c>
      <c r="G478" s="4" t="s">
        <v>2019</v>
      </c>
      <c r="H478" s="5" t="s">
        <v>2015</v>
      </c>
      <c r="I478" s="3" t="s">
        <v>49</v>
      </c>
      <c r="J478" s="3" t="s">
        <v>2020</v>
      </c>
      <c r="K478" s="3" t="s">
        <v>29</v>
      </c>
      <c r="L478" s="3" t="s">
        <v>64</v>
      </c>
      <c r="M478" s="3">
        <v>220</v>
      </c>
      <c r="N478" s="3">
        <f t="shared" si="18"/>
        <v>-26</v>
      </c>
      <c r="O478" s="3">
        <v>1000</v>
      </c>
      <c r="P478" s="3">
        <v>7.9000000000000001E-2</v>
      </c>
      <c r="Q478" s="3">
        <v>562.149</v>
      </c>
      <c r="R478" s="3">
        <v>5331</v>
      </c>
      <c r="S478" s="3">
        <v>246</v>
      </c>
      <c r="T478" s="3">
        <v>1000</v>
      </c>
      <c r="U478" s="3">
        <v>8.8999999999999996E-2</v>
      </c>
      <c r="V478" s="12">
        <v>631.45899999999995</v>
      </c>
      <c r="W478" s="3" t="s">
        <v>677</v>
      </c>
    </row>
    <row r="479" spans="1:23" x14ac:dyDescent="0.25">
      <c r="A479">
        <v>620</v>
      </c>
      <c r="B479">
        <v>6207252</v>
      </c>
      <c r="C479" s="3" t="s">
        <v>2021</v>
      </c>
      <c r="D479" s="3" t="s">
        <v>33</v>
      </c>
      <c r="E479">
        <v>1</v>
      </c>
      <c r="F479" s="3" t="s">
        <v>78</v>
      </c>
      <c r="G479" s="4" t="s">
        <v>2022</v>
      </c>
      <c r="H479" s="5" t="s">
        <v>2015</v>
      </c>
      <c r="I479" s="3" t="s">
        <v>1160</v>
      </c>
      <c r="J479" s="3" t="s">
        <v>2023</v>
      </c>
      <c r="K479" s="3" t="s">
        <v>29</v>
      </c>
      <c r="L479" s="3" t="s">
        <v>2022</v>
      </c>
      <c r="M479" s="3">
        <v>245</v>
      </c>
      <c r="N479" s="3">
        <f t="shared" si="18"/>
        <v>-1</v>
      </c>
      <c r="O479" s="3">
        <v>1000</v>
      </c>
      <c r="P479" s="3">
        <v>7.9000000000000001E-2</v>
      </c>
      <c r="Q479" s="3">
        <v>460.82799999999997</v>
      </c>
      <c r="R479" s="3">
        <v>3732</v>
      </c>
      <c r="S479" s="3">
        <v>302</v>
      </c>
      <c r="T479" s="3">
        <v>1000</v>
      </c>
      <c r="U479" s="3">
        <v>7.9000000000000001E-2</v>
      </c>
      <c r="V479" s="12">
        <v>517.82799999999997</v>
      </c>
      <c r="W479" s="3" t="s">
        <v>677</v>
      </c>
    </row>
    <row r="480" spans="1:23" x14ac:dyDescent="0.25">
      <c r="A480">
        <v>620</v>
      </c>
      <c r="B480">
        <v>196200142</v>
      </c>
      <c r="C480" s="3" t="s">
        <v>2025</v>
      </c>
      <c r="D480" s="3" t="s">
        <v>23</v>
      </c>
      <c r="E480">
        <v>7</v>
      </c>
      <c r="F480" s="3" t="s">
        <v>101</v>
      </c>
      <c r="G480" s="4" t="s">
        <v>2026</v>
      </c>
      <c r="H480" s="5" t="s">
        <v>2027</v>
      </c>
      <c r="I480" s="3" t="s">
        <v>49</v>
      </c>
      <c r="J480" s="3" t="s">
        <v>2028</v>
      </c>
      <c r="K480" s="3" t="s">
        <v>29</v>
      </c>
      <c r="L480" s="3" t="s">
        <v>64</v>
      </c>
      <c r="M480" s="3">
        <v>220</v>
      </c>
      <c r="N480" s="3">
        <f t="shared" si="18"/>
        <v>-26</v>
      </c>
      <c r="O480" s="3">
        <v>1000</v>
      </c>
      <c r="P480" s="3">
        <v>7.9000000000000001E-2</v>
      </c>
      <c r="Q480" s="3">
        <v>220</v>
      </c>
      <c r="R480" s="3">
        <v>962</v>
      </c>
      <c r="S480" s="3">
        <v>246</v>
      </c>
      <c r="T480" s="3">
        <v>1000</v>
      </c>
      <c r="U480" s="3">
        <v>8.8999999999999996E-2</v>
      </c>
      <c r="V480" s="12">
        <v>246</v>
      </c>
      <c r="W480" s="3" t="s">
        <v>677</v>
      </c>
    </row>
    <row r="481" spans="1:23" x14ac:dyDescent="0.25">
      <c r="A481">
        <v>620</v>
      </c>
      <c r="B481">
        <v>216200052</v>
      </c>
      <c r="C481" s="3" t="s">
        <v>2029</v>
      </c>
      <c r="D481" s="3" t="s">
        <v>33</v>
      </c>
      <c r="E481">
        <v>5</v>
      </c>
      <c r="F481" s="3" t="s">
        <v>180</v>
      </c>
      <c r="G481" s="4" t="s">
        <v>2030</v>
      </c>
      <c r="H481" s="5" t="s">
        <v>2031</v>
      </c>
      <c r="I481" s="3" t="s">
        <v>2032</v>
      </c>
      <c r="J481" s="3" t="s">
        <v>2033</v>
      </c>
      <c r="K481" s="3" t="s">
        <v>297</v>
      </c>
      <c r="L481" s="3" t="s">
        <v>64</v>
      </c>
      <c r="M481" s="3">
        <v>110</v>
      </c>
      <c r="N481" s="3">
        <f t="shared" si="18"/>
        <v>-136</v>
      </c>
      <c r="O481" s="3">
        <v>0</v>
      </c>
      <c r="P481" s="3">
        <v>0</v>
      </c>
      <c r="Q481" s="3">
        <v>110</v>
      </c>
      <c r="R481" s="3">
        <v>1</v>
      </c>
      <c r="S481" s="3">
        <v>110</v>
      </c>
      <c r="T481" s="3">
        <v>0</v>
      </c>
      <c r="U481" s="3">
        <v>0</v>
      </c>
      <c r="V481" s="12">
        <v>110</v>
      </c>
      <c r="W481" s="3" t="s">
        <v>493</v>
      </c>
    </row>
    <row r="482" spans="1:23" x14ac:dyDescent="0.25">
      <c r="A482">
        <v>620</v>
      </c>
      <c r="B482">
        <v>6201060</v>
      </c>
      <c r="C482" s="3" t="s">
        <v>2034</v>
      </c>
      <c r="D482" s="3" t="s">
        <v>33</v>
      </c>
      <c r="E482">
        <v>7</v>
      </c>
      <c r="F482" s="3" t="s">
        <v>216</v>
      </c>
      <c r="G482" s="4" t="s">
        <v>2035</v>
      </c>
      <c r="H482" s="5" t="s">
        <v>2036</v>
      </c>
      <c r="I482" s="3" t="s">
        <v>27</v>
      </c>
      <c r="J482" s="3" t="s">
        <v>2037</v>
      </c>
      <c r="K482" s="3" t="s">
        <v>29</v>
      </c>
      <c r="L482" s="3" t="s">
        <v>64</v>
      </c>
      <c r="M482" s="3">
        <v>220</v>
      </c>
      <c r="N482" s="3">
        <f t="shared" si="18"/>
        <v>-26</v>
      </c>
      <c r="O482" s="3">
        <v>1000</v>
      </c>
      <c r="P482" s="3">
        <v>7.9000000000000001E-2</v>
      </c>
      <c r="Q482" s="3">
        <v>540.66099999999994</v>
      </c>
      <c r="R482" s="3">
        <v>5059</v>
      </c>
      <c r="S482" s="3">
        <v>246</v>
      </c>
      <c r="T482" s="3">
        <v>1000</v>
      </c>
      <c r="U482" s="3">
        <v>8.8999999999999996E-2</v>
      </c>
      <c r="V482" s="12">
        <v>607.25099999999998</v>
      </c>
      <c r="W482" s="3" t="s">
        <v>677</v>
      </c>
    </row>
    <row r="483" spans="1:23" x14ac:dyDescent="0.25">
      <c r="A483">
        <v>620</v>
      </c>
      <c r="B483">
        <v>196200230</v>
      </c>
      <c r="C483" s="3" t="s">
        <v>2038</v>
      </c>
      <c r="D483" s="3" t="s">
        <v>33</v>
      </c>
      <c r="E483">
        <v>7</v>
      </c>
      <c r="F483" s="3" t="s">
        <v>67</v>
      </c>
      <c r="G483" s="4" t="s">
        <v>2039</v>
      </c>
      <c r="H483" s="5" t="s">
        <v>2040</v>
      </c>
      <c r="I483" s="3" t="s">
        <v>27</v>
      </c>
      <c r="J483" s="3" t="s">
        <v>2041</v>
      </c>
      <c r="K483" s="3" t="s">
        <v>29</v>
      </c>
      <c r="L483" s="3" t="s">
        <v>2039</v>
      </c>
      <c r="M483" s="3">
        <v>240</v>
      </c>
      <c r="N483" s="3">
        <f t="shared" si="18"/>
        <v>-6</v>
      </c>
      <c r="O483" s="3">
        <v>1500</v>
      </c>
      <c r="P483" s="3">
        <v>7.9000000000000001E-2</v>
      </c>
      <c r="Q483" s="3">
        <v>566.58600000000001</v>
      </c>
      <c r="R483" s="3">
        <v>5634</v>
      </c>
      <c r="S483" s="3">
        <v>246</v>
      </c>
      <c r="T483" s="3">
        <v>1000</v>
      </c>
      <c r="U483" s="3">
        <v>8.8999999999999996E-2</v>
      </c>
      <c r="V483" s="12">
        <v>658.42600000000004</v>
      </c>
      <c r="W483" s="3" t="s">
        <v>618</v>
      </c>
    </row>
    <row r="484" spans="1:23" x14ac:dyDescent="0.25">
      <c r="A484">
        <v>620</v>
      </c>
      <c r="B484">
        <v>6201375</v>
      </c>
      <c r="C484" s="3" t="s">
        <v>2042</v>
      </c>
      <c r="D484" s="3" t="s">
        <v>23</v>
      </c>
      <c r="E484">
        <v>6</v>
      </c>
      <c r="F484" s="3" t="s">
        <v>34</v>
      </c>
      <c r="G484" s="4" t="s">
        <v>2043</v>
      </c>
      <c r="H484" s="5" t="s">
        <v>2044</v>
      </c>
      <c r="I484" s="3" t="s">
        <v>91</v>
      </c>
      <c r="J484" s="3" t="s">
        <v>2045</v>
      </c>
      <c r="K484" s="3" t="s">
        <v>39</v>
      </c>
      <c r="L484" s="3" t="s">
        <v>1902</v>
      </c>
      <c r="M484" s="3">
        <v>280</v>
      </c>
      <c r="N484" s="3">
        <f t="shared" si="18"/>
        <v>34</v>
      </c>
      <c r="O484" s="3">
        <v>2500</v>
      </c>
      <c r="P484" s="3">
        <v>5.8999999999999997E-2</v>
      </c>
      <c r="Q484" s="3">
        <v>344.31</v>
      </c>
      <c r="R484" s="3">
        <v>3590</v>
      </c>
      <c r="S484" s="3">
        <v>345</v>
      </c>
      <c r="T484" s="3">
        <v>1000</v>
      </c>
      <c r="U484" s="3">
        <v>7.9000000000000001E-2</v>
      </c>
      <c r="V484" s="12">
        <v>549.61</v>
      </c>
      <c r="W484" s="3" t="s">
        <v>155</v>
      </c>
    </row>
    <row r="485" spans="1:23" x14ac:dyDescent="0.25">
      <c r="A485">
        <v>620</v>
      </c>
      <c r="B485">
        <v>6205787</v>
      </c>
      <c r="C485" s="3" t="s">
        <v>2046</v>
      </c>
      <c r="D485" s="3" t="s">
        <v>554</v>
      </c>
      <c r="E485">
        <v>12</v>
      </c>
      <c r="F485" s="3" t="s">
        <v>46</v>
      </c>
      <c r="G485" s="4" t="s">
        <v>2047</v>
      </c>
      <c r="H485" s="5" t="s">
        <v>2048</v>
      </c>
      <c r="I485" s="3" t="s">
        <v>49</v>
      </c>
      <c r="J485" s="3" t="s">
        <v>2049</v>
      </c>
      <c r="K485" s="3" t="s">
        <v>29</v>
      </c>
      <c r="L485" s="3" t="s">
        <v>1902</v>
      </c>
      <c r="M485" s="3">
        <v>195</v>
      </c>
      <c r="N485" s="3">
        <f t="shared" si="18"/>
        <v>-51</v>
      </c>
      <c r="O485" s="3">
        <v>1300</v>
      </c>
      <c r="P485" s="3">
        <v>6.9000000000000006E-2</v>
      </c>
      <c r="Q485" s="3">
        <v>195</v>
      </c>
      <c r="R485" s="3">
        <v>0</v>
      </c>
      <c r="S485" s="3">
        <v>246</v>
      </c>
      <c r="T485" s="3">
        <v>1000</v>
      </c>
      <c r="U485" s="3">
        <v>8.8999999999999996E-2</v>
      </c>
      <c r="V485" s="12">
        <v>246</v>
      </c>
      <c r="W485" s="3" t="s">
        <v>586</v>
      </c>
    </row>
    <row r="486" spans="1:23" x14ac:dyDescent="0.25">
      <c r="A486">
        <v>620</v>
      </c>
      <c r="B486">
        <v>156200994</v>
      </c>
      <c r="C486" s="3" t="s">
        <v>2050</v>
      </c>
      <c r="D486" s="3" t="s">
        <v>1911</v>
      </c>
      <c r="E486">
        <v>9</v>
      </c>
      <c r="F486" s="3" t="s">
        <v>216</v>
      </c>
      <c r="G486" s="4" t="s">
        <v>1505</v>
      </c>
      <c r="H486" s="5" t="s">
        <v>2048</v>
      </c>
      <c r="I486" s="3" t="s">
        <v>49</v>
      </c>
      <c r="J486" s="3" t="s">
        <v>2051</v>
      </c>
      <c r="K486" s="3" t="s">
        <v>29</v>
      </c>
      <c r="L486" s="3" t="s">
        <v>64</v>
      </c>
      <c r="M486" s="3">
        <v>220</v>
      </c>
      <c r="N486" s="3">
        <f t="shared" si="18"/>
        <v>-26</v>
      </c>
      <c r="O486" s="3">
        <v>1000</v>
      </c>
      <c r="P486" s="3">
        <v>7.9000000000000001E-2</v>
      </c>
      <c r="Q486" s="3">
        <v>447.75700000000001</v>
      </c>
      <c r="R486" s="3">
        <v>3883</v>
      </c>
      <c r="S486" s="3">
        <v>246</v>
      </c>
      <c r="T486" s="3">
        <v>1000</v>
      </c>
      <c r="U486" s="3">
        <v>8.8999999999999996E-2</v>
      </c>
      <c r="V486" s="12">
        <v>502.58699999999999</v>
      </c>
      <c r="W486" s="3" t="s">
        <v>677</v>
      </c>
    </row>
    <row r="487" spans="1:23" x14ac:dyDescent="0.25">
      <c r="A487">
        <v>620</v>
      </c>
      <c r="B487">
        <v>196200241</v>
      </c>
      <c r="C487" s="3" t="s">
        <v>2052</v>
      </c>
      <c r="D487" s="3" t="s">
        <v>2053</v>
      </c>
      <c r="E487">
        <v>9</v>
      </c>
      <c r="F487" s="3" t="s">
        <v>95</v>
      </c>
      <c r="G487" s="4" t="s">
        <v>1211</v>
      </c>
      <c r="H487" s="5" t="s">
        <v>2048</v>
      </c>
      <c r="I487" s="3" t="s">
        <v>49</v>
      </c>
      <c r="J487" s="3" t="s">
        <v>2054</v>
      </c>
      <c r="K487" s="3" t="s">
        <v>29</v>
      </c>
      <c r="L487" s="3" t="s">
        <v>64</v>
      </c>
      <c r="M487" s="3">
        <v>220</v>
      </c>
      <c r="N487" s="3">
        <f t="shared" si="18"/>
        <v>-26</v>
      </c>
      <c r="O487" s="3">
        <v>1000</v>
      </c>
      <c r="P487" s="3">
        <v>7.9000000000000001E-2</v>
      </c>
      <c r="Q487" s="3">
        <v>220</v>
      </c>
      <c r="R487" s="3">
        <v>631</v>
      </c>
      <c r="S487" s="3">
        <v>246</v>
      </c>
      <c r="T487" s="3">
        <v>1000</v>
      </c>
      <c r="U487" s="3">
        <v>8.8999999999999996E-2</v>
      </c>
      <c r="V487" s="12">
        <v>246</v>
      </c>
      <c r="W487" s="3" t="s">
        <v>677</v>
      </c>
    </row>
    <row r="488" spans="1:23" x14ac:dyDescent="0.25">
      <c r="A488">
        <v>620</v>
      </c>
      <c r="B488">
        <v>196200241</v>
      </c>
      <c r="C488" s="3" t="s">
        <v>2052</v>
      </c>
      <c r="D488" s="3" t="s">
        <v>2053</v>
      </c>
      <c r="E488">
        <v>9</v>
      </c>
      <c r="F488" s="3" t="s">
        <v>95</v>
      </c>
      <c r="G488" s="4" t="s">
        <v>1211</v>
      </c>
      <c r="H488" s="5" t="s">
        <v>2048</v>
      </c>
      <c r="I488" s="3" t="s">
        <v>49</v>
      </c>
      <c r="J488" s="3" t="s">
        <v>2055</v>
      </c>
      <c r="K488" s="3" t="s">
        <v>29</v>
      </c>
      <c r="L488" s="3" t="s">
        <v>64</v>
      </c>
      <c r="M488" s="3">
        <v>220</v>
      </c>
      <c r="N488" s="3">
        <f t="shared" si="18"/>
        <v>-26</v>
      </c>
      <c r="O488" s="3">
        <v>1000</v>
      </c>
      <c r="P488" s="3">
        <v>7.9000000000000001E-2</v>
      </c>
      <c r="Q488" s="3">
        <v>493.18200000000002</v>
      </c>
      <c r="R488" s="3">
        <v>4458</v>
      </c>
      <c r="S488" s="3">
        <v>246</v>
      </c>
      <c r="T488" s="3">
        <v>1000</v>
      </c>
      <c r="U488" s="3">
        <v>8.8999999999999996E-2</v>
      </c>
      <c r="V488" s="12">
        <v>553.76199999999994</v>
      </c>
      <c r="W488" s="3" t="s">
        <v>677</v>
      </c>
    </row>
    <row r="489" spans="1:23" x14ac:dyDescent="0.25">
      <c r="A489">
        <v>620</v>
      </c>
      <c r="B489">
        <v>196200233</v>
      </c>
      <c r="C489" s="3" t="s">
        <v>2060</v>
      </c>
      <c r="D489" s="3" t="s">
        <v>33</v>
      </c>
      <c r="E489">
        <v>4</v>
      </c>
      <c r="F489" s="3" t="s">
        <v>250</v>
      </c>
      <c r="G489" s="4" t="s">
        <v>2061</v>
      </c>
      <c r="H489" s="5" t="s">
        <v>2058</v>
      </c>
      <c r="I489" s="3" t="s">
        <v>253</v>
      </c>
      <c r="J489" s="3" t="s">
        <v>2062</v>
      </c>
      <c r="K489" s="3" t="s">
        <v>39</v>
      </c>
      <c r="L489" s="3" t="s">
        <v>2061</v>
      </c>
      <c r="M489" s="3">
        <v>264</v>
      </c>
      <c r="N489" s="3">
        <f t="shared" si="18"/>
        <v>18</v>
      </c>
      <c r="O489" s="3">
        <v>1000</v>
      </c>
      <c r="P489" s="3">
        <v>7.9000000000000001E-2</v>
      </c>
      <c r="Q489" s="3">
        <v>264</v>
      </c>
      <c r="R489" s="3">
        <v>649</v>
      </c>
      <c r="S489" s="3">
        <v>290</v>
      </c>
      <c r="T489" s="3">
        <v>1000</v>
      </c>
      <c r="U489" s="3">
        <v>7.9000000000000001E-2</v>
      </c>
      <c r="V489" s="12">
        <v>290</v>
      </c>
      <c r="W489" s="3" t="s">
        <v>763</v>
      </c>
    </row>
    <row r="490" spans="1:23" x14ac:dyDescent="0.25">
      <c r="A490">
        <v>620</v>
      </c>
      <c r="B490">
        <v>196200139</v>
      </c>
      <c r="C490" s="3" t="s">
        <v>2056</v>
      </c>
      <c r="D490" s="3" t="s">
        <v>33</v>
      </c>
      <c r="E490">
        <v>5</v>
      </c>
      <c r="F490" s="3" t="s">
        <v>170</v>
      </c>
      <c r="G490" s="4" t="s">
        <v>2057</v>
      </c>
      <c r="H490" s="5" t="s">
        <v>2058</v>
      </c>
      <c r="I490" s="3" t="s">
        <v>27</v>
      </c>
      <c r="J490" s="3" t="s">
        <v>2059</v>
      </c>
      <c r="K490" s="3" t="s">
        <v>29</v>
      </c>
      <c r="L490" s="3" t="s">
        <v>876</v>
      </c>
      <c r="M490" s="3">
        <v>430</v>
      </c>
      <c r="N490" s="3">
        <f t="shared" ref="N490:N516" si="19">M490-246</f>
        <v>184</v>
      </c>
      <c r="O490" s="3">
        <v>5000</v>
      </c>
      <c r="P490" s="3">
        <v>7.9000000000000001E-2</v>
      </c>
      <c r="Q490" s="3">
        <v>636.26900000000001</v>
      </c>
      <c r="R490" s="3">
        <v>7611</v>
      </c>
      <c r="S490" s="3">
        <v>246</v>
      </c>
      <c r="T490" s="3">
        <v>1000</v>
      </c>
      <c r="U490" s="3">
        <v>8.8999999999999996E-2</v>
      </c>
      <c r="V490" s="12">
        <v>834.37900000000002</v>
      </c>
      <c r="W490" s="3" t="s">
        <v>83</v>
      </c>
    </row>
    <row r="491" spans="1:23" x14ac:dyDescent="0.25">
      <c r="A491">
        <v>620</v>
      </c>
      <c r="B491">
        <v>6208015</v>
      </c>
      <c r="C491" s="3" t="s">
        <v>2063</v>
      </c>
      <c r="D491" s="3" t="s">
        <v>33</v>
      </c>
      <c r="E491">
        <v>4</v>
      </c>
      <c r="F491" s="3" t="s">
        <v>108</v>
      </c>
      <c r="G491" s="4" t="s">
        <v>2064</v>
      </c>
      <c r="H491" s="5" t="s">
        <v>2065</v>
      </c>
      <c r="I491" s="3" t="s">
        <v>37</v>
      </c>
      <c r="J491" s="3" t="s">
        <v>2066</v>
      </c>
      <c r="K491" s="3" t="s">
        <v>39</v>
      </c>
      <c r="L491" s="3" t="s">
        <v>2064</v>
      </c>
      <c r="M491" s="3">
        <v>235</v>
      </c>
      <c r="N491" s="3">
        <f t="shared" si="19"/>
        <v>-11</v>
      </c>
      <c r="O491" s="3">
        <v>1000</v>
      </c>
      <c r="P491" s="3">
        <v>8.8999999999999996E-2</v>
      </c>
      <c r="Q491" s="3">
        <v>235</v>
      </c>
      <c r="R491" s="3">
        <v>0</v>
      </c>
      <c r="S491" s="3">
        <v>240</v>
      </c>
      <c r="T491" s="3">
        <v>1000</v>
      </c>
      <c r="U491" s="3">
        <v>8.8999999999999996E-2</v>
      </c>
      <c r="V491" s="12">
        <v>240</v>
      </c>
      <c r="W491" s="3" t="s">
        <v>168</v>
      </c>
    </row>
    <row r="492" spans="1:23" x14ac:dyDescent="0.25">
      <c r="A492">
        <v>620</v>
      </c>
      <c r="B492">
        <v>6201402</v>
      </c>
      <c r="C492" s="3" t="s">
        <v>32</v>
      </c>
      <c r="D492" s="3" t="s">
        <v>33</v>
      </c>
      <c r="E492">
        <v>6</v>
      </c>
      <c r="F492" s="3" t="s">
        <v>34</v>
      </c>
      <c r="G492" s="4" t="s">
        <v>2067</v>
      </c>
      <c r="H492" s="5" t="s">
        <v>2068</v>
      </c>
      <c r="I492" s="3" t="s">
        <v>49</v>
      </c>
      <c r="J492" s="3" t="s">
        <v>2069</v>
      </c>
      <c r="K492" s="3" t="s">
        <v>29</v>
      </c>
      <c r="L492" s="3" t="s">
        <v>1902</v>
      </c>
      <c r="M492" s="3">
        <v>159</v>
      </c>
      <c r="N492" s="3">
        <f t="shared" si="19"/>
        <v>-87</v>
      </c>
      <c r="O492" s="3">
        <v>2500</v>
      </c>
      <c r="P492" s="3">
        <v>7.1999999999999995E-2</v>
      </c>
      <c r="Q492" s="3">
        <v>363.98399999999998</v>
      </c>
      <c r="R492" s="3">
        <v>5347</v>
      </c>
      <c r="S492" s="3">
        <v>246</v>
      </c>
      <c r="T492" s="3">
        <v>1000</v>
      </c>
      <c r="U492" s="3">
        <v>8.8999999999999996E-2</v>
      </c>
      <c r="V492" s="12">
        <v>632.88300000000004</v>
      </c>
      <c r="W492" s="3" t="s">
        <v>93</v>
      </c>
    </row>
    <row r="493" spans="1:23" x14ac:dyDescent="0.25">
      <c r="A493">
        <v>620</v>
      </c>
      <c r="B493">
        <v>196200240</v>
      </c>
      <c r="C493" s="3" t="s">
        <v>2074</v>
      </c>
      <c r="D493" s="3" t="s">
        <v>33</v>
      </c>
      <c r="E493">
        <v>3</v>
      </c>
      <c r="F493" s="3" t="s">
        <v>231</v>
      </c>
      <c r="G493" s="4" t="s">
        <v>2075</v>
      </c>
      <c r="H493" s="5" t="s">
        <v>2068</v>
      </c>
      <c r="I493" s="3" t="s">
        <v>37</v>
      </c>
      <c r="J493" s="3" t="s">
        <v>2076</v>
      </c>
      <c r="K493" s="3" t="s">
        <v>39</v>
      </c>
      <c r="L493" s="3" t="s">
        <v>64</v>
      </c>
      <c r="M493" s="3">
        <v>220</v>
      </c>
      <c r="N493" s="3">
        <f t="shared" si="19"/>
        <v>-26</v>
      </c>
      <c r="O493" s="3">
        <v>1000</v>
      </c>
      <c r="P493" s="3">
        <v>7.9000000000000001E-2</v>
      </c>
      <c r="Q493" s="3">
        <v>220</v>
      </c>
      <c r="R493" s="3">
        <v>286</v>
      </c>
      <c r="S493" s="3">
        <v>240</v>
      </c>
      <c r="T493" s="3">
        <v>1000</v>
      </c>
      <c r="U493" s="3">
        <v>8.8999999999999996E-2</v>
      </c>
      <c r="V493" s="12">
        <v>240</v>
      </c>
      <c r="W493" s="3" t="s">
        <v>386</v>
      </c>
    </row>
    <row r="494" spans="1:23" x14ac:dyDescent="0.25">
      <c r="A494">
        <v>620</v>
      </c>
      <c r="B494">
        <v>196200239</v>
      </c>
      <c r="C494" s="3" t="s">
        <v>2070</v>
      </c>
      <c r="D494" s="3" t="s">
        <v>23</v>
      </c>
      <c r="E494">
        <v>8</v>
      </c>
      <c r="F494" s="3" t="s">
        <v>78</v>
      </c>
      <c r="G494" s="4" t="s">
        <v>1902</v>
      </c>
      <c r="H494" s="5" t="s">
        <v>2068</v>
      </c>
      <c r="I494" s="3" t="s">
        <v>1160</v>
      </c>
      <c r="J494" s="3" t="s">
        <v>2071</v>
      </c>
      <c r="K494" s="3" t="s">
        <v>29</v>
      </c>
      <c r="L494" s="3" t="s">
        <v>64</v>
      </c>
      <c r="M494" s="3">
        <v>264</v>
      </c>
      <c r="N494" s="3">
        <f t="shared" si="19"/>
        <v>18</v>
      </c>
      <c r="O494" s="3">
        <v>1000</v>
      </c>
      <c r="P494" s="3">
        <v>7.9000000000000001E-2</v>
      </c>
      <c r="Q494" s="3">
        <v>264</v>
      </c>
      <c r="R494" s="3">
        <v>1</v>
      </c>
      <c r="S494" s="3">
        <v>302</v>
      </c>
      <c r="T494" s="3">
        <v>1000</v>
      </c>
      <c r="U494" s="3">
        <v>7.9000000000000001E-2</v>
      </c>
      <c r="V494" s="12">
        <v>302</v>
      </c>
      <c r="W494" s="3" t="s">
        <v>597</v>
      </c>
    </row>
    <row r="495" spans="1:23" x14ac:dyDescent="0.25">
      <c r="A495">
        <v>620</v>
      </c>
      <c r="B495">
        <v>196200239</v>
      </c>
      <c r="C495" s="3" t="s">
        <v>2070</v>
      </c>
      <c r="D495" s="3" t="s">
        <v>23</v>
      </c>
      <c r="E495">
        <v>8</v>
      </c>
      <c r="F495" s="3" t="s">
        <v>78</v>
      </c>
      <c r="G495" s="4" t="s">
        <v>1981</v>
      </c>
      <c r="H495" s="5" t="s">
        <v>2068</v>
      </c>
      <c r="I495" s="3" t="s">
        <v>744</v>
      </c>
      <c r="J495" s="3" t="s">
        <v>2072</v>
      </c>
      <c r="K495" s="3" t="s">
        <v>29</v>
      </c>
      <c r="L495" s="3" t="s">
        <v>2073</v>
      </c>
      <c r="M495" s="3">
        <v>395</v>
      </c>
      <c r="N495" s="3">
        <f t="shared" si="19"/>
        <v>149</v>
      </c>
      <c r="O495" s="3">
        <v>1000</v>
      </c>
      <c r="P495" s="3">
        <v>7.9000000000000001E-2</v>
      </c>
      <c r="Q495" s="3">
        <v>395</v>
      </c>
      <c r="R495" s="3">
        <v>747</v>
      </c>
      <c r="S495" s="3">
        <v>424</v>
      </c>
      <c r="T495" s="3">
        <v>1000</v>
      </c>
      <c r="U495" s="3">
        <v>7.9000000000000001E-2</v>
      </c>
      <c r="V495" s="12">
        <v>424</v>
      </c>
      <c r="W495" s="3" t="s">
        <v>1055</v>
      </c>
    </row>
    <row r="496" spans="1:23" x14ac:dyDescent="0.25">
      <c r="A496">
        <v>620</v>
      </c>
      <c r="B496">
        <v>156201412</v>
      </c>
      <c r="C496" s="3" t="s">
        <v>235</v>
      </c>
      <c r="D496" s="3" t="s">
        <v>23</v>
      </c>
      <c r="E496">
        <v>3</v>
      </c>
      <c r="F496" s="3" t="s">
        <v>336</v>
      </c>
      <c r="G496" s="4" t="s">
        <v>2077</v>
      </c>
      <c r="H496" s="5" t="s">
        <v>2078</v>
      </c>
      <c r="I496" s="3" t="s">
        <v>653</v>
      </c>
      <c r="J496" s="3" t="s">
        <v>2079</v>
      </c>
      <c r="K496" s="3" t="s">
        <v>297</v>
      </c>
      <c r="L496" s="3" t="s">
        <v>64</v>
      </c>
      <c r="M496" s="3">
        <v>110</v>
      </c>
      <c r="N496" s="3">
        <f t="shared" si="19"/>
        <v>-136</v>
      </c>
      <c r="O496" s="3">
        <v>0</v>
      </c>
      <c r="P496" s="3">
        <v>0</v>
      </c>
      <c r="Q496" s="3">
        <v>110</v>
      </c>
      <c r="R496" s="3">
        <v>1</v>
      </c>
      <c r="S496" s="3">
        <v>110</v>
      </c>
      <c r="T496" s="3">
        <v>0</v>
      </c>
      <c r="U496" s="3">
        <v>0</v>
      </c>
      <c r="V496" s="12">
        <v>110</v>
      </c>
      <c r="W496" s="3" t="s">
        <v>493</v>
      </c>
    </row>
    <row r="497" spans="1:23" x14ac:dyDescent="0.25">
      <c r="A497">
        <v>620</v>
      </c>
      <c r="B497">
        <v>6202239</v>
      </c>
      <c r="C497" s="3" t="s">
        <v>2080</v>
      </c>
      <c r="D497" s="3" t="s">
        <v>33</v>
      </c>
      <c r="E497">
        <v>1</v>
      </c>
      <c r="F497" s="3" t="s">
        <v>78</v>
      </c>
      <c r="G497" s="4" t="s">
        <v>2081</v>
      </c>
      <c r="H497" s="5" t="s">
        <v>2082</v>
      </c>
      <c r="I497" s="3" t="s">
        <v>122</v>
      </c>
      <c r="J497" s="3" t="s">
        <v>2083</v>
      </c>
      <c r="K497" s="3" t="s">
        <v>29</v>
      </c>
      <c r="L497" s="3" t="s">
        <v>2084</v>
      </c>
      <c r="M497" s="3">
        <v>199</v>
      </c>
      <c r="N497" s="3">
        <f t="shared" si="19"/>
        <v>-47</v>
      </c>
      <c r="O497" s="3">
        <v>1500</v>
      </c>
      <c r="P497" s="3">
        <v>7.9000000000000001E-2</v>
      </c>
      <c r="Q497" s="3">
        <v>415.065</v>
      </c>
      <c r="R497" s="3">
        <v>4235</v>
      </c>
      <c r="S497" s="3">
        <v>246</v>
      </c>
      <c r="T497" s="3">
        <v>1000</v>
      </c>
      <c r="U497" s="3">
        <v>8.8999999999999996E-2</v>
      </c>
      <c r="V497" s="12">
        <v>533.91499999999996</v>
      </c>
      <c r="W497" s="3" t="s">
        <v>484</v>
      </c>
    </row>
    <row r="498" spans="1:23" x14ac:dyDescent="0.25">
      <c r="A498">
        <v>620</v>
      </c>
      <c r="B498">
        <v>216200169</v>
      </c>
      <c r="C498" s="3" t="s">
        <v>2085</v>
      </c>
      <c r="D498" s="3" t="s">
        <v>33</v>
      </c>
      <c r="E498">
        <v>3</v>
      </c>
      <c r="F498" s="3" t="s">
        <v>258</v>
      </c>
      <c r="G498" s="4" t="s">
        <v>2086</v>
      </c>
      <c r="H498" s="5" t="s">
        <v>2087</v>
      </c>
      <c r="I498" s="3" t="s">
        <v>122</v>
      </c>
      <c r="J498" s="3" t="s">
        <v>2088</v>
      </c>
      <c r="K498" s="3" t="s">
        <v>29</v>
      </c>
      <c r="L498" s="3" t="s">
        <v>2086</v>
      </c>
      <c r="M498" s="3">
        <v>225</v>
      </c>
      <c r="N498" s="3">
        <f t="shared" si="19"/>
        <v>-21</v>
      </c>
      <c r="O498" s="3">
        <v>1000</v>
      </c>
      <c r="P498" s="3">
        <v>8.8999999999999996E-2</v>
      </c>
      <c r="Q498" s="3">
        <v>225</v>
      </c>
      <c r="R498" s="3">
        <v>912</v>
      </c>
      <c r="S498" s="3">
        <v>246</v>
      </c>
      <c r="T498" s="3">
        <v>1000</v>
      </c>
      <c r="U498" s="3">
        <v>8.8999999999999996E-2</v>
      </c>
      <c r="V498" s="12">
        <v>246</v>
      </c>
      <c r="W498" s="3" t="s">
        <v>763</v>
      </c>
    </row>
    <row r="499" spans="1:23" x14ac:dyDescent="0.25">
      <c r="A499">
        <v>620</v>
      </c>
      <c r="B499">
        <v>6204387</v>
      </c>
      <c r="C499" s="3" t="s">
        <v>2089</v>
      </c>
      <c r="D499" s="3" t="s">
        <v>33</v>
      </c>
      <c r="E499">
        <v>4</v>
      </c>
      <c r="F499" s="3" t="s">
        <v>95</v>
      </c>
      <c r="G499" s="4" t="s">
        <v>2090</v>
      </c>
      <c r="H499" s="5" t="s">
        <v>2091</v>
      </c>
      <c r="I499" s="3" t="s">
        <v>27</v>
      </c>
      <c r="J499" s="3" t="s">
        <v>2092</v>
      </c>
      <c r="K499" s="3" t="s">
        <v>29</v>
      </c>
      <c r="L499" s="3" t="s">
        <v>2093</v>
      </c>
      <c r="M499" s="3">
        <v>190</v>
      </c>
      <c r="N499" s="3">
        <f t="shared" si="19"/>
        <v>-56</v>
      </c>
      <c r="O499" s="3">
        <v>1200</v>
      </c>
      <c r="P499" s="3">
        <v>6.9000000000000006E-2</v>
      </c>
      <c r="Q499" s="3">
        <v>190</v>
      </c>
      <c r="R499" s="3">
        <v>470</v>
      </c>
      <c r="S499" s="3">
        <v>246</v>
      </c>
      <c r="T499" s="3">
        <v>1000</v>
      </c>
      <c r="U499" s="3">
        <v>8.8999999999999996E-2</v>
      </c>
      <c r="V499" s="12">
        <v>246</v>
      </c>
      <c r="W499" s="3" t="s">
        <v>290</v>
      </c>
    </row>
    <row r="500" spans="1:23" x14ac:dyDescent="0.25">
      <c r="A500">
        <v>620</v>
      </c>
      <c r="B500">
        <v>6202942</v>
      </c>
      <c r="C500" s="3" t="s">
        <v>2094</v>
      </c>
      <c r="D500" s="3" t="s">
        <v>23</v>
      </c>
      <c r="E500">
        <v>8</v>
      </c>
      <c r="F500" s="3" t="s">
        <v>101</v>
      </c>
      <c r="G500" s="4" t="s">
        <v>2095</v>
      </c>
      <c r="H500" s="5" t="s">
        <v>2096</v>
      </c>
      <c r="I500" s="3" t="s">
        <v>37</v>
      </c>
      <c r="J500" s="3" t="s">
        <v>2097</v>
      </c>
      <c r="K500" s="3" t="s">
        <v>39</v>
      </c>
      <c r="L500" s="3" t="s">
        <v>64</v>
      </c>
      <c r="M500" s="3">
        <v>235</v>
      </c>
      <c r="N500" s="3">
        <f t="shared" si="19"/>
        <v>-11</v>
      </c>
      <c r="O500" s="3">
        <v>1000</v>
      </c>
      <c r="P500" s="3">
        <v>8.8999999999999996E-2</v>
      </c>
      <c r="Q500" s="3">
        <v>313.58699999999999</v>
      </c>
      <c r="R500" s="3">
        <v>1883</v>
      </c>
      <c r="S500" s="3">
        <v>240</v>
      </c>
      <c r="T500" s="3">
        <v>1000</v>
      </c>
      <c r="U500" s="3">
        <v>8.8999999999999996E-2</v>
      </c>
      <c r="V500" s="12">
        <v>318.58699999999999</v>
      </c>
      <c r="W500" s="3" t="s">
        <v>168</v>
      </c>
    </row>
    <row r="501" spans="1:23" x14ac:dyDescent="0.25">
      <c r="A501">
        <v>620</v>
      </c>
      <c r="B501">
        <v>6204872</v>
      </c>
      <c r="C501" s="3" t="s">
        <v>2098</v>
      </c>
      <c r="D501" s="3" t="s">
        <v>23</v>
      </c>
      <c r="E501">
        <v>3</v>
      </c>
      <c r="F501" s="3" t="s">
        <v>95</v>
      </c>
      <c r="G501" s="4" t="s">
        <v>2099</v>
      </c>
      <c r="H501" s="5" t="s">
        <v>2100</v>
      </c>
      <c r="I501" s="3" t="s">
        <v>122</v>
      </c>
      <c r="J501" s="3" t="s">
        <v>2101</v>
      </c>
      <c r="K501" s="3" t="s">
        <v>29</v>
      </c>
      <c r="L501" s="3" t="s">
        <v>2102</v>
      </c>
      <c r="M501" s="3">
        <v>246</v>
      </c>
      <c r="N501" s="3">
        <f t="shared" si="19"/>
        <v>0</v>
      </c>
      <c r="O501" s="3">
        <v>1000</v>
      </c>
      <c r="P501" s="3">
        <v>8.8999999999999996E-2</v>
      </c>
      <c r="Q501" s="3">
        <v>246</v>
      </c>
      <c r="R501" s="3">
        <v>466</v>
      </c>
      <c r="S501" s="3">
        <v>246</v>
      </c>
      <c r="T501" s="3">
        <v>1000</v>
      </c>
      <c r="U501" s="3">
        <v>8.8999999999999996E-2</v>
      </c>
      <c r="V501" s="12">
        <v>246</v>
      </c>
      <c r="W501" s="3" t="s">
        <v>493</v>
      </c>
    </row>
    <row r="502" spans="1:23" x14ac:dyDescent="0.25">
      <c r="A502">
        <v>620</v>
      </c>
      <c r="B502">
        <v>6205526</v>
      </c>
      <c r="C502" s="3" t="s">
        <v>2103</v>
      </c>
      <c r="D502" s="3" t="s">
        <v>33</v>
      </c>
      <c r="E502">
        <v>6</v>
      </c>
      <c r="F502" s="3" t="s">
        <v>67</v>
      </c>
      <c r="G502" s="4" t="s">
        <v>2104</v>
      </c>
      <c r="H502" s="5" t="s">
        <v>2105</v>
      </c>
      <c r="I502" s="3" t="s">
        <v>122</v>
      </c>
      <c r="J502" s="3" t="s">
        <v>2106</v>
      </c>
      <c r="K502" s="3" t="s">
        <v>29</v>
      </c>
      <c r="L502" s="3" t="s">
        <v>2093</v>
      </c>
      <c r="M502" s="3">
        <v>199</v>
      </c>
      <c r="N502" s="3">
        <f t="shared" si="19"/>
        <v>-47</v>
      </c>
      <c r="O502" s="3">
        <v>500</v>
      </c>
      <c r="P502" s="3">
        <v>6.5000000000000002E-2</v>
      </c>
      <c r="Q502" s="3">
        <v>209.85499999999999</v>
      </c>
      <c r="R502" s="3">
        <v>667</v>
      </c>
      <c r="S502" s="3">
        <v>246</v>
      </c>
      <c r="T502" s="3">
        <v>1000</v>
      </c>
      <c r="U502" s="3">
        <v>8.8999999999999996E-2</v>
      </c>
      <c r="V502" s="12">
        <v>246</v>
      </c>
      <c r="W502" s="3" t="s">
        <v>800</v>
      </c>
    </row>
    <row r="503" spans="1:23" x14ac:dyDescent="0.25">
      <c r="A503">
        <v>620</v>
      </c>
      <c r="B503">
        <v>6205842</v>
      </c>
      <c r="C503" s="3" t="s">
        <v>1398</v>
      </c>
      <c r="D503" s="3" t="s">
        <v>33</v>
      </c>
      <c r="E503">
        <v>4</v>
      </c>
      <c r="F503" s="3" t="s">
        <v>108</v>
      </c>
      <c r="G503" s="4" t="s">
        <v>2107</v>
      </c>
      <c r="H503" s="5" t="s">
        <v>2105</v>
      </c>
      <c r="I503" s="3" t="s">
        <v>122</v>
      </c>
      <c r="J503" s="3" t="s">
        <v>2108</v>
      </c>
      <c r="K503" s="3" t="s">
        <v>29</v>
      </c>
      <c r="L503" s="3" t="s">
        <v>2109</v>
      </c>
      <c r="M503" s="3">
        <v>200</v>
      </c>
      <c r="N503" s="3">
        <f t="shared" si="19"/>
        <v>-46</v>
      </c>
      <c r="O503" s="3">
        <v>1200</v>
      </c>
      <c r="P503" s="3">
        <v>5.1999999999999998E-2</v>
      </c>
      <c r="Q503" s="3">
        <v>226.988</v>
      </c>
      <c r="R503" s="3">
        <v>1719</v>
      </c>
      <c r="S503" s="3">
        <v>246</v>
      </c>
      <c r="T503" s="3">
        <v>1000</v>
      </c>
      <c r="U503" s="3">
        <v>8.8999999999999996E-2</v>
      </c>
      <c r="V503" s="12">
        <v>309.99099999999999</v>
      </c>
      <c r="W503" s="3" t="s">
        <v>149</v>
      </c>
    </row>
    <row r="504" spans="1:23" x14ac:dyDescent="0.25">
      <c r="A504">
        <v>620</v>
      </c>
      <c r="B504">
        <v>6205526</v>
      </c>
      <c r="C504" s="3" t="s">
        <v>2103</v>
      </c>
      <c r="D504" s="3" t="s">
        <v>33</v>
      </c>
      <c r="E504">
        <v>6</v>
      </c>
      <c r="F504" s="3" t="s">
        <v>67</v>
      </c>
      <c r="G504" s="4" t="s">
        <v>2104</v>
      </c>
      <c r="H504" s="5" t="s">
        <v>2105</v>
      </c>
      <c r="I504" s="3" t="s">
        <v>122</v>
      </c>
      <c r="J504" s="3" t="s">
        <v>2110</v>
      </c>
      <c r="K504" s="3" t="s">
        <v>29</v>
      </c>
      <c r="L504" s="3" t="s">
        <v>2093</v>
      </c>
      <c r="M504" s="3">
        <v>205</v>
      </c>
      <c r="N504" s="3">
        <f t="shared" si="19"/>
        <v>-41</v>
      </c>
      <c r="O504" s="3">
        <v>1500</v>
      </c>
      <c r="P504" s="3">
        <v>6.5000000000000002E-2</v>
      </c>
      <c r="Q504" s="3">
        <v>255.7</v>
      </c>
      <c r="R504" s="3">
        <v>2280</v>
      </c>
      <c r="S504" s="3">
        <v>246</v>
      </c>
      <c r="T504" s="3">
        <v>1000</v>
      </c>
      <c r="U504" s="3">
        <v>8.8999999999999996E-2</v>
      </c>
      <c r="V504" s="12">
        <v>359.92</v>
      </c>
      <c r="W504" s="3" t="s">
        <v>248</v>
      </c>
    </row>
    <row r="505" spans="1:23" x14ac:dyDescent="0.25">
      <c r="A505">
        <v>620</v>
      </c>
      <c r="B505">
        <v>206200001</v>
      </c>
      <c r="C505" s="3" t="s">
        <v>2111</v>
      </c>
      <c r="D505" s="3" t="s">
        <v>33</v>
      </c>
      <c r="E505">
        <v>5</v>
      </c>
      <c r="F505" s="3" t="s">
        <v>125</v>
      </c>
      <c r="G505" s="4" t="s">
        <v>2112</v>
      </c>
      <c r="H505" s="5" t="s">
        <v>2113</v>
      </c>
      <c r="I505" s="3" t="s">
        <v>49</v>
      </c>
      <c r="J505" s="3" t="s">
        <v>2114</v>
      </c>
      <c r="K505" s="3" t="s">
        <v>29</v>
      </c>
      <c r="L505" s="3" t="s">
        <v>64</v>
      </c>
      <c r="M505" s="3">
        <v>220</v>
      </c>
      <c r="N505" s="3">
        <f t="shared" si="19"/>
        <v>-26</v>
      </c>
      <c r="O505" s="3">
        <v>1000</v>
      </c>
      <c r="P505" s="3">
        <v>7.9000000000000001E-2</v>
      </c>
      <c r="Q505" s="3">
        <v>229.48</v>
      </c>
      <c r="R505" s="3">
        <v>1120</v>
      </c>
      <c r="S505" s="3">
        <v>246</v>
      </c>
      <c r="T505" s="3">
        <v>1000</v>
      </c>
      <c r="U505" s="3">
        <v>8.8999999999999996E-2</v>
      </c>
      <c r="V505" s="12">
        <v>256.68</v>
      </c>
      <c r="W505" s="3" t="s">
        <v>677</v>
      </c>
    </row>
    <row r="506" spans="1:23" x14ac:dyDescent="0.25">
      <c r="A506">
        <v>620</v>
      </c>
      <c r="B506">
        <v>206200001</v>
      </c>
      <c r="C506" s="3" t="s">
        <v>2111</v>
      </c>
      <c r="D506" s="3" t="s">
        <v>33</v>
      </c>
      <c r="E506">
        <v>5</v>
      </c>
      <c r="F506" s="3" t="s">
        <v>125</v>
      </c>
      <c r="G506" s="4" t="s">
        <v>2084</v>
      </c>
      <c r="H506" s="5" t="s">
        <v>2113</v>
      </c>
      <c r="I506" s="3" t="s">
        <v>122</v>
      </c>
      <c r="J506" s="3" t="s">
        <v>2115</v>
      </c>
      <c r="K506" s="3" t="s">
        <v>29</v>
      </c>
      <c r="L506" s="3" t="s">
        <v>64</v>
      </c>
      <c r="M506" s="3">
        <v>220</v>
      </c>
      <c r="N506" s="3">
        <f t="shared" si="19"/>
        <v>-26</v>
      </c>
      <c r="O506" s="3">
        <v>1000</v>
      </c>
      <c r="P506" s="3">
        <v>7.9000000000000001E-2</v>
      </c>
      <c r="Q506" s="3">
        <v>251.6</v>
      </c>
      <c r="R506" s="3">
        <v>1400</v>
      </c>
      <c r="S506" s="3">
        <v>246</v>
      </c>
      <c r="T506" s="3">
        <v>1000</v>
      </c>
      <c r="U506" s="3">
        <v>8.8999999999999996E-2</v>
      </c>
      <c r="V506" s="12">
        <v>281.60000000000002</v>
      </c>
      <c r="W506" s="3" t="s">
        <v>677</v>
      </c>
    </row>
    <row r="507" spans="1:23" x14ac:dyDescent="0.25">
      <c r="A507">
        <v>620</v>
      </c>
      <c r="B507">
        <v>62014505</v>
      </c>
      <c r="C507" s="3" t="s">
        <v>2116</v>
      </c>
      <c r="D507" s="3" t="s">
        <v>33</v>
      </c>
      <c r="E507">
        <v>7</v>
      </c>
      <c r="F507" s="3" t="s">
        <v>222</v>
      </c>
      <c r="G507" s="4" t="s">
        <v>2117</v>
      </c>
      <c r="H507" s="5" t="s">
        <v>2118</v>
      </c>
      <c r="I507" s="3" t="s">
        <v>2119</v>
      </c>
      <c r="J507" s="3" t="s">
        <v>2120</v>
      </c>
      <c r="K507" s="3" t="s">
        <v>39</v>
      </c>
      <c r="L507" s="3" t="s">
        <v>2121</v>
      </c>
      <c r="M507" s="3">
        <v>170</v>
      </c>
      <c r="N507" s="3">
        <f t="shared" si="19"/>
        <v>-76</v>
      </c>
      <c r="O507" s="3">
        <v>1000</v>
      </c>
      <c r="P507" s="3">
        <v>6.9000000000000006E-2</v>
      </c>
      <c r="Q507" s="3">
        <v>170</v>
      </c>
      <c r="R507" s="3">
        <v>419</v>
      </c>
      <c r="S507" s="3">
        <v>245</v>
      </c>
      <c r="T507" s="3">
        <v>1000</v>
      </c>
      <c r="U507" s="3">
        <v>8.8999999999999996E-2</v>
      </c>
      <c r="V507" s="12">
        <v>245</v>
      </c>
      <c r="W507" s="3" t="s">
        <v>31</v>
      </c>
    </row>
    <row r="508" spans="1:23" x14ac:dyDescent="0.25">
      <c r="A508">
        <v>620</v>
      </c>
      <c r="B508">
        <v>206200020</v>
      </c>
      <c r="C508" s="3" t="s">
        <v>2122</v>
      </c>
      <c r="D508" s="3" t="s">
        <v>33</v>
      </c>
      <c r="E508">
        <v>2</v>
      </c>
      <c r="F508" s="3" t="s">
        <v>101</v>
      </c>
      <c r="G508" s="4" t="s">
        <v>2123</v>
      </c>
      <c r="H508" s="5" t="s">
        <v>2124</v>
      </c>
      <c r="I508" s="3" t="s">
        <v>642</v>
      </c>
      <c r="J508" s="3" t="s">
        <v>2126</v>
      </c>
      <c r="K508" s="3" t="s">
        <v>297</v>
      </c>
      <c r="L508" s="3" t="s">
        <v>64</v>
      </c>
      <c r="M508" s="3">
        <v>86</v>
      </c>
      <c r="N508" s="3">
        <f t="shared" si="19"/>
        <v>-160</v>
      </c>
      <c r="O508" s="3">
        <v>0</v>
      </c>
      <c r="P508" s="3">
        <v>0</v>
      </c>
      <c r="Q508" s="3">
        <v>86</v>
      </c>
      <c r="R508" s="3">
        <v>1</v>
      </c>
      <c r="S508" s="3">
        <v>99</v>
      </c>
      <c r="T508" s="3">
        <v>0</v>
      </c>
      <c r="U508" s="3">
        <v>0</v>
      </c>
      <c r="V508" s="12">
        <v>99</v>
      </c>
      <c r="W508" s="3" t="s">
        <v>597</v>
      </c>
    </row>
    <row r="509" spans="1:23" x14ac:dyDescent="0.25">
      <c r="A509">
        <v>620</v>
      </c>
      <c r="B509">
        <v>206200020</v>
      </c>
      <c r="C509" s="3" t="s">
        <v>2122</v>
      </c>
      <c r="D509" s="3" t="s">
        <v>33</v>
      </c>
      <c r="E509">
        <v>2</v>
      </c>
      <c r="F509" s="3" t="s">
        <v>101</v>
      </c>
      <c r="G509" s="4" t="s">
        <v>2123</v>
      </c>
      <c r="H509" s="5" t="s">
        <v>2124</v>
      </c>
      <c r="I509" s="3" t="s">
        <v>27</v>
      </c>
      <c r="J509" s="3" t="s">
        <v>2125</v>
      </c>
      <c r="K509" s="3" t="s">
        <v>29</v>
      </c>
      <c r="L509" s="3" t="s">
        <v>64</v>
      </c>
      <c r="M509" s="3">
        <v>220</v>
      </c>
      <c r="N509" s="3">
        <f t="shared" si="19"/>
        <v>-26</v>
      </c>
      <c r="O509" s="3">
        <v>1000</v>
      </c>
      <c r="P509" s="3">
        <v>7.9000000000000001E-2</v>
      </c>
      <c r="Q509" s="3">
        <v>665.95500000000004</v>
      </c>
      <c r="R509" s="3">
        <v>6645</v>
      </c>
      <c r="S509" s="3">
        <v>246</v>
      </c>
      <c r="T509" s="3">
        <v>1000</v>
      </c>
      <c r="U509" s="3">
        <v>8.8999999999999996E-2</v>
      </c>
      <c r="V509" s="12">
        <v>748.40499999999997</v>
      </c>
      <c r="W509" s="3" t="s">
        <v>677</v>
      </c>
    </row>
    <row r="510" spans="1:23" x14ac:dyDescent="0.25">
      <c r="A510">
        <v>620</v>
      </c>
      <c r="B510">
        <v>206200008</v>
      </c>
      <c r="C510" s="3" t="s">
        <v>2127</v>
      </c>
      <c r="D510" s="3" t="s">
        <v>1654</v>
      </c>
      <c r="E510">
        <v>10</v>
      </c>
      <c r="F510" s="3" t="s">
        <v>258</v>
      </c>
      <c r="G510" s="4" t="s">
        <v>241</v>
      </c>
      <c r="H510" s="5" t="s">
        <v>2128</v>
      </c>
      <c r="I510" s="3" t="s">
        <v>27</v>
      </c>
      <c r="J510" s="3" t="s">
        <v>2129</v>
      </c>
      <c r="K510" s="3" t="s">
        <v>29</v>
      </c>
      <c r="L510" s="3" t="s">
        <v>2130</v>
      </c>
      <c r="M510" s="3">
        <v>210</v>
      </c>
      <c r="N510" s="3">
        <f t="shared" si="19"/>
        <v>-36</v>
      </c>
      <c r="O510" s="3">
        <v>1200</v>
      </c>
      <c r="P510" s="3">
        <v>7.9000000000000001E-2</v>
      </c>
      <c r="Q510" s="3">
        <v>210</v>
      </c>
      <c r="R510" s="3">
        <v>543</v>
      </c>
      <c r="S510" s="3">
        <v>246</v>
      </c>
      <c r="T510" s="3">
        <v>1000</v>
      </c>
      <c r="U510" s="3">
        <v>8.8999999999999996E-2</v>
      </c>
      <c r="V510" s="12">
        <v>246</v>
      </c>
      <c r="W510" s="3" t="s">
        <v>800</v>
      </c>
    </row>
    <row r="511" spans="1:23" x14ac:dyDescent="0.25">
      <c r="A511">
        <v>620</v>
      </c>
      <c r="B511">
        <v>6201402</v>
      </c>
      <c r="C511" s="3" t="s">
        <v>32</v>
      </c>
      <c r="D511" s="3" t="s">
        <v>33</v>
      </c>
      <c r="E511">
        <v>6</v>
      </c>
      <c r="F511" s="3" t="s">
        <v>34</v>
      </c>
      <c r="G511" s="4" t="s">
        <v>2131</v>
      </c>
      <c r="H511" s="5" t="s">
        <v>2128</v>
      </c>
      <c r="I511" s="3" t="s">
        <v>122</v>
      </c>
      <c r="J511" s="3" t="s">
        <v>2132</v>
      </c>
      <c r="K511" s="3" t="s">
        <v>29</v>
      </c>
      <c r="L511" s="3" t="s">
        <v>64</v>
      </c>
      <c r="M511" s="3">
        <v>220</v>
      </c>
      <c r="N511" s="3">
        <f t="shared" si="19"/>
        <v>-26</v>
      </c>
      <c r="O511" s="3">
        <v>1000</v>
      </c>
      <c r="P511" s="3">
        <v>7.9000000000000001E-2</v>
      </c>
      <c r="Q511" s="3">
        <v>220</v>
      </c>
      <c r="R511" s="3">
        <v>827</v>
      </c>
      <c r="S511" s="3">
        <v>246</v>
      </c>
      <c r="T511" s="3">
        <v>1000</v>
      </c>
      <c r="U511" s="3">
        <v>8.8999999999999996E-2</v>
      </c>
      <c r="V511" s="12">
        <v>246</v>
      </c>
      <c r="W511" s="3" t="s">
        <v>677</v>
      </c>
    </row>
    <row r="512" spans="1:23" x14ac:dyDescent="0.25">
      <c r="A512">
        <v>620</v>
      </c>
      <c r="B512">
        <v>6202504</v>
      </c>
      <c r="C512" s="3" t="s">
        <v>2133</v>
      </c>
      <c r="D512" s="3" t="s">
        <v>33</v>
      </c>
      <c r="E512">
        <v>1</v>
      </c>
      <c r="F512" s="3" t="s">
        <v>108</v>
      </c>
      <c r="G512" s="4" t="s">
        <v>2134</v>
      </c>
      <c r="H512" s="5" t="s">
        <v>2135</v>
      </c>
      <c r="I512" s="3" t="s">
        <v>27</v>
      </c>
      <c r="J512" s="3" t="s">
        <v>2136</v>
      </c>
      <c r="K512" s="3" t="s">
        <v>29</v>
      </c>
      <c r="L512" s="3" t="s">
        <v>2137</v>
      </c>
      <c r="M512" s="3">
        <v>179</v>
      </c>
      <c r="N512" s="3">
        <f t="shared" si="19"/>
        <v>-67</v>
      </c>
      <c r="O512" s="3">
        <v>1200</v>
      </c>
      <c r="P512" s="3">
        <v>6.9000000000000006E-2</v>
      </c>
      <c r="Q512" s="3">
        <v>179</v>
      </c>
      <c r="R512" s="3">
        <v>900</v>
      </c>
      <c r="S512" s="3">
        <v>246</v>
      </c>
      <c r="T512" s="3">
        <v>1000</v>
      </c>
      <c r="U512" s="3">
        <v>8.8999999999999996E-2</v>
      </c>
      <c r="V512" s="12">
        <v>246</v>
      </c>
      <c r="W512" s="3" t="s">
        <v>149</v>
      </c>
    </row>
    <row r="513" spans="1:23" x14ac:dyDescent="0.25">
      <c r="A513">
        <v>620</v>
      </c>
      <c r="B513">
        <v>6202504</v>
      </c>
      <c r="C513" s="3" t="s">
        <v>2133</v>
      </c>
      <c r="D513" s="3" t="s">
        <v>33</v>
      </c>
      <c r="E513">
        <v>1</v>
      </c>
      <c r="F513" s="3" t="s">
        <v>108</v>
      </c>
      <c r="G513" s="4" t="s">
        <v>2134</v>
      </c>
      <c r="H513" s="5" t="s">
        <v>2135</v>
      </c>
      <c r="I513" s="3" t="s">
        <v>182</v>
      </c>
      <c r="J513" s="3" t="s">
        <v>2142</v>
      </c>
      <c r="K513" s="3" t="s">
        <v>39</v>
      </c>
      <c r="L513" s="3" t="s">
        <v>2137</v>
      </c>
      <c r="M513" s="3">
        <v>185</v>
      </c>
      <c r="N513" s="3">
        <f t="shared" si="19"/>
        <v>-61</v>
      </c>
      <c r="O513" s="3">
        <v>1200</v>
      </c>
      <c r="P513" s="3">
        <v>6.9000000000000006E-2</v>
      </c>
      <c r="Q513" s="3">
        <v>185</v>
      </c>
      <c r="R513" s="3">
        <v>505</v>
      </c>
      <c r="S513" s="3">
        <v>264</v>
      </c>
      <c r="T513" s="3">
        <v>1000</v>
      </c>
      <c r="U513" s="3">
        <v>8.8999999999999996E-2</v>
      </c>
      <c r="V513" s="12">
        <v>264</v>
      </c>
      <c r="W513" s="3" t="s">
        <v>105</v>
      </c>
    </row>
    <row r="514" spans="1:23" x14ac:dyDescent="0.25">
      <c r="A514">
        <v>620</v>
      </c>
      <c r="B514">
        <v>226200057</v>
      </c>
      <c r="C514" s="3" t="s">
        <v>2138</v>
      </c>
      <c r="D514" s="3" t="s">
        <v>33</v>
      </c>
      <c r="E514">
        <v>2</v>
      </c>
      <c r="F514" s="3" t="s">
        <v>108</v>
      </c>
      <c r="G514" s="4" t="s">
        <v>2139</v>
      </c>
      <c r="H514" s="5" t="s">
        <v>2135</v>
      </c>
      <c r="I514" s="3" t="s">
        <v>49</v>
      </c>
      <c r="J514" s="3" t="s">
        <v>2140</v>
      </c>
      <c r="K514" s="3" t="s">
        <v>29</v>
      </c>
      <c r="L514" s="3" t="s">
        <v>2141</v>
      </c>
      <c r="M514" s="3">
        <v>205</v>
      </c>
      <c r="N514" s="3">
        <f t="shared" si="19"/>
        <v>-41</v>
      </c>
      <c r="O514" s="3">
        <v>1000</v>
      </c>
      <c r="P514" s="3">
        <v>8.8999999999999996E-2</v>
      </c>
      <c r="Q514" s="3">
        <v>205</v>
      </c>
      <c r="R514" s="3">
        <v>951</v>
      </c>
      <c r="S514" s="3">
        <v>246</v>
      </c>
      <c r="T514" s="3">
        <v>1000</v>
      </c>
      <c r="U514" s="3">
        <v>8.8999999999999996E-2</v>
      </c>
      <c r="V514" s="12">
        <v>246</v>
      </c>
      <c r="W514" s="3" t="s">
        <v>729</v>
      </c>
    </row>
    <row r="515" spans="1:23" x14ac:dyDescent="0.25">
      <c r="A515">
        <v>620</v>
      </c>
      <c r="B515">
        <v>226200020</v>
      </c>
      <c r="C515" s="3" t="s">
        <v>2143</v>
      </c>
      <c r="D515" s="3" t="s">
        <v>33</v>
      </c>
      <c r="E515">
        <v>8</v>
      </c>
      <c r="F515" s="3" t="s">
        <v>78</v>
      </c>
      <c r="G515" s="4" t="s">
        <v>2144</v>
      </c>
      <c r="H515" s="5" t="s">
        <v>2145</v>
      </c>
      <c r="I515" s="3" t="s">
        <v>49</v>
      </c>
      <c r="J515" s="3" t="s">
        <v>2146</v>
      </c>
      <c r="K515" s="3" t="s">
        <v>29</v>
      </c>
      <c r="L515" s="3" t="s">
        <v>2144</v>
      </c>
      <c r="M515" s="3">
        <v>240</v>
      </c>
      <c r="N515" s="3">
        <f t="shared" si="19"/>
        <v>-6</v>
      </c>
      <c r="O515" s="3">
        <v>1000</v>
      </c>
      <c r="P515" s="3">
        <v>8.8999999999999996E-2</v>
      </c>
      <c r="Q515" s="3">
        <v>240</v>
      </c>
      <c r="R515" s="3">
        <v>943</v>
      </c>
      <c r="S515" s="3">
        <v>246</v>
      </c>
      <c r="T515" s="3">
        <v>1000</v>
      </c>
      <c r="U515" s="3">
        <v>8.8999999999999996E-2</v>
      </c>
      <c r="V515" s="12">
        <v>246</v>
      </c>
      <c r="W515" s="3" t="s">
        <v>168</v>
      </c>
    </row>
    <row r="516" spans="1:23" x14ac:dyDescent="0.25">
      <c r="A516">
        <v>620</v>
      </c>
      <c r="B516">
        <v>226200020</v>
      </c>
      <c r="C516" s="3" t="s">
        <v>2143</v>
      </c>
      <c r="D516" s="3" t="s">
        <v>33</v>
      </c>
      <c r="E516">
        <v>8</v>
      </c>
      <c r="F516" s="3" t="s">
        <v>78</v>
      </c>
      <c r="G516" s="4" t="s">
        <v>2147</v>
      </c>
      <c r="H516" s="5" t="s">
        <v>2145</v>
      </c>
      <c r="I516" s="3" t="s">
        <v>122</v>
      </c>
      <c r="J516" s="3" t="s">
        <v>2148</v>
      </c>
      <c r="K516" s="3" t="s">
        <v>29</v>
      </c>
      <c r="L516" s="3" t="s">
        <v>2147</v>
      </c>
      <c r="M516" s="3">
        <v>240</v>
      </c>
      <c r="N516" s="3">
        <f t="shared" si="19"/>
        <v>-6</v>
      </c>
      <c r="O516" s="3">
        <v>1000</v>
      </c>
      <c r="P516" s="3">
        <v>8.8999999999999996E-2</v>
      </c>
      <c r="Q516" s="3">
        <v>240</v>
      </c>
      <c r="R516" s="3">
        <v>469</v>
      </c>
      <c r="S516" s="3">
        <v>246</v>
      </c>
      <c r="T516" s="3">
        <v>1000</v>
      </c>
      <c r="U516" s="3">
        <v>8.8999999999999996E-2</v>
      </c>
      <c r="V516" s="12">
        <v>246</v>
      </c>
      <c r="W516" s="3" t="s">
        <v>168</v>
      </c>
    </row>
    <row r="517" spans="1:23" x14ac:dyDescent="0.25">
      <c r="A517">
        <v>620</v>
      </c>
      <c r="B517">
        <v>6202313</v>
      </c>
      <c r="C517" s="3" t="s">
        <v>2149</v>
      </c>
      <c r="D517" s="3" t="s">
        <v>33</v>
      </c>
      <c r="E517">
        <v>8</v>
      </c>
      <c r="F517" s="3" t="s">
        <v>146</v>
      </c>
      <c r="G517" s="4" t="s">
        <v>2150</v>
      </c>
      <c r="H517" s="5" t="s">
        <v>2151</v>
      </c>
      <c r="I517" s="3" t="s">
        <v>629</v>
      </c>
      <c r="J517" s="3" t="s">
        <v>2152</v>
      </c>
      <c r="K517" s="3" t="s">
        <v>39</v>
      </c>
      <c r="L517" s="3" t="s">
        <v>2112</v>
      </c>
      <c r="M517" s="3">
        <v>590</v>
      </c>
      <c r="N517" s="3">
        <f>M517-805</f>
        <v>-215</v>
      </c>
      <c r="O517" s="3">
        <v>2778</v>
      </c>
      <c r="P517" s="3">
        <v>5.8999999999999997E-2</v>
      </c>
      <c r="Q517" s="3">
        <v>697.26199999999994</v>
      </c>
      <c r="R517" s="3">
        <v>4596</v>
      </c>
      <c r="S517" s="3">
        <v>815</v>
      </c>
      <c r="T517" s="3">
        <v>10000</v>
      </c>
      <c r="U517" s="3">
        <v>7.9000000000000001E-2</v>
      </c>
      <c r="V517" s="12">
        <v>815</v>
      </c>
      <c r="W517" s="3" t="s">
        <v>618</v>
      </c>
    </row>
    <row r="518" spans="1:23" x14ac:dyDescent="0.25">
      <c r="A518">
        <v>620</v>
      </c>
      <c r="B518">
        <v>6201810</v>
      </c>
      <c r="C518" s="3" t="s">
        <v>2153</v>
      </c>
      <c r="D518" s="3" t="s">
        <v>33</v>
      </c>
      <c r="E518">
        <v>2</v>
      </c>
      <c r="F518" s="3" t="s">
        <v>146</v>
      </c>
      <c r="G518" s="4" t="s">
        <v>2154</v>
      </c>
      <c r="H518" s="5" t="s">
        <v>2155</v>
      </c>
      <c r="I518" s="3" t="s">
        <v>27</v>
      </c>
      <c r="J518" s="3" t="s">
        <v>2156</v>
      </c>
      <c r="K518" s="3" t="s">
        <v>29</v>
      </c>
      <c r="L518" s="3" t="s">
        <v>2157</v>
      </c>
      <c r="M518" s="3">
        <v>185</v>
      </c>
      <c r="N518" s="3">
        <f t="shared" ref="N518:N525" si="20">M518-246</f>
        <v>-61</v>
      </c>
      <c r="O518" s="3">
        <v>1300</v>
      </c>
      <c r="P518" s="3">
        <v>6.9000000000000006E-2</v>
      </c>
      <c r="Q518" s="3">
        <v>255.58699999999999</v>
      </c>
      <c r="R518" s="3">
        <v>2323</v>
      </c>
      <c r="S518" s="3">
        <v>246</v>
      </c>
      <c r="T518" s="3">
        <v>1000</v>
      </c>
      <c r="U518" s="3">
        <v>8.8999999999999996E-2</v>
      </c>
      <c r="V518" s="12">
        <v>363.74700000000001</v>
      </c>
      <c r="W518" s="3" t="s">
        <v>105</v>
      </c>
    </row>
    <row r="519" spans="1:23" x14ac:dyDescent="0.25">
      <c r="A519">
        <v>620</v>
      </c>
      <c r="B519">
        <v>6205387</v>
      </c>
      <c r="C519" s="3" t="s">
        <v>2158</v>
      </c>
      <c r="D519" s="3" t="s">
        <v>33</v>
      </c>
      <c r="E519">
        <v>8</v>
      </c>
      <c r="F519" s="3" t="s">
        <v>24</v>
      </c>
      <c r="G519" s="4" t="s">
        <v>886</v>
      </c>
      <c r="H519" s="5" t="s">
        <v>2155</v>
      </c>
      <c r="I519" s="3" t="s">
        <v>49</v>
      </c>
      <c r="J519" s="3" t="s">
        <v>2159</v>
      </c>
      <c r="K519" s="3" t="s">
        <v>29</v>
      </c>
      <c r="L519" s="3" t="s">
        <v>241</v>
      </c>
      <c r="M519" s="3">
        <v>190</v>
      </c>
      <c r="N519" s="3">
        <f t="shared" si="20"/>
        <v>-56</v>
      </c>
      <c r="O519" s="3">
        <v>1200</v>
      </c>
      <c r="P519" s="3">
        <v>7.9000000000000001E-2</v>
      </c>
      <c r="Q519" s="3">
        <v>214.17400000000001</v>
      </c>
      <c r="R519" s="3">
        <v>1506</v>
      </c>
      <c r="S519" s="3">
        <v>246</v>
      </c>
      <c r="T519" s="3">
        <v>1000</v>
      </c>
      <c r="U519" s="3">
        <v>8.8999999999999996E-2</v>
      </c>
      <c r="V519" s="12">
        <v>291.03399999999999</v>
      </c>
      <c r="W519" s="3" t="s">
        <v>144</v>
      </c>
    </row>
    <row r="520" spans="1:23" x14ac:dyDescent="0.25">
      <c r="A520">
        <v>620</v>
      </c>
      <c r="B520">
        <v>206200014</v>
      </c>
      <c r="C520" s="3" t="s">
        <v>2160</v>
      </c>
      <c r="D520" s="3" t="s">
        <v>23</v>
      </c>
      <c r="E520">
        <v>1</v>
      </c>
      <c r="F520" s="3" t="s">
        <v>101</v>
      </c>
      <c r="G520" s="4" t="s">
        <v>2161</v>
      </c>
      <c r="H520" s="5" t="s">
        <v>2162</v>
      </c>
      <c r="I520" s="3" t="s">
        <v>122</v>
      </c>
      <c r="J520" s="3" t="s">
        <v>2163</v>
      </c>
      <c r="K520" s="3" t="s">
        <v>29</v>
      </c>
      <c r="L520" s="3" t="s">
        <v>64</v>
      </c>
      <c r="M520" s="3">
        <v>220</v>
      </c>
      <c r="N520" s="3">
        <f t="shared" si="20"/>
        <v>-26</v>
      </c>
      <c r="O520" s="3">
        <v>1000</v>
      </c>
      <c r="P520" s="3">
        <v>7.9000000000000001E-2</v>
      </c>
      <c r="Q520" s="3">
        <v>307.45299999999997</v>
      </c>
      <c r="R520" s="3">
        <v>2107</v>
      </c>
      <c r="S520" s="3">
        <v>246</v>
      </c>
      <c r="T520" s="3">
        <v>1000</v>
      </c>
      <c r="U520" s="3">
        <v>8.8999999999999996E-2</v>
      </c>
      <c r="V520" s="12">
        <v>344.52300000000002</v>
      </c>
      <c r="W520" s="3" t="s">
        <v>677</v>
      </c>
    </row>
    <row r="521" spans="1:23" x14ac:dyDescent="0.25">
      <c r="A521">
        <v>620</v>
      </c>
      <c r="B521">
        <v>206200014</v>
      </c>
      <c r="C521" s="3" t="s">
        <v>2160</v>
      </c>
      <c r="D521" s="3" t="s">
        <v>23</v>
      </c>
      <c r="E521">
        <v>1</v>
      </c>
      <c r="F521" s="3" t="s">
        <v>101</v>
      </c>
      <c r="G521" s="4" t="s">
        <v>2161</v>
      </c>
      <c r="H521" s="5" t="s">
        <v>2162</v>
      </c>
      <c r="I521" s="3" t="s">
        <v>122</v>
      </c>
      <c r="J521" s="3" t="s">
        <v>2164</v>
      </c>
      <c r="K521" s="3" t="s">
        <v>29</v>
      </c>
      <c r="L521" s="3" t="s">
        <v>64</v>
      </c>
      <c r="M521" s="3">
        <v>220</v>
      </c>
      <c r="N521" s="3">
        <f t="shared" si="20"/>
        <v>-26</v>
      </c>
      <c r="O521" s="3">
        <v>1000</v>
      </c>
      <c r="P521" s="3">
        <v>7.9000000000000001E-2</v>
      </c>
      <c r="Q521" s="3">
        <v>220</v>
      </c>
      <c r="R521" s="3">
        <v>345</v>
      </c>
      <c r="S521" s="3">
        <v>246</v>
      </c>
      <c r="T521" s="3">
        <v>1000</v>
      </c>
      <c r="U521" s="3">
        <v>8.8999999999999996E-2</v>
      </c>
      <c r="V521" s="12">
        <v>246</v>
      </c>
      <c r="W521" s="3" t="s">
        <v>677</v>
      </c>
    </row>
    <row r="522" spans="1:23" x14ac:dyDescent="0.25">
      <c r="A522">
        <v>620</v>
      </c>
      <c r="B522">
        <v>206200016</v>
      </c>
      <c r="C522" s="3" t="s">
        <v>2165</v>
      </c>
      <c r="D522" s="3" t="s">
        <v>33</v>
      </c>
      <c r="E522">
        <v>1</v>
      </c>
      <c r="F522" s="3" t="s">
        <v>216</v>
      </c>
      <c r="G522" s="4" t="s">
        <v>2166</v>
      </c>
      <c r="H522" s="5" t="s">
        <v>2162</v>
      </c>
      <c r="I522" s="3" t="s">
        <v>122</v>
      </c>
      <c r="J522" s="3" t="s">
        <v>2167</v>
      </c>
      <c r="K522" s="3" t="s">
        <v>29</v>
      </c>
      <c r="L522" s="3" t="s">
        <v>64</v>
      </c>
      <c r="M522" s="3">
        <v>220</v>
      </c>
      <c r="N522" s="3">
        <f t="shared" si="20"/>
        <v>-26</v>
      </c>
      <c r="O522" s="3">
        <v>1000</v>
      </c>
      <c r="P522" s="3">
        <v>7.9000000000000001E-2</v>
      </c>
      <c r="Q522" s="3">
        <v>220</v>
      </c>
      <c r="R522" s="3">
        <v>382</v>
      </c>
      <c r="S522" s="3">
        <v>246</v>
      </c>
      <c r="T522" s="3">
        <v>1000</v>
      </c>
      <c r="U522" s="3">
        <v>8.8999999999999996E-2</v>
      </c>
      <c r="V522" s="12">
        <v>246</v>
      </c>
      <c r="W522" s="3" t="s">
        <v>677</v>
      </c>
    </row>
    <row r="523" spans="1:23" x14ac:dyDescent="0.25">
      <c r="A523">
        <v>620</v>
      </c>
      <c r="B523">
        <v>196200125</v>
      </c>
      <c r="C523" s="3" t="s">
        <v>2168</v>
      </c>
      <c r="D523" s="3" t="s">
        <v>802</v>
      </c>
      <c r="E523">
        <v>11</v>
      </c>
      <c r="F523" s="3" t="s">
        <v>180</v>
      </c>
      <c r="G523" s="4" t="s">
        <v>2169</v>
      </c>
      <c r="H523" s="5" t="s">
        <v>2170</v>
      </c>
      <c r="I523" s="3" t="s">
        <v>27</v>
      </c>
      <c r="J523" s="3" t="s">
        <v>2171</v>
      </c>
      <c r="K523" s="3" t="s">
        <v>29</v>
      </c>
      <c r="L523" s="3" t="s">
        <v>2172</v>
      </c>
      <c r="M523" s="3">
        <v>200</v>
      </c>
      <c r="N523" s="3">
        <f t="shared" si="20"/>
        <v>-46</v>
      </c>
      <c r="O523" s="3">
        <v>1000</v>
      </c>
      <c r="P523" s="3">
        <v>7.9000000000000001E-2</v>
      </c>
      <c r="Q523" s="3">
        <v>200</v>
      </c>
      <c r="R523" s="3">
        <v>670</v>
      </c>
      <c r="S523" s="3">
        <v>246</v>
      </c>
      <c r="T523" s="3">
        <v>1000</v>
      </c>
      <c r="U523" s="3">
        <v>8.8999999999999996E-2</v>
      </c>
      <c r="V523" s="12">
        <v>246</v>
      </c>
      <c r="W523" s="3" t="s">
        <v>323</v>
      </c>
    </row>
    <row r="524" spans="1:23" x14ac:dyDescent="0.25">
      <c r="A524">
        <v>620</v>
      </c>
      <c r="B524">
        <v>176200103</v>
      </c>
      <c r="C524" s="3" t="s">
        <v>2173</v>
      </c>
      <c r="D524" s="3" t="s">
        <v>33</v>
      </c>
      <c r="E524">
        <v>1</v>
      </c>
      <c r="F524" s="3" t="s">
        <v>54</v>
      </c>
      <c r="G524" s="4" t="s">
        <v>2174</v>
      </c>
      <c r="H524" s="5" t="s">
        <v>2175</v>
      </c>
      <c r="I524" s="3" t="s">
        <v>508</v>
      </c>
      <c r="J524" s="3" t="s">
        <v>2176</v>
      </c>
      <c r="K524" s="3" t="s">
        <v>29</v>
      </c>
      <c r="L524" s="3" t="s">
        <v>2093</v>
      </c>
      <c r="M524" s="3">
        <v>255</v>
      </c>
      <c r="N524" s="3">
        <f t="shared" si="20"/>
        <v>9</v>
      </c>
      <c r="O524" s="3">
        <v>1000</v>
      </c>
      <c r="P524" s="3">
        <v>7.9000000000000001E-2</v>
      </c>
      <c r="Q524" s="3">
        <v>255</v>
      </c>
      <c r="R524" s="3">
        <v>840</v>
      </c>
      <c r="S524" s="3">
        <v>281</v>
      </c>
      <c r="T524" s="3">
        <v>1000</v>
      </c>
      <c r="U524" s="3">
        <v>8.8999999999999996E-2</v>
      </c>
      <c r="V524" s="12">
        <v>281</v>
      </c>
      <c r="W524" s="3" t="s">
        <v>763</v>
      </c>
    </row>
    <row r="525" spans="1:23" x14ac:dyDescent="0.25">
      <c r="A525">
        <v>620</v>
      </c>
      <c r="B525">
        <v>6203742</v>
      </c>
      <c r="C525" s="3" t="s">
        <v>1571</v>
      </c>
      <c r="D525" s="3" t="s">
        <v>33</v>
      </c>
      <c r="E525">
        <v>1</v>
      </c>
      <c r="F525" s="3" t="s">
        <v>1572</v>
      </c>
      <c r="G525" s="4" t="s">
        <v>2121</v>
      </c>
      <c r="H525" s="5" t="s">
        <v>2175</v>
      </c>
      <c r="I525" s="3" t="s">
        <v>2177</v>
      </c>
      <c r="J525" s="3" t="s">
        <v>2178</v>
      </c>
      <c r="K525" s="3" t="s">
        <v>29</v>
      </c>
      <c r="L525" s="3" t="s">
        <v>2121</v>
      </c>
      <c r="M525" s="3">
        <v>325</v>
      </c>
      <c r="N525" s="3">
        <f t="shared" si="20"/>
        <v>79</v>
      </c>
      <c r="O525" s="3">
        <v>1000</v>
      </c>
      <c r="P525" s="3">
        <v>0.105</v>
      </c>
      <c r="Q525" s="3">
        <v>1008.13</v>
      </c>
      <c r="R525" s="3">
        <v>7506</v>
      </c>
      <c r="S525" s="3">
        <v>309</v>
      </c>
      <c r="T525" s="3">
        <v>1000</v>
      </c>
      <c r="U525" s="3">
        <v>0.14899999999999999</v>
      </c>
      <c r="V525" s="12">
        <v>1278.394</v>
      </c>
      <c r="W525" s="3" t="s">
        <v>586</v>
      </c>
    </row>
  </sheetData>
  <autoFilter ref="A1:W525" xr:uid="{77FB29A7-2C6A-4309-8F12-078BF51F9AF4}">
    <sortState xmlns:xlrd2="http://schemas.microsoft.com/office/spreadsheetml/2017/richdata2" ref="A2:W525">
      <sortCondition ref="H1:H525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0559-84BD-442C-A9F7-FBFBFA36BD76}">
  <dimension ref="B3:U22"/>
  <sheetViews>
    <sheetView workbookViewId="0">
      <selection activeCell="G26" sqref="G26"/>
    </sheetView>
  </sheetViews>
  <sheetFormatPr defaultRowHeight="15" x14ac:dyDescent="0.25"/>
  <cols>
    <col min="2" max="2" width="9.140625" style="8"/>
    <col min="3" max="3" width="10.42578125" bestFit="1" customWidth="1"/>
    <col min="4" max="4" width="16" customWidth="1"/>
    <col min="5" max="5" width="12.7109375" style="8" bestFit="1" customWidth="1"/>
    <col min="6" max="6" width="11.5703125" style="8" bestFit="1" customWidth="1"/>
    <col min="7" max="7" width="11.5703125" bestFit="1" customWidth="1"/>
    <col min="8" max="8" width="10.5703125" customWidth="1"/>
    <col min="9" max="9" width="9.140625" style="8"/>
    <col min="11" max="11" width="12.5703125" bestFit="1" customWidth="1"/>
    <col min="13" max="21" width="8.7109375" customWidth="1"/>
  </cols>
  <sheetData>
    <row r="3" spans="2:21" x14ac:dyDescent="0.25">
      <c r="E3" s="53"/>
    </row>
    <row r="4" spans="2:21" x14ac:dyDescent="0.25">
      <c r="D4" s="31"/>
      <c r="E4" s="54"/>
      <c r="F4" s="55"/>
    </row>
    <row r="8" spans="2:21" ht="15.75" thickBot="1" x14ac:dyDescent="0.3"/>
    <row r="9" spans="2:21" x14ac:dyDescent="0.25">
      <c r="B9" s="94" t="s">
        <v>2222</v>
      </c>
      <c r="C9" s="96" t="s">
        <v>2223</v>
      </c>
      <c r="D9" s="96" t="s">
        <v>2224</v>
      </c>
      <c r="E9" s="70" t="s">
        <v>2213</v>
      </c>
      <c r="F9" s="70" t="s">
        <v>2185</v>
      </c>
      <c r="G9" s="90" t="s">
        <v>2185</v>
      </c>
      <c r="H9" s="90" t="s">
        <v>2214</v>
      </c>
      <c r="I9" s="90" t="s">
        <v>2225</v>
      </c>
      <c r="J9" s="92" t="s">
        <v>2215</v>
      </c>
      <c r="M9" s="94" t="s">
        <v>2222</v>
      </c>
      <c r="N9" s="96" t="s">
        <v>2223</v>
      </c>
      <c r="O9" s="96" t="s">
        <v>2224</v>
      </c>
      <c r="P9" s="70" t="s">
        <v>2213</v>
      </c>
      <c r="Q9" s="70" t="s">
        <v>2185</v>
      </c>
      <c r="R9" s="90" t="s">
        <v>2185</v>
      </c>
      <c r="S9" s="90" t="s">
        <v>2214</v>
      </c>
      <c r="T9" s="90" t="s">
        <v>2225</v>
      </c>
      <c r="U9" s="92" t="s">
        <v>2215</v>
      </c>
    </row>
    <row r="10" spans="2:21" x14ac:dyDescent="0.25">
      <c r="B10" s="95"/>
      <c r="C10" s="97"/>
      <c r="D10" s="97"/>
      <c r="E10" s="63">
        <v>0.18</v>
      </c>
      <c r="F10" s="63">
        <v>0.23</v>
      </c>
      <c r="G10" s="91"/>
      <c r="H10" s="91"/>
      <c r="I10" s="91"/>
      <c r="J10" s="93"/>
      <c r="M10" s="95"/>
      <c r="N10" s="97"/>
      <c r="O10" s="97"/>
      <c r="P10" s="63">
        <v>0.18</v>
      </c>
      <c r="Q10" s="63">
        <v>0.23</v>
      </c>
      <c r="R10" s="91"/>
      <c r="S10" s="91"/>
      <c r="T10" s="91"/>
      <c r="U10" s="93"/>
    </row>
    <row r="11" spans="2:21" x14ac:dyDescent="0.25">
      <c r="B11" s="71">
        <v>1</v>
      </c>
      <c r="C11" s="65">
        <v>77849.06</v>
      </c>
      <c r="D11" s="65">
        <v>18931.990000000002</v>
      </c>
      <c r="E11" s="66">
        <f>D11/C11</f>
        <v>0.2431884212860117</v>
      </c>
      <c r="F11" s="67">
        <v>0.3</v>
      </c>
      <c r="G11" s="68">
        <f>C11*F11</f>
        <v>23354.717999999997</v>
      </c>
      <c r="H11" s="68">
        <f>G11-D11</f>
        <v>4422.7279999999955</v>
      </c>
      <c r="I11" s="64">
        <v>144</v>
      </c>
      <c r="J11" s="72">
        <f>H11/I11</f>
        <v>30.713388888888858</v>
      </c>
      <c r="M11" s="71">
        <v>1</v>
      </c>
      <c r="N11" s="65">
        <v>77849.06</v>
      </c>
      <c r="O11" s="65">
        <v>18931.990000000002</v>
      </c>
      <c r="P11" s="66">
        <f>O11/N11</f>
        <v>0.2431884212860117</v>
      </c>
      <c r="Q11" s="67">
        <v>0.3</v>
      </c>
      <c r="R11" s="68">
        <f>N11*Q11</f>
        <v>23354.717999999997</v>
      </c>
      <c r="S11" s="68">
        <f>R11-O11</f>
        <v>4422.7279999999955</v>
      </c>
      <c r="T11" s="64">
        <v>144</v>
      </c>
      <c r="U11" s="72">
        <f>S11/T11</f>
        <v>30.713388888888858</v>
      </c>
    </row>
    <row r="12" spans="2:21" x14ac:dyDescent="0.25">
      <c r="B12" s="73">
        <v>2</v>
      </c>
      <c r="C12" s="69">
        <v>58035.05</v>
      </c>
      <c r="D12" s="69">
        <v>6302.28</v>
      </c>
      <c r="E12" s="66">
        <f t="shared" ref="E12:E21" si="0">D12/C12</f>
        <v>0.10859437529561876</v>
      </c>
      <c r="F12" s="67">
        <v>0.2</v>
      </c>
      <c r="G12" s="68">
        <f t="shared" ref="G12:G21" si="1">C12*F12</f>
        <v>11607.010000000002</v>
      </c>
      <c r="H12" s="68">
        <f t="shared" ref="H12:H22" si="2">G12-D12</f>
        <v>5304.7300000000023</v>
      </c>
      <c r="I12" s="64">
        <v>138</v>
      </c>
      <c r="J12" s="72">
        <f>H12/I12</f>
        <v>38.440072463768132</v>
      </c>
      <c r="M12" s="73">
        <v>2</v>
      </c>
      <c r="N12" s="69">
        <v>58035.05</v>
      </c>
      <c r="O12" s="69">
        <v>6302.28</v>
      </c>
      <c r="P12" s="66">
        <f t="shared" ref="P12:P21" si="3">O12/N12</f>
        <v>0.10859437529561876</v>
      </c>
      <c r="Q12" s="67">
        <v>0.2</v>
      </c>
      <c r="R12" s="68">
        <f t="shared" ref="R12:R21" si="4">N12*Q12</f>
        <v>11607.010000000002</v>
      </c>
      <c r="S12" s="68">
        <f t="shared" ref="S12:S22" si="5">R12-O12</f>
        <v>5304.7300000000023</v>
      </c>
      <c r="T12" s="64">
        <v>138</v>
      </c>
      <c r="U12" s="72">
        <f>S12/T12</f>
        <v>38.440072463768132</v>
      </c>
    </row>
    <row r="13" spans="2:21" x14ac:dyDescent="0.25">
      <c r="B13" s="71">
        <v>3</v>
      </c>
      <c r="C13" s="65">
        <v>63632.1</v>
      </c>
      <c r="D13" s="65">
        <v>17603.52</v>
      </c>
      <c r="E13" s="66">
        <f t="shared" si="0"/>
        <v>0.27664527809077494</v>
      </c>
      <c r="F13" s="67">
        <v>0.35</v>
      </c>
      <c r="G13" s="68">
        <f t="shared" si="1"/>
        <v>22271.234999999997</v>
      </c>
      <c r="H13" s="68">
        <f t="shared" si="2"/>
        <v>4667.7149999999965</v>
      </c>
      <c r="I13" s="64">
        <v>118</v>
      </c>
      <c r="J13" s="72">
        <f t="shared" ref="J13:J21" si="6">H13/I13</f>
        <v>39.556906779660984</v>
      </c>
      <c r="M13" s="71">
        <v>3</v>
      </c>
      <c r="N13" s="65">
        <v>63632.1</v>
      </c>
      <c r="O13" s="65">
        <v>17603.52</v>
      </c>
      <c r="P13" s="66">
        <f t="shared" si="3"/>
        <v>0.27664527809077494</v>
      </c>
      <c r="Q13" s="67">
        <v>0.35</v>
      </c>
      <c r="R13" s="68">
        <f t="shared" si="4"/>
        <v>22271.234999999997</v>
      </c>
      <c r="S13" s="68">
        <f t="shared" si="5"/>
        <v>4667.7149999999965</v>
      </c>
      <c r="T13" s="64">
        <v>118</v>
      </c>
      <c r="U13" s="72">
        <f t="shared" ref="U13:U21" si="7">S13/T13</f>
        <v>39.556906779660984</v>
      </c>
    </row>
    <row r="14" spans="2:21" x14ac:dyDescent="0.25">
      <c r="B14" s="73">
        <v>4</v>
      </c>
      <c r="C14" s="69">
        <v>73147.240000000005</v>
      </c>
      <c r="D14" s="69">
        <v>18524.689999999999</v>
      </c>
      <c r="E14" s="66">
        <f t="shared" si="0"/>
        <v>0.2532520707548227</v>
      </c>
      <c r="F14" s="67">
        <v>0.3</v>
      </c>
      <c r="G14" s="68">
        <f t="shared" si="1"/>
        <v>21944.172000000002</v>
      </c>
      <c r="H14" s="68">
        <f t="shared" si="2"/>
        <v>3419.4820000000036</v>
      </c>
      <c r="I14" s="64">
        <v>132</v>
      </c>
      <c r="J14" s="72">
        <f t="shared" si="6"/>
        <v>25.905166666666695</v>
      </c>
      <c r="M14" s="73">
        <v>4</v>
      </c>
      <c r="N14" s="69">
        <v>73147.240000000005</v>
      </c>
      <c r="O14" s="69">
        <v>18524.689999999999</v>
      </c>
      <c r="P14" s="66">
        <f t="shared" si="3"/>
        <v>0.2532520707548227</v>
      </c>
      <c r="Q14" s="67">
        <v>0.3</v>
      </c>
      <c r="R14" s="68">
        <f t="shared" si="4"/>
        <v>21944.172000000002</v>
      </c>
      <c r="S14" s="68">
        <f t="shared" si="5"/>
        <v>3419.4820000000036</v>
      </c>
      <c r="T14" s="64">
        <v>132</v>
      </c>
      <c r="U14" s="72">
        <f t="shared" si="7"/>
        <v>25.905166666666695</v>
      </c>
    </row>
    <row r="15" spans="2:21" x14ac:dyDescent="0.25">
      <c r="B15" s="71">
        <v>5</v>
      </c>
      <c r="C15" s="65">
        <v>61448.23</v>
      </c>
      <c r="D15" s="65">
        <v>11928.96</v>
      </c>
      <c r="E15" s="66">
        <f t="shared" si="0"/>
        <v>0.19413024589967845</v>
      </c>
      <c r="F15" s="67">
        <v>0.24</v>
      </c>
      <c r="G15" s="68">
        <f t="shared" si="1"/>
        <v>14747.575199999999</v>
      </c>
      <c r="H15" s="68">
        <f t="shared" si="2"/>
        <v>2818.6152000000002</v>
      </c>
      <c r="I15" s="64">
        <v>129</v>
      </c>
      <c r="J15" s="72">
        <f t="shared" si="6"/>
        <v>21.849730232558141</v>
      </c>
      <c r="M15" s="71">
        <v>5</v>
      </c>
      <c r="N15" s="65">
        <v>61448.23</v>
      </c>
      <c r="O15" s="65">
        <v>11928.96</v>
      </c>
      <c r="P15" s="66">
        <f t="shared" si="3"/>
        <v>0.19413024589967845</v>
      </c>
      <c r="Q15" s="67">
        <v>0.24</v>
      </c>
      <c r="R15" s="68">
        <f t="shared" si="4"/>
        <v>14747.575199999999</v>
      </c>
      <c r="S15" s="68">
        <f t="shared" si="5"/>
        <v>2818.6152000000002</v>
      </c>
      <c r="T15" s="64">
        <v>129</v>
      </c>
      <c r="U15" s="72">
        <f t="shared" si="7"/>
        <v>21.849730232558141</v>
      </c>
    </row>
    <row r="16" spans="2:21" x14ac:dyDescent="0.25">
      <c r="B16" s="73">
        <v>6</v>
      </c>
      <c r="C16" s="69">
        <v>56780.1</v>
      </c>
      <c r="D16" s="69">
        <v>9272.59</v>
      </c>
      <c r="E16" s="66">
        <f t="shared" si="0"/>
        <v>0.16330703890975889</v>
      </c>
      <c r="F16" s="67">
        <v>0.21</v>
      </c>
      <c r="G16" s="68">
        <f t="shared" si="1"/>
        <v>11923.821</v>
      </c>
      <c r="H16" s="68">
        <f t="shared" si="2"/>
        <v>2651.2309999999998</v>
      </c>
      <c r="I16" s="64">
        <v>137</v>
      </c>
      <c r="J16" s="72">
        <f t="shared" si="6"/>
        <v>19.352051094890509</v>
      </c>
      <c r="M16" s="73">
        <v>6</v>
      </c>
      <c r="N16" s="69">
        <v>56780.1</v>
      </c>
      <c r="O16" s="69">
        <v>9272.59</v>
      </c>
      <c r="P16" s="66">
        <f t="shared" si="3"/>
        <v>0.16330703890975889</v>
      </c>
      <c r="Q16" s="67">
        <v>0.21</v>
      </c>
      <c r="R16" s="68">
        <f t="shared" si="4"/>
        <v>11923.821</v>
      </c>
      <c r="S16" s="68">
        <f t="shared" si="5"/>
        <v>2651.2309999999998</v>
      </c>
      <c r="T16" s="64">
        <v>137</v>
      </c>
      <c r="U16" s="72">
        <f t="shared" si="7"/>
        <v>19.352051094890509</v>
      </c>
    </row>
    <row r="17" spans="2:21" x14ac:dyDescent="0.25">
      <c r="B17" s="71">
        <v>7</v>
      </c>
      <c r="C17" s="65">
        <v>67086.460000000006</v>
      </c>
      <c r="D17" s="65">
        <v>12601.22</v>
      </c>
      <c r="E17" s="66">
        <f t="shared" si="0"/>
        <v>0.18783551852340991</v>
      </c>
      <c r="F17" s="67">
        <v>0.24</v>
      </c>
      <c r="G17" s="68">
        <f t="shared" si="1"/>
        <v>16100.750400000001</v>
      </c>
      <c r="H17" s="68">
        <f t="shared" si="2"/>
        <v>3499.5304000000015</v>
      </c>
      <c r="I17" s="64">
        <v>123</v>
      </c>
      <c r="J17" s="72">
        <f t="shared" si="6"/>
        <v>28.451466666666679</v>
      </c>
      <c r="M17" s="71">
        <v>7</v>
      </c>
      <c r="N17" s="65">
        <v>67086.460000000006</v>
      </c>
      <c r="O17" s="65">
        <v>12601.22</v>
      </c>
      <c r="P17" s="66">
        <f t="shared" si="3"/>
        <v>0.18783551852340991</v>
      </c>
      <c r="Q17" s="67">
        <v>0.24</v>
      </c>
      <c r="R17" s="68">
        <f t="shared" si="4"/>
        <v>16100.750400000001</v>
      </c>
      <c r="S17" s="68">
        <f t="shared" si="5"/>
        <v>3499.5304000000015</v>
      </c>
      <c r="T17" s="64">
        <v>123</v>
      </c>
      <c r="U17" s="72">
        <f t="shared" si="7"/>
        <v>28.451466666666679</v>
      </c>
    </row>
    <row r="18" spans="2:21" x14ac:dyDescent="0.25">
      <c r="B18" s="73">
        <v>8</v>
      </c>
      <c r="C18" s="69">
        <v>63796.4</v>
      </c>
      <c r="D18" s="69">
        <v>12821</v>
      </c>
      <c r="E18" s="66">
        <f t="shared" si="0"/>
        <v>0.20096745270893027</v>
      </c>
      <c r="F18" s="67">
        <v>0.25</v>
      </c>
      <c r="G18" s="68">
        <f t="shared" si="1"/>
        <v>15949.1</v>
      </c>
      <c r="H18" s="68">
        <f t="shared" si="2"/>
        <v>3128.1000000000004</v>
      </c>
      <c r="I18" s="64">
        <v>130</v>
      </c>
      <c r="J18" s="72">
        <f t="shared" si="6"/>
        <v>24.062307692307694</v>
      </c>
      <c r="M18" s="73">
        <v>8</v>
      </c>
      <c r="N18" s="69">
        <v>63796.4</v>
      </c>
      <c r="O18" s="69">
        <v>12821</v>
      </c>
      <c r="P18" s="66">
        <f t="shared" si="3"/>
        <v>0.20096745270893027</v>
      </c>
      <c r="Q18" s="67">
        <v>0.25</v>
      </c>
      <c r="R18" s="68">
        <f t="shared" si="4"/>
        <v>15949.1</v>
      </c>
      <c r="S18" s="68">
        <f t="shared" si="5"/>
        <v>3128.1000000000004</v>
      </c>
      <c r="T18" s="64">
        <v>130</v>
      </c>
      <c r="U18" s="72">
        <f t="shared" si="7"/>
        <v>24.062307692307694</v>
      </c>
    </row>
    <row r="19" spans="2:21" x14ac:dyDescent="0.25">
      <c r="B19" s="71">
        <v>9</v>
      </c>
      <c r="C19" s="65">
        <v>55724.65</v>
      </c>
      <c r="D19" s="65">
        <v>4042.33</v>
      </c>
      <c r="E19" s="66">
        <f t="shared" si="0"/>
        <v>7.2541146512360322E-2</v>
      </c>
      <c r="F19" s="67">
        <v>0.15</v>
      </c>
      <c r="G19" s="68">
        <f t="shared" si="1"/>
        <v>8358.6975000000002</v>
      </c>
      <c r="H19" s="68">
        <f t="shared" si="2"/>
        <v>4316.3675000000003</v>
      </c>
      <c r="I19" s="64">
        <v>189</v>
      </c>
      <c r="J19" s="72">
        <f t="shared" si="6"/>
        <v>22.837923280423283</v>
      </c>
      <c r="M19" s="71">
        <v>9</v>
      </c>
      <c r="N19" s="65">
        <v>55724.65</v>
      </c>
      <c r="O19" s="65">
        <v>4042.33</v>
      </c>
      <c r="P19" s="66">
        <f t="shared" si="3"/>
        <v>7.2541146512360322E-2</v>
      </c>
      <c r="Q19" s="67">
        <v>0.15</v>
      </c>
      <c r="R19" s="68">
        <f t="shared" si="4"/>
        <v>8358.6975000000002</v>
      </c>
      <c r="S19" s="68">
        <f t="shared" si="5"/>
        <v>4316.3675000000003</v>
      </c>
      <c r="T19" s="64">
        <v>189</v>
      </c>
      <c r="U19" s="72">
        <f t="shared" si="7"/>
        <v>22.837923280423283</v>
      </c>
    </row>
    <row r="20" spans="2:21" x14ac:dyDescent="0.25">
      <c r="B20" s="73">
        <v>10</v>
      </c>
      <c r="C20" s="69">
        <v>61536.09</v>
      </c>
      <c r="D20" s="69">
        <v>8128.13</v>
      </c>
      <c r="E20" s="66">
        <f t="shared" si="0"/>
        <v>0.13208720281057831</v>
      </c>
      <c r="F20" s="67">
        <v>0.18</v>
      </c>
      <c r="G20" s="68">
        <f t="shared" si="1"/>
        <v>11076.4962</v>
      </c>
      <c r="H20" s="68">
        <f t="shared" si="2"/>
        <v>2948.3661999999995</v>
      </c>
      <c r="I20" s="64">
        <v>176</v>
      </c>
      <c r="J20" s="72">
        <f t="shared" si="6"/>
        <v>16.752080681818178</v>
      </c>
      <c r="M20" s="73">
        <v>10</v>
      </c>
      <c r="N20" s="69">
        <v>61536.09</v>
      </c>
      <c r="O20" s="69">
        <v>8128.13</v>
      </c>
      <c r="P20" s="66">
        <f t="shared" si="3"/>
        <v>0.13208720281057831</v>
      </c>
      <c r="Q20" s="67">
        <v>0.18</v>
      </c>
      <c r="R20" s="68">
        <f t="shared" si="4"/>
        <v>11076.4962</v>
      </c>
      <c r="S20" s="68">
        <f t="shared" si="5"/>
        <v>2948.3661999999995</v>
      </c>
      <c r="T20" s="64">
        <v>176</v>
      </c>
      <c r="U20" s="72">
        <f t="shared" si="7"/>
        <v>16.752080681818178</v>
      </c>
    </row>
    <row r="21" spans="2:21" x14ac:dyDescent="0.25">
      <c r="B21" s="71">
        <v>11</v>
      </c>
      <c r="C21" s="65">
        <v>60618.54</v>
      </c>
      <c r="D21" s="65">
        <v>6091.25</v>
      </c>
      <c r="E21" s="66">
        <f t="shared" si="0"/>
        <v>0.10048493414720974</v>
      </c>
      <c r="F21" s="67">
        <v>0.15</v>
      </c>
      <c r="G21" s="68">
        <f t="shared" si="1"/>
        <v>9092.780999999999</v>
      </c>
      <c r="H21" s="68">
        <f t="shared" si="2"/>
        <v>3001.530999999999</v>
      </c>
      <c r="I21" s="64">
        <v>190</v>
      </c>
      <c r="J21" s="72">
        <f t="shared" si="6"/>
        <v>15.797531578947364</v>
      </c>
      <c r="M21" s="71">
        <v>11</v>
      </c>
      <c r="N21" s="65">
        <v>60618.54</v>
      </c>
      <c r="O21" s="65">
        <v>6091.25</v>
      </c>
      <c r="P21" s="66">
        <f t="shared" si="3"/>
        <v>0.10048493414720974</v>
      </c>
      <c r="Q21" s="67">
        <v>0.15</v>
      </c>
      <c r="R21" s="68">
        <f t="shared" si="4"/>
        <v>9092.780999999999</v>
      </c>
      <c r="S21" s="68">
        <f t="shared" si="5"/>
        <v>3001.530999999999</v>
      </c>
      <c r="T21" s="64">
        <v>190</v>
      </c>
      <c r="U21" s="72">
        <f t="shared" si="7"/>
        <v>15.797531578947364</v>
      </c>
    </row>
    <row r="22" spans="2:21" ht="15.75" thickBot="1" x14ac:dyDescent="0.3">
      <c r="B22" s="74"/>
      <c r="C22" s="75">
        <v>699754.57</v>
      </c>
      <c r="D22" s="75">
        <v>126247.96</v>
      </c>
      <c r="E22" s="76"/>
      <c r="F22" s="77"/>
      <c r="G22" s="78">
        <f>SUM(G11:G21)</f>
        <v>166426.35629999998</v>
      </c>
      <c r="H22" s="79">
        <f t="shared" si="2"/>
        <v>40178.396299999979</v>
      </c>
      <c r="I22" s="80">
        <f>SUM(I11:I21)</f>
        <v>1606</v>
      </c>
      <c r="J22" s="81"/>
      <c r="K22" s="43"/>
      <c r="M22" s="74"/>
      <c r="N22" s="75">
        <v>699754.57</v>
      </c>
      <c r="O22" s="75">
        <v>126247.96</v>
      </c>
      <c r="P22" s="76"/>
      <c r="Q22" s="77"/>
      <c r="R22" s="78">
        <f>SUM(R11:R21)</f>
        <v>166426.35629999998</v>
      </c>
      <c r="S22" s="79">
        <f t="shared" si="5"/>
        <v>40178.396299999979</v>
      </c>
      <c r="T22" s="80">
        <f>SUM(T11:T21)</f>
        <v>1606</v>
      </c>
      <c r="U22" s="81"/>
    </row>
  </sheetData>
  <mergeCells count="14">
    <mergeCell ref="I9:I10"/>
    <mergeCell ref="B9:B10"/>
    <mergeCell ref="C9:C10"/>
    <mergeCell ref="D9:D10"/>
    <mergeCell ref="G9:G10"/>
    <mergeCell ref="H9:H10"/>
    <mergeCell ref="T9:T10"/>
    <mergeCell ref="U9:U10"/>
    <mergeCell ref="J9:J10"/>
    <mergeCell ref="M9:M10"/>
    <mergeCell ref="N9:N10"/>
    <mergeCell ref="O9:O10"/>
    <mergeCell ref="R9:R10"/>
    <mergeCell ref="S9:S10"/>
  </mergeCells>
  <pageMargins left="0.7" right="0.7" top="0.75" bottom="0.75" header="0.3" footer="0.3"/>
  <ignoredErrors>
    <ignoredError sqref="H22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9C47-5DFE-412B-8889-8F9771A5FC4E}">
  <dimension ref="B3:O17"/>
  <sheetViews>
    <sheetView workbookViewId="0">
      <selection activeCell="O5" sqref="O5:O16"/>
    </sheetView>
  </sheetViews>
  <sheetFormatPr defaultRowHeight="15" x14ac:dyDescent="0.25"/>
  <sheetData>
    <row r="3" spans="2:15" ht="45" x14ac:dyDescent="0.25">
      <c r="B3" s="51" t="s">
        <v>2199</v>
      </c>
      <c r="C3" s="51" t="s">
        <v>2200</v>
      </c>
      <c r="D3" s="52" t="s">
        <v>2201</v>
      </c>
      <c r="E3" s="52" t="s">
        <v>2202</v>
      </c>
      <c r="F3" s="52" t="s">
        <v>2203</v>
      </c>
      <c r="G3" s="52" t="s">
        <v>2204</v>
      </c>
      <c r="H3" s="52" t="s">
        <v>2205</v>
      </c>
      <c r="I3" s="52" t="s">
        <v>2206</v>
      </c>
      <c r="J3" s="52" t="s">
        <v>2207</v>
      </c>
      <c r="K3" s="52" t="s">
        <v>2208</v>
      </c>
      <c r="L3" s="52" t="s">
        <v>2209</v>
      </c>
      <c r="M3" s="52" t="s">
        <v>2210</v>
      </c>
      <c r="N3" s="52" t="s">
        <v>2211</v>
      </c>
      <c r="O3" s="52" t="s">
        <v>2212</v>
      </c>
    </row>
    <row r="4" spans="2:15" x14ac:dyDescent="0.25">
      <c r="B4" s="44">
        <v>620</v>
      </c>
      <c r="C4" s="44">
        <v>0</v>
      </c>
      <c r="D4" s="45">
        <v>0</v>
      </c>
      <c r="E4" s="45">
        <v>0</v>
      </c>
      <c r="F4" s="45">
        <v>6912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6912</v>
      </c>
      <c r="M4" s="45">
        <v>0</v>
      </c>
      <c r="N4" s="45">
        <v>0</v>
      </c>
      <c r="O4" s="45">
        <v>0</v>
      </c>
    </row>
    <row r="5" spans="2:15" x14ac:dyDescent="0.25">
      <c r="B5" s="46">
        <v>620</v>
      </c>
      <c r="C5" s="46">
        <v>1</v>
      </c>
      <c r="D5" s="47">
        <v>77849.06</v>
      </c>
      <c r="E5" s="47">
        <v>18931.990000000002</v>
      </c>
      <c r="F5" s="47">
        <v>127</v>
      </c>
      <c r="G5" s="47">
        <v>171</v>
      </c>
      <c r="H5" s="47">
        <v>203</v>
      </c>
      <c r="I5" s="47">
        <v>144</v>
      </c>
      <c r="J5" s="47">
        <v>77849.06</v>
      </c>
      <c r="K5" s="47">
        <v>18931.990000000002</v>
      </c>
      <c r="L5" s="47">
        <v>127</v>
      </c>
      <c r="M5" s="47">
        <v>171</v>
      </c>
      <c r="N5" s="47">
        <v>203</v>
      </c>
      <c r="O5" s="47">
        <v>144</v>
      </c>
    </row>
    <row r="6" spans="2:15" x14ac:dyDescent="0.25">
      <c r="B6" s="44">
        <v>620</v>
      </c>
      <c r="C6" s="44">
        <v>2</v>
      </c>
      <c r="D6" s="45">
        <v>58035.05</v>
      </c>
      <c r="E6" s="45">
        <v>6302.28</v>
      </c>
      <c r="F6" s="45">
        <v>135</v>
      </c>
      <c r="G6" s="45">
        <v>175</v>
      </c>
      <c r="H6" s="45">
        <v>180</v>
      </c>
      <c r="I6" s="45">
        <v>138</v>
      </c>
      <c r="J6" s="45">
        <v>58035.05</v>
      </c>
      <c r="K6" s="45">
        <v>6302.28</v>
      </c>
      <c r="L6" s="45">
        <v>135</v>
      </c>
      <c r="M6" s="45">
        <v>175</v>
      </c>
      <c r="N6" s="45">
        <v>180</v>
      </c>
      <c r="O6" s="45">
        <v>138</v>
      </c>
    </row>
    <row r="7" spans="2:15" x14ac:dyDescent="0.25">
      <c r="B7" s="46">
        <v>620</v>
      </c>
      <c r="C7" s="46">
        <v>3</v>
      </c>
      <c r="D7" s="47">
        <v>63632.1</v>
      </c>
      <c r="E7" s="47">
        <v>17603.52</v>
      </c>
      <c r="F7" s="47">
        <v>101</v>
      </c>
      <c r="G7" s="47">
        <v>132</v>
      </c>
      <c r="H7" s="47">
        <v>157</v>
      </c>
      <c r="I7" s="47">
        <v>118</v>
      </c>
      <c r="J7" s="47">
        <v>63632.1</v>
      </c>
      <c r="K7" s="47">
        <v>17603.52</v>
      </c>
      <c r="L7" s="47">
        <v>101</v>
      </c>
      <c r="M7" s="47">
        <v>132</v>
      </c>
      <c r="N7" s="47">
        <v>157</v>
      </c>
      <c r="O7" s="47">
        <v>118</v>
      </c>
    </row>
    <row r="8" spans="2:15" x14ac:dyDescent="0.25">
      <c r="B8" s="44">
        <v>620</v>
      </c>
      <c r="C8" s="44">
        <v>4</v>
      </c>
      <c r="D8" s="45">
        <v>73147.240000000005</v>
      </c>
      <c r="E8" s="45">
        <v>18524.689999999999</v>
      </c>
      <c r="F8" s="45">
        <v>123</v>
      </c>
      <c r="G8" s="45">
        <v>158</v>
      </c>
      <c r="H8" s="45">
        <v>174</v>
      </c>
      <c r="I8" s="45">
        <v>132</v>
      </c>
      <c r="J8" s="45">
        <v>73147.240000000005</v>
      </c>
      <c r="K8" s="45">
        <v>18524.689999999999</v>
      </c>
      <c r="L8" s="45">
        <v>123</v>
      </c>
      <c r="M8" s="45">
        <v>158</v>
      </c>
      <c r="N8" s="45">
        <v>174</v>
      </c>
      <c r="O8" s="45">
        <v>132</v>
      </c>
    </row>
    <row r="9" spans="2:15" x14ac:dyDescent="0.25">
      <c r="B9" s="46">
        <v>620</v>
      </c>
      <c r="C9" s="46">
        <v>5</v>
      </c>
      <c r="D9" s="47">
        <v>61448.23</v>
      </c>
      <c r="E9" s="47">
        <v>11928.96</v>
      </c>
      <c r="F9" s="47">
        <v>117</v>
      </c>
      <c r="G9" s="47">
        <v>148</v>
      </c>
      <c r="H9" s="47">
        <v>174</v>
      </c>
      <c r="I9" s="47">
        <v>129</v>
      </c>
      <c r="J9" s="47">
        <v>61448.23</v>
      </c>
      <c r="K9" s="47">
        <v>11928.96</v>
      </c>
      <c r="L9" s="47">
        <v>117</v>
      </c>
      <c r="M9" s="47">
        <v>148</v>
      </c>
      <c r="N9" s="47">
        <v>174</v>
      </c>
      <c r="O9" s="47">
        <v>129</v>
      </c>
    </row>
    <row r="10" spans="2:15" x14ac:dyDescent="0.25">
      <c r="B10" s="44">
        <v>620</v>
      </c>
      <c r="C10" s="44">
        <v>6</v>
      </c>
      <c r="D10" s="45">
        <v>56780.1</v>
      </c>
      <c r="E10" s="45">
        <v>9272.59</v>
      </c>
      <c r="F10" s="45">
        <v>131</v>
      </c>
      <c r="G10" s="45">
        <v>164</v>
      </c>
      <c r="H10" s="45">
        <v>178</v>
      </c>
      <c r="I10" s="45">
        <v>137</v>
      </c>
      <c r="J10" s="45">
        <v>56780.1</v>
      </c>
      <c r="K10" s="45">
        <v>9272.59</v>
      </c>
      <c r="L10" s="45">
        <v>131</v>
      </c>
      <c r="M10" s="45">
        <v>164</v>
      </c>
      <c r="N10" s="45">
        <v>178</v>
      </c>
      <c r="O10" s="45">
        <v>137</v>
      </c>
    </row>
    <row r="11" spans="2:15" x14ac:dyDescent="0.25">
      <c r="B11" s="46">
        <v>620</v>
      </c>
      <c r="C11" s="46">
        <v>7</v>
      </c>
      <c r="D11" s="47">
        <v>67086.460000000006</v>
      </c>
      <c r="E11" s="47">
        <v>12601.22</v>
      </c>
      <c r="F11" s="47">
        <v>115</v>
      </c>
      <c r="G11" s="47">
        <v>149</v>
      </c>
      <c r="H11" s="47">
        <v>161</v>
      </c>
      <c r="I11" s="47">
        <v>123</v>
      </c>
      <c r="J11" s="47">
        <v>67086.460000000006</v>
      </c>
      <c r="K11" s="47">
        <v>12601.22</v>
      </c>
      <c r="L11" s="47">
        <v>115</v>
      </c>
      <c r="M11" s="47">
        <v>149</v>
      </c>
      <c r="N11" s="47">
        <v>161</v>
      </c>
      <c r="O11" s="47">
        <v>123</v>
      </c>
    </row>
    <row r="12" spans="2:15" x14ac:dyDescent="0.25">
      <c r="B12" s="44">
        <v>620</v>
      </c>
      <c r="C12" s="44">
        <v>8</v>
      </c>
      <c r="D12" s="45">
        <v>63796.4</v>
      </c>
      <c r="E12" s="45">
        <v>12821</v>
      </c>
      <c r="F12" s="45">
        <v>125</v>
      </c>
      <c r="G12" s="45">
        <v>171</v>
      </c>
      <c r="H12" s="45">
        <v>177</v>
      </c>
      <c r="I12" s="45">
        <v>130</v>
      </c>
      <c r="J12" s="45">
        <v>63796.4</v>
      </c>
      <c r="K12" s="45">
        <v>12821</v>
      </c>
      <c r="L12" s="45">
        <v>125</v>
      </c>
      <c r="M12" s="45">
        <v>171</v>
      </c>
      <c r="N12" s="45">
        <v>177</v>
      </c>
      <c r="O12" s="45">
        <v>130</v>
      </c>
    </row>
    <row r="13" spans="2:15" x14ac:dyDescent="0.25">
      <c r="B13" s="46">
        <v>620</v>
      </c>
      <c r="C13" s="46">
        <v>9</v>
      </c>
      <c r="D13" s="47">
        <v>55724.65</v>
      </c>
      <c r="E13" s="47">
        <v>4042.33</v>
      </c>
      <c r="F13" s="47">
        <v>187</v>
      </c>
      <c r="G13" s="47">
        <v>187</v>
      </c>
      <c r="H13" s="47">
        <v>189</v>
      </c>
      <c r="I13" s="47">
        <v>189</v>
      </c>
      <c r="J13" s="47">
        <v>55724.65</v>
      </c>
      <c r="K13" s="47">
        <v>4042.33</v>
      </c>
      <c r="L13" s="47">
        <v>187</v>
      </c>
      <c r="M13" s="47">
        <v>187</v>
      </c>
      <c r="N13" s="47">
        <v>189</v>
      </c>
      <c r="O13" s="47">
        <v>189</v>
      </c>
    </row>
    <row r="14" spans="2:15" x14ac:dyDescent="0.25">
      <c r="B14" s="44">
        <v>620</v>
      </c>
      <c r="C14" s="44">
        <v>10</v>
      </c>
      <c r="D14" s="45">
        <v>61536.09</v>
      </c>
      <c r="E14" s="45">
        <v>8128.13</v>
      </c>
      <c r="F14" s="45">
        <v>173</v>
      </c>
      <c r="G14" s="45">
        <v>177</v>
      </c>
      <c r="H14" s="45">
        <v>182</v>
      </c>
      <c r="I14" s="45">
        <v>176</v>
      </c>
      <c r="J14" s="45">
        <v>61536.09</v>
      </c>
      <c r="K14" s="45">
        <v>8128.13</v>
      </c>
      <c r="L14" s="45">
        <v>173</v>
      </c>
      <c r="M14" s="45">
        <v>177</v>
      </c>
      <c r="N14" s="45">
        <v>182</v>
      </c>
      <c r="O14" s="45">
        <v>176</v>
      </c>
    </row>
    <row r="15" spans="2:15" x14ac:dyDescent="0.25">
      <c r="B15" s="46">
        <v>620</v>
      </c>
      <c r="C15" s="46">
        <v>11</v>
      </c>
      <c r="D15" s="47">
        <v>60618.54</v>
      </c>
      <c r="E15" s="47">
        <v>6091.25</v>
      </c>
      <c r="F15" s="47">
        <v>188</v>
      </c>
      <c r="G15" s="47">
        <v>195</v>
      </c>
      <c r="H15" s="47">
        <v>197</v>
      </c>
      <c r="I15" s="47">
        <v>190</v>
      </c>
      <c r="J15" s="47">
        <v>60618.54</v>
      </c>
      <c r="K15" s="47">
        <v>6091.25</v>
      </c>
      <c r="L15" s="47">
        <v>188</v>
      </c>
      <c r="M15" s="47">
        <v>195</v>
      </c>
      <c r="N15" s="47">
        <v>197</v>
      </c>
      <c r="O15" s="47">
        <v>190</v>
      </c>
    </row>
    <row r="16" spans="2:15" x14ac:dyDescent="0.25">
      <c r="B16" s="44">
        <v>620</v>
      </c>
      <c r="C16" s="44">
        <v>12</v>
      </c>
      <c r="D16" s="45">
        <v>100.67</v>
      </c>
      <c r="E16" s="45">
        <v>0</v>
      </c>
      <c r="F16" s="45">
        <v>135</v>
      </c>
      <c r="G16" s="45">
        <v>43</v>
      </c>
      <c r="H16" s="45">
        <v>43</v>
      </c>
      <c r="I16" s="45">
        <v>135</v>
      </c>
      <c r="J16" s="45">
        <v>100.67</v>
      </c>
      <c r="K16" s="45">
        <v>0</v>
      </c>
      <c r="L16" s="45">
        <v>135</v>
      </c>
      <c r="M16" s="45">
        <v>43</v>
      </c>
      <c r="N16" s="45">
        <v>43</v>
      </c>
      <c r="O16" s="45">
        <v>135</v>
      </c>
    </row>
    <row r="17" spans="2:15" ht="22.5" x14ac:dyDescent="0.25">
      <c r="B17" s="48"/>
      <c r="C17" s="49" t="s">
        <v>2198</v>
      </c>
      <c r="D17" s="50">
        <v>699754.57</v>
      </c>
      <c r="E17" s="50">
        <v>126247.96</v>
      </c>
      <c r="F17" s="50">
        <v>8569</v>
      </c>
      <c r="G17" s="50">
        <v>1870</v>
      </c>
      <c r="H17" s="50">
        <v>2015</v>
      </c>
      <c r="I17" s="50">
        <v>1741</v>
      </c>
      <c r="J17" s="50">
        <v>699754.57</v>
      </c>
      <c r="K17" s="50">
        <v>126247.96</v>
      </c>
      <c r="L17" s="50">
        <v>8569</v>
      </c>
      <c r="M17" s="50">
        <v>1870</v>
      </c>
      <c r="N17" s="50">
        <v>2015</v>
      </c>
      <c r="O17" s="50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50AE-0971-4989-8510-AEEA984C856A}">
  <dimension ref="A1:W51"/>
  <sheetViews>
    <sheetView topLeftCell="B1" zoomScaleNormal="100" workbookViewId="0">
      <selection activeCell="M5" sqref="M5"/>
    </sheetView>
  </sheetViews>
  <sheetFormatPr defaultRowHeight="15" x14ac:dyDescent="0.25"/>
  <cols>
    <col min="1" max="1" width="0" hidden="1" customWidth="1"/>
    <col min="2" max="2" width="9.42578125" customWidth="1"/>
    <col min="3" max="3" width="32.28515625" bestFit="1" customWidth="1"/>
    <col min="4" max="5" width="0" hidden="1" customWidth="1"/>
    <col min="7" max="7" width="12.42578125" hidden="1" customWidth="1"/>
    <col min="8" max="8" width="13" customWidth="1"/>
    <col min="9" max="9" width="9.7109375" customWidth="1"/>
    <col min="10" max="10" width="9.42578125" customWidth="1"/>
    <col min="11" max="11" width="15.7109375" hidden="1" customWidth="1"/>
    <col min="12" max="12" width="15" hidden="1" customWidth="1"/>
    <col min="13" max="13" width="11.42578125" customWidth="1"/>
    <col min="14" max="14" width="8.85546875" customWidth="1"/>
    <col min="15" max="15" width="11.7109375" customWidth="1"/>
    <col min="16" max="17" width="11" customWidth="1"/>
    <col min="18" max="18" width="12.28515625" customWidth="1"/>
    <col min="19" max="19" width="13.28515625" customWidth="1"/>
    <col min="20" max="20" width="13.42578125" customWidth="1"/>
    <col min="21" max="21" width="14.5703125" customWidth="1"/>
    <col min="22" max="22" width="10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2179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620</v>
      </c>
      <c r="B2">
        <v>6201810</v>
      </c>
      <c r="C2" t="s">
        <v>2153</v>
      </c>
      <c r="D2" t="s">
        <v>33</v>
      </c>
      <c r="E2">
        <v>2</v>
      </c>
      <c r="F2" t="s">
        <v>146</v>
      </c>
      <c r="G2" t="s">
        <v>2154</v>
      </c>
      <c r="H2" t="s">
        <v>2155</v>
      </c>
      <c r="I2" t="s">
        <v>27</v>
      </c>
      <c r="J2" t="s">
        <v>2156</v>
      </c>
      <c r="K2" t="s">
        <v>29</v>
      </c>
      <c r="L2" t="s">
        <v>2157</v>
      </c>
      <c r="M2">
        <v>185</v>
      </c>
      <c r="N2">
        <v>-61</v>
      </c>
      <c r="O2">
        <v>1300</v>
      </c>
      <c r="P2">
        <v>6.9000000000000006E-2</v>
      </c>
      <c r="Q2">
        <v>255.58699999999999</v>
      </c>
      <c r="R2">
        <v>2323</v>
      </c>
      <c r="S2">
        <v>246</v>
      </c>
      <c r="T2">
        <v>1000</v>
      </c>
      <c r="U2">
        <v>8.8999999999999996E-2</v>
      </c>
      <c r="V2">
        <v>363.74700000000001</v>
      </c>
      <c r="W2" t="s">
        <v>105</v>
      </c>
    </row>
    <row r="3" spans="1:23" x14ac:dyDescent="0.25">
      <c r="A3">
        <v>620</v>
      </c>
      <c r="B3">
        <v>226200057</v>
      </c>
      <c r="C3" t="s">
        <v>2138</v>
      </c>
      <c r="D3" t="s">
        <v>33</v>
      </c>
      <c r="E3">
        <v>2</v>
      </c>
      <c r="F3" t="s">
        <v>108</v>
      </c>
      <c r="G3" t="s">
        <v>2139</v>
      </c>
      <c r="H3" t="s">
        <v>2135</v>
      </c>
      <c r="I3" t="s">
        <v>49</v>
      </c>
      <c r="J3" t="s">
        <v>2140</v>
      </c>
      <c r="K3" t="s">
        <v>29</v>
      </c>
      <c r="L3" t="s">
        <v>2141</v>
      </c>
      <c r="M3">
        <v>205</v>
      </c>
      <c r="N3">
        <v>-41</v>
      </c>
      <c r="O3">
        <v>1000</v>
      </c>
      <c r="P3">
        <v>8.8999999999999996E-2</v>
      </c>
      <c r="Q3">
        <v>205</v>
      </c>
      <c r="R3">
        <v>951</v>
      </c>
      <c r="S3">
        <v>246</v>
      </c>
      <c r="T3">
        <v>1000</v>
      </c>
      <c r="U3">
        <v>8.8999999999999996E-2</v>
      </c>
      <c r="V3">
        <v>246</v>
      </c>
      <c r="W3" t="s">
        <v>729</v>
      </c>
    </row>
    <row r="4" spans="1:23" x14ac:dyDescent="0.25">
      <c r="A4">
        <v>620</v>
      </c>
      <c r="B4">
        <v>206200020</v>
      </c>
      <c r="C4" t="s">
        <v>2122</v>
      </c>
      <c r="D4" t="s">
        <v>33</v>
      </c>
      <c r="E4">
        <v>2</v>
      </c>
      <c r="F4" t="s">
        <v>101</v>
      </c>
      <c r="G4" t="s">
        <v>2123</v>
      </c>
      <c r="H4" t="s">
        <v>2124</v>
      </c>
      <c r="I4" t="s">
        <v>642</v>
      </c>
      <c r="J4" t="s">
        <v>2126</v>
      </c>
      <c r="K4" t="s">
        <v>297</v>
      </c>
      <c r="L4" t="s">
        <v>64</v>
      </c>
      <c r="M4">
        <v>86</v>
      </c>
      <c r="N4">
        <v>-160</v>
      </c>
      <c r="O4">
        <v>0</v>
      </c>
      <c r="P4">
        <v>0</v>
      </c>
      <c r="Q4">
        <v>86</v>
      </c>
      <c r="R4">
        <v>1</v>
      </c>
      <c r="S4">
        <v>99</v>
      </c>
      <c r="T4">
        <v>0</v>
      </c>
      <c r="U4">
        <v>0</v>
      </c>
      <c r="V4">
        <v>99</v>
      </c>
      <c r="W4" t="s">
        <v>597</v>
      </c>
    </row>
    <row r="5" spans="1:23" x14ac:dyDescent="0.25">
      <c r="A5">
        <v>620</v>
      </c>
      <c r="B5">
        <v>206200020</v>
      </c>
      <c r="C5" t="s">
        <v>2122</v>
      </c>
      <c r="D5" t="s">
        <v>33</v>
      </c>
      <c r="E5">
        <v>2</v>
      </c>
      <c r="F5" t="s">
        <v>101</v>
      </c>
      <c r="G5" t="s">
        <v>2123</v>
      </c>
      <c r="H5" t="s">
        <v>2124</v>
      </c>
      <c r="I5" t="s">
        <v>27</v>
      </c>
      <c r="J5" t="s">
        <v>2125</v>
      </c>
      <c r="K5" t="s">
        <v>29</v>
      </c>
      <c r="L5" t="s">
        <v>64</v>
      </c>
      <c r="M5">
        <v>220</v>
      </c>
      <c r="N5">
        <v>-26</v>
      </c>
      <c r="O5">
        <v>1000</v>
      </c>
      <c r="P5">
        <v>7.9000000000000001E-2</v>
      </c>
      <c r="Q5">
        <v>665.95500000000004</v>
      </c>
      <c r="R5">
        <v>6645</v>
      </c>
      <c r="S5">
        <v>246</v>
      </c>
      <c r="T5">
        <v>1000</v>
      </c>
      <c r="U5">
        <v>8.8999999999999996E-2</v>
      </c>
      <c r="V5">
        <v>748.40499999999997</v>
      </c>
      <c r="W5" t="s">
        <v>677</v>
      </c>
    </row>
    <row r="6" spans="1:23" x14ac:dyDescent="0.25">
      <c r="A6">
        <v>620</v>
      </c>
      <c r="B6">
        <v>156200302</v>
      </c>
      <c r="C6" t="s">
        <v>1992</v>
      </c>
      <c r="D6" t="s">
        <v>33</v>
      </c>
      <c r="E6">
        <v>2</v>
      </c>
      <c r="F6" t="s">
        <v>67</v>
      </c>
      <c r="G6" t="s">
        <v>1993</v>
      </c>
      <c r="H6" t="s">
        <v>1994</v>
      </c>
      <c r="I6" t="s">
        <v>27</v>
      </c>
      <c r="J6" t="s">
        <v>1996</v>
      </c>
      <c r="K6" t="s">
        <v>29</v>
      </c>
      <c r="L6" t="s">
        <v>1690</v>
      </c>
      <c r="M6">
        <v>250</v>
      </c>
      <c r="N6">
        <v>4</v>
      </c>
      <c r="O6">
        <v>2000</v>
      </c>
      <c r="P6">
        <v>7.9000000000000001E-2</v>
      </c>
      <c r="Q6">
        <v>286.89299999999997</v>
      </c>
      <c r="R6">
        <v>2467</v>
      </c>
      <c r="S6">
        <v>246</v>
      </c>
      <c r="T6">
        <v>1000</v>
      </c>
      <c r="U6">
        <v>8.8999999999999996E-2</v>
      </c>
      <c r="V6">
        <v>376.56299999999999</v>
      </c>
      <c r="W6" t="s">
        <v>83</v>
      </c>
    </row>
    <row r="7" spans="1:23" x14ac:dyDescent="0.25">
      <c r="A7">
        <v>620</v>
      </c>
      <c r="B7">
        <v>156200302</v>
      </c>
      <c r="C7" t="s">
        <v>1992</v>
      </c>
      <c r="D7" t="s">
        <v>33</v>
      </c>
      <c r="E7">
        <v>2</v>
      </c>
      <c r="F7" t="s">
        <v>67</v>
      </c>
      <c r="G7" t="s">
        <v>1993</v>
      </c>
      <c r="H7" t="s">
        <v>1994</v>
      </c>
      <c r="I7" t="s">
        <v>508</v>
      </c>
      <c r="J7" t="s">
        <v>1995</v>
      </c>
      <c r="K7" t="s">
        <v>29</v>
      </c>
      <c r="L7" t="s">
        <v>1690</v>
      </c>
      <c r="M7">
        <v>210</v>
      </c>
      <c r="N7">
        <v>-36</v>
      </c>
      <c r="O7">
        <v>1000</v>
      </c>
      <c r="P7">
        <v>7.9000000000000001E-2</v>
      </c>
      <c r="Q7">
        <v>210</v>
      </c>
      <c r="R7">
        <v>839</v>
      </c>
      <c r="S7">
        <v>281</v>
      </c>
      <c r="T7">
        <v>1000</v>
      </c>
      <c r="U7">
        <v>8.8999999999999996E-2</v>
      </c>
      <c r="V7">
        <v>281</v>
      </c>
      <c r="W7" t="s">
        <v>348</v>
      </c>
    </row>
    <row r="8" spans="1:23" x14ac:dyDescent="0.25">
      <c r="A8">
        <v>620</v>
      </c>
      <c r="B8">
        <v>62013485</v>
      </c>
      <c r="C8" t="s">
        <v>1989</v>
      </c>
      <c r="D8" t="s">
        <v>33</v>
      </c>
      <c r="E8">
        <v>2</v>
      </c>
      <c r="F8" t="s">
        <v>180</v>
      </c>
      <c r="G8" t="s">
        <v>1990</v>
      </c>
      <c r="H8" t="s">
        <v>1986</v>
      </c>
      <c r="I8" t="s">
        <v>49</v>
      </c>
      <c r="J8" t="s">
        <v>1991</v>
      </c>
      <c r="K8" t="s">
        <v>29</v>
      </c>
      <c r="L8" t="s">
        <v>1902</v>
      </c>
      <c r="M8">
        <v>180</v>
      </c>
      <c r="N8">
        <v>-66</v>
      </c>
      <c r="O8">
        <v>1000</v>
      </c>
      <c r="P8">
        <v>6.9000000000000006E-2</v>
      </c>
      <c r="Q8">
        <v>237.54599999999999</v>
      </c>
      <c r="R8">
        <v>1834</v>
      </c>
      <c r="S8">
        <v>246</v>
      </c>
      <c r="T8">
        <v>1000</v>
      </c>
      <c r="U8">
        <v>8.8999999999999996E-2</v>
      </c>
      <c r="V8">
        <v>320.226</v>
      </c>
      <c r="W8" t="s">
        <v>144</v>
      </c>
    </row>
    <row r="9" spans="1:23" x14ac:dyDescent="0.25">
      <c r="A9">
        <v>620</v>
      </c>
      <c r="B9">
        <v>196200204</v>
      </c>
      <c r="C9" t="s">
        <v>397</v>
      </c>
      <c r="D9" t="s">
        <v>33</v>
      </c>
      <c r="E9">
        <v>2</v>
      </c>
      <c r="F9" t="s">
        <v>78</v>
      </c>
      <c r="G9" t="s">
        <v>1967</v>
      </c>
      <c r="H9" t="s">
        <v>1968</v>
      </c>
      <c r="I9" t="s">
        <v>1969</v>
      </c>
      <c r="J9" t="s">
        <v>1970</v>
      </c>
      <c r="K9" t="s">
        <v>29</v>
      </c>
      <c r="L9" t="s">
        <v>1971</v>
      </c>
      <c r="M9">
        <v>250</v>
      </c>
      <c r="N9">
        <v>4</v>
      </c>
      <c r="O9">
        <v>1000</v>
      </c>
      <c r="P9">
        <v>7.9000000000000001E-2</v>
      </c>
      <c r="Q9">
        <v>250</v>
      </c>
      <c r="R9">
        <v>901</v>
      </c>
      <c r="S9">
        <v>304</v>
      </c>
      <c r="T9">
        <v>1000</v>
      </c>
      <c r="U9">
        <v>8.8999999999999996E-2</v>
      </c>
      <c r="V9">
        <v>304</v>
      </c>
      <c r="W9" t="s">
        <v>434</v>
      </c>
    </row>
    <row r="10" spans="1:23" x14ac:dyDescent="0.25">
      <c r="A10">
        <v>620</v>
      </c>
      <c r="B10">
        <v>62021334</v>
      </c>
      <c r="C10" t="s">
        <v>77</v>
      </c>
      <c r="D10" t="s">
        <v>33</v>
      </c>
      <c r="E10">
        <v>2</v>
      </c>
      <c r="F10" t="s">
        <v>78</v>
      </c>
      <c r="G10" t="s">
        <v>79</v>
      </c>
      <c r="H10" t="s">
        <v>80</v>
      </c>
      <c r="I10" t="s">
        <v>81</v>
      </c>
      <c r="J10" t="s">
        <v>82</v>
      </c>
      <c r="K10" t="s">
        <v>39</v>
      </c>
      <c r="L10" t="s">
        <v>30</v>
      </c>
      <c r="M10">
        <v>185</v>
      </c>
      <c r="N10">
        <v>-61</v>
      </c>
      <c r="O10">
        <v>0</v>
      </c>
      <c r="P10">
        <v>0</v>
      </c>
      <c r="Q10">
        <v>185</v>
      </c>
      <c r="R10">
        <v>1</v>
      </c>
      <c r="S10">
        <v>245</v>
      </c>
      <c r="T10">
        <v>1000</v>
      </c>
      <c r="U10">
        <v>8.8999999999999996E-2</v>
      </c>
      <c r="V10">
        <v>245</v>
      </c>
      <c r="W10" t="s">
        <v>83</v>
      </c>
    </row>
    <row r="11" spans="1:23" x14ac:dyDescent="0.25">
      <c r="A11">
        <v>620</v>
      </c>
      <c r="B11">
        <v>196200120</v>
      </c>
      <c r="C11" t="s">
        <v>1784</v>
      </c>
      <c r="D11" t="s">
        <v>33</v>
      </c>
      <c r="E11">
        <v>2</v>
      </c>
      <c r="F11" t="s">
        <v>250</v>
      </c>
      <c r="G11" t="s">
        <v>1921</v>
      </c>
      <c r="H11" t="s">
        <v>1922</v>
      </c>
      <c r="I11" t="s">
        <v>421</v>
      </c>
      <c r="J11" t="s">
        <v>1923</v>
      </c>
      <c r="K11" t="s">
        <v>63</v>
      </c>
      <c r="L11" t="s">
        <v>1844</v>
      </c>
      <c r="M11">
        <v>665</v>
      </c>
      <c r="N11">
        <v>-140</v>
      </c>
      <c r="O11">
        <v>10000</v>
      </c>
      <c r="P11">
        <v>6.9000000000000006E-2</v>
      </c>
      <c r="Q11">
        <v>665</v>
      </c>
      <c r="R11">
        <v>1</v>
      </c>
      <c r="S11">
        <v>339</v>
      </c>
      <c r="T11">
        <v>0</v>
      </c>
      <c r="U11">
        <v>0</v>
      </c>
      <c r="V11">
        <v>339</v>
      </c>
      <c r="W11" t="s">
        <v>1924</v>
      </c>
    </row>
    <row r="12" spans="1:23" x14ac:dyDescent="0.25">
      <c r="A12">
        <v>620</v>
      </c>
      <c r="B12">
        <v>196200185</v>
      </c>
      <c r="C12" t="s">
        <v>1879</v>
      </c>
      <c r="D12" t="s">
        <v>23</v>
      </c>
      <c r="E12">
        <v>2</v>
      </c>
      <c r="F12" t="s">
        <v>222</v>
      </c>
      <c r="G12" t="s">
        <v>1880</v>
      </c>
      <c r="H12" t="s">
        <v>1881</v>
      </c>
      <c r="I12" t="s">
        <v>122</v>
      </c>
      <c r="J12" t="s">
        <v>1882</v>
      </c>
      <c r="K12" t="s">
        <v>29</v>
      </c>
      <c r="L12" t="s">
        <v>64</v>
      </c>
      <c r="M12">
        <v>220</v>
      </c>
      <c r="N12">
        <v>-26</v>
      </c>
      <c r="O12">
        <v>1000</v>
      </c>
      <c r="P12">
        <v>7.9000000000000001E-2</v>
      </c>
      <c r="Q12">
        <v>349.00700000000001</v>
      </c>
      <c r="R12">
        <v>2633</v>
      </c>
      <c r="S12">
        <v>246</v>
      </c>
      <c r="T12">
        <v>1000</v>
      </c>
      <c r="U12">
        <v>8.8999999999999996E-2</v>
      </c>
      <c r="V12">
        <v>391.33699999999999</v>
      </c>
      <c r="W12" t="s">
        <v>677</v>
      </c>
    </row>
    <row r="13" spans="1:23" x14ac:dyDescent="0.25">
      <c r="A13">
        <v>620</v>
      </c>
      <c r="B13">
        <v>620903</v>
      </c>
      <c r="C13" t="s">
        <v>1814</v>
      </c>
      <c r="D13" t="s">
        <v>33</v>
      </c>
      <c r="E13">
        <v>2</v>
      </c>
      <c r="F13" t="s">
        <v>187</v>
      </c>
      <c r="G13" t="s">
        <v>1815</v>
      </c>
      <c r="H13" t="s">
        <v>1812</v>
      </c>
      <c r="I13" t="s">
        <v>508</v>
      </c>
      <c r="J13" t="s">
        <v>1816</v>
      </c>
      <c r="K13" t="s">
        <v>29</v>
      </c>
      <c r="L13" t="s">
        <v>64</v>
      </c>
      <c r="M13">
        <v>260</v>
      </c>
      <c r="N13">
        <v>14</v>
      </c>
      <c r="O13">
        <v>1000</v>
      </c>
      <c r="P13">
        <v>7.9000000000000001E-2</v>
      </c>
      <c r="Q13">
        <v>316.72199999999998</v>
      </c>
      <c r="R13">
        <v>1718</v>
      </c>
      <c r="S13">
        <v>281</v>
      </c>
      <c r="T13">
        <v>1000</v>
      </c>
      <c r="U13">
        <v>8.8999999999999996E-2</v>
      </c>
      <c r="V13">
        <v>344.90199999999999</v>
      </c>
      <c r="W13" t="s">
        <v>386</v>
      </c>
    </row>
    <row r="14" spans="1:23" x14ac:dyDescent="0.25">
      <c r="A14">
        <v>620</v>
      </c>
      <c r="B14">
        <v>196200120</v>
      </c>
      <c r="C14" t="s">
        <v>1784</v>
      </c>
      <c r="D14" t="s">
        <v>33</v>
      </c>
      <c r="E14">
        <v>2</v>
      </c>
      <c r="F14" t="s">
        <v>250</v>
      </c>
      <c r="G14" t="s">
        <v>1785</v>
      </c>
      <c r="H14" t="s">
        <v>1786</v>
      </c>
      <c r="I14" t="s">
        <v>1160</v>
      </c>
      <c r="J14" t="s">
        <v>1787</v>
      </c>
      <c r="K14" t="s">
        <v>29</v>
      </c>
      <c r="L14" t="s">
        <v>64</v>
      </c>
      <c r="M14">
        <v>264</v>
      </c>
      <c r="N14">
        <v>18</v>
      </c>
      <c r="O14">
        <v>1000</v>
      </c>
      <c r="P14">
        <v>7.9000000000000001E-2</v>
      </c>
      <c r="Q14">
        <v>264</v>
      </c>
      <c r="R14">
        <v>312</v>
      </c>
      <c r="S14">
        <v>302</v>
      </c>
      <c r="T14">
        <v>1000</v>
      </c>
      <c r="U14">
        <v>7.9000000000000001E-2</v>
      </c>
      <c r="V14">
        <v>302</v>
      </c>
      <c r="W14" t="s">
        <v>597</v>
      </c>
    </row>
    <row r="15" spans="1:23" x14ac:dyDescent="0.25">
      <c r="A15">
        <v>620</v>
      </c>
      <c r="B15">
        <v>196200114</v>
      </c>
      <c r="C15" t="s">
        <v>1779</v>
      </c>
      <c r="D15" t="s">
        <v>23</v>
      </c>
      <c r="E15">
        <v>2</v>
      </c>
      <c r="F15" t="s">
        <v>146</v>
      </c>
      <c r="G15" t="s">
        <v>1780</v>
      </c>
      <c r="H15" t="s">
        <v>1781</v>
      </c>
      <c r="I15" t="s">
        <v>642</v>
      </c>
      <c r="J15" t="s">
        <v>1783</v>
      </c>
      <c r="K15" t="s">
        <v>297</v>
      </c>
      <c r="L15" t="s">
        <v>64</v>
      </c>
      <c r="M15">
        <v>86</v>
      </c>
      <c r="N15">
        <v>-160</v>
      </c>
      <c r="O15">
        <v>0</v>
      </c>
      <c r="P15">
        <v>0</v>
      </c>
      <c r="Q15">
        <v>86</v>
      </c>
      <c r="R15">
        <v>1</v>
      </c>
      <c r="S15">
        <v>99</v>
      </c>
      <c r="T15">
        <v>0</v>
      </c>
      <c r="U15">
        <v>0</v>
      </c>
      <c r="V15">
        <v>99</v>
      </c>
      <c r="W15" t="s">
        <v>597</v>
      </c>
    </row>
    <row r="16" spans="1:23" x14ac:dyDescent="0.25">
      <c r="A16">
        <v>620</v>
      </c>
      <c r="B16">
        <v>196200114</v>
      </c>
      <c r="C16" t="s">
        <v>1779</v>
      </c>
      <c r="D16" t="s">
        <v>23</v>
      </c>
      <c r="E16">
        <v>2</v>
      </c>
      <c r="F16" t="s">
        <v>146</v>
      </c>
      <c r="G16" t="s">
        <v>1780</v>
      </c>
      <c r="H16" t="s">
        <v>1781</v>
      </c>
      <c r="I16" t="s">
        <v>27</v>
      </c>
      <c r="J16" t="s">
        <v>1782</v>
      </c>
      <c r="K16" t="s">
        <v>29</v>
      </c>
      <c r="L16" t="s">
        <v>64</v>
      </c>
      <c r="M16">
        <v>220</v>
      </c>
      <c r="N16">
        <v>-26</v>
      </c>
      <c r="O16">
        <v>1000</v>
      </c>
      <c r="P16">
        <v>7.9000000000000001E-2</v>
      </c>
      <c r="Q16">
        <v>593.98599999999999</v>
      </c>
      <c r="R16">
        <v>5734</v>
      </c>
      <c r="S16">
        <v>246</v>
      </c>
      <c r="T16">
        <v>1000</v>
      </c>
      <c r="U16">
        <v>8.8999999999999996E-2</v>
      </c>
      <c r="V16">
        <v>667.32600000000002</v>
      </c>
      <c r="W16" t="s">
        <v>677</v>
      </c>
    </row>
    <row r="17" spans="1:23" x14ac:dyDescent="0.25">
      <c r="A17">
        <v>620</v>
      </c>
      <c r="B17">
        <v>186200024</v>
      </c>
      <c r="C17" t="s">
        <v>1751</v>
      </c>
      <c r="D17" t="s">
        <v>33</v>
      </c>
      <c r="E17">
        <v>2</v>
      </c>
      <c r="F17" t="s">
        <v>125</v>
      </c>
      <c r="G17" t="s">
        <v>740</v>
      </c>
      <c r="H17" t="s">
        <v>1745</v>
      </c>
      <c r="I17" t="s">
        <v>508</v>
      </c>
      <c r="J17" t="s">
        <v>1752</v>
      </c>
      <c r="K17" t="s">
        <v>29</v>
      </c>
      <c r="L17" t="s">
        <v>1750</v>
      </c>
      <c r="M17">
        <v>230</v>
      </c>
      <c r="N17">
        <v>-16</v>
      </c>
      <c r="O17">
        <v>1000</v>
      </c>
      <c r="P17">
        <v>7.9000000000000001E-2</v>
      </c>
      <c r="Q17">
        <v>230</v>
      </c>
      <c r="R17">
        <v>871</v>
      </c>
      <c r="S17">
        <v>281</v>
      </c>
      <c r="T17">
        <v>1000</v>
      </c>
      <c r="U17">
        <v>8.8999999999999996E-2</v>
      </c>
      <c r="V17">
        <v>281</v>
      </c>
      <c r="W17" t="s">
        <v>434</v>
      </c>
    </row>
    <row r="18" spans="1:23" x14ac:dyDescent="0.25">
      <c r="A18">
        <v>620</v>
      </c>
      <c r="B18">
        <v>196200062</v>
      </c>
      <c r="C18" t="s">
        <v>1721</v>
      </c>
      <c r="D18" t="s">
        <v>33</v>
      </c>
      <c r="E18">
        <v>2</v>
      </c>
      <c r="F18" t="s">
        <v>180</v>
      </c>
      <c r="G18" t="s">
        <v>1722</v>
      </c>
      <c r="H18" t="s">
        <v>1723</v>
      </c>
      <c r="I18" t="s">
        <v>703</v>
      </c>
      <c r="J18" t="s">
        <v>1724</v>
      </c>
      <c r="K18" t="s">
        <v>29</v>
      </c>
      <c r="L18" t="s">
        <v>1725</v>
      </c>
      <c r="M18">
        <v>195</v>
      </c>
      <c r="N18">
        <v>-51</v>
      </c>
      <c r="O18">
        <v>1000</v>
      </c>
      <c r="P18">
        <v>7.9000000000000001E-2</v>
      </c>
      <c r="Q18">
        <v>195</v>
      </c>
      <c r="R18">
        <v>652</v>
      </c>
      <c r="S18">
        <v>246</v>
      </c>
      <c r="T18">
        <v>1000</v>
      </c>
      <c r="U18">
        <v>8.8999999999999996E-2</v>
      </c>
      <c r="V18">
        <v>246</v>
      </c>
      <c r="W18" t="s">
        <v>586</v>
      </c>
    </row>
    <row r="19" spans="1:23" x14ac:dyDescent="0.25">
      <c r="A19">
        <v>620</v>
      </c>
      <c r="B19">
        <v>196200013</v>
      </c>
      <c r="C19" t="s">
        <v>1641</v>
      </c>
      <c r="D19" t="s">
        <v>33</v>
      </c>
      <c r="E19">
        <v>2</v>
      </c>
      <c r="F19" t="s">
        <v>54</v>
      </c>
      <c r="G19" t="s">
        <v>846</v>
      </c>
      <c r="H19" t="s">
        <v>1642</v>
      </c>
      <c r="I19" t="s">
        <v>122</v>
      </c>
      <c r="J19" t="s">
        <v>1643</v>
      </c>
      <c r="K19" t="s">
        <v>29</v>
      </c>
      <c r="L19" t="s">
        <v>64</v>
      </c>
      <c r="M19">
        <v>215</v>
      </c>
      <c r="N19">
        <v>-31</v>
      </c>
      <c r="O19">
        <v>1000</v>
      </c>
      <c r="P19">
        <v>7.9000000000000001E-2</v>
      </c>
      <c r="Q19">
        <v>215</v>
      </c>
      <c r="R19">
        <v>417</v>
      </c>
      <c r="S19">
        <v>246</v>
      </c>
      <c r="T19">
        <v>1000</v>
      </c>
      <c r="U19">
        <v>8.8999999999999996E-2</v>
      </c>
      <c r="V19">
        <v>246</v>
      </c>
      <c r="W19" t="s">
        <v>597</v>
      </c>
    </row>
    <row r="20" spans="1:23" x14ac:dyDescent="0.25">
      <c r="A20">
        <v>620</v>
      </c>
      <c r="B20">
        <v>6201911</v>
      </c>
      <c r="C20" t="s">
        <v>1631</v>
      </c>
      <c r="D20" t="s">
        <v>23</v>
      </c>
      <c r="E20">
        <v>2</v>
      </c>
      <c r="F20" t="s">
        <v>258</v>
      </c>
      <c r="G20" t="s">
        <v>849</v>
      </c>
      <c r="H20" t="s">
        <v>1632</v>
      </c>
      <c r="I20" t="s">
        <v>182</v>
      </c>
      <c r="J20" t="s">
        <v>1633</v>
      </c>
      <c r="K20" t="s">
        <v>39</v>
      </c>
      <c r="L20" t="s">
        <v>1634</v>
      </c>
      <c r="M20">
        <v>205</v>
      </c>
      <c r="N20">
        <v>-41</v>
      </c>
      <c r="O20">
        <v>1000</v>
      </c>
      <c r="P20">
        <v>7.9000000000000001E-2</v>
      </c>
      <c r="Q20">
        <v>273.88799999999998</v>
      </c>
      <c r="R20">
        <v>1872</v>
      </c>
      <c r="S20">
        <v>264</v>
      </c>
      <c r="T20">
        <v>1000</v>
      </c>
      <c r="U20">
        <v>8.8999999999999996E-2</v>
      </c>
      <c r="V20">
        <v>341.608</v>
      </c>
      <c r="W20" t="s">
        <v>278</v>
      </c>
    </row>
    <row r="21" spans="1:23" x14ac:dyDescent="0.25">
      <c r="A21">
        <v>620</v>
      </c>
      <c r="B21">
        <v>6204559</v>
      </c>
      <c r="C21" t="s">
        <v>1608</v>
      </c>
      <c r="D21" t="s">
        <v>33</v>
      </c>
      <c r="E21">
        <v>2</v>
      </c>
      <c r="F21" t="s">
        <v>312</v>
      </c>
      <c r="G21" t="s">
        <v>1609</v>
      </c>
      <c r="H21" t="s">
        <v>1610</v>
      </c>
      <c r="I21" t="s">
        <v>49</v>
      </c>
      <c r="J21" t="s">
        <v>1611</v>
      </c>
      <c r="K21" t="s">
        <v>29</v>
      </c>
      <c r="L21" t="s">
        <v>1612</v>
      </c>
      <c r="M21">
        <v>350</v>
      </c>
      <c r="N21">
        <v>104</v>
      </c>
      <c r="O21">
        <v>0</v>
      </c>
      <c r="P21">
        <v>0</v>
      </c>
      <c r="Q21">
        <v>350</v>
      </c>
      <c r="R21">
        <v>1220</v>
      </c>
      <c r="S21">
        <v>246</v>
      </c>
      <c r="T21">
        <v>1000</v>
      </c>
      <c r="U21">
        <v>8.8999999999999996E-2</v>
      </c>
      <c r="V21">
        <v>265.58</v>
      </c>
      <c r="W21" t="s">
        <v>1613</v>
      </c>
    </row>
    <row r="22" spans="1:23" x14ac:dyDescent="0.25">
      <c r="A22">
        <v>620</v>
      </c>
      <c r="B22">
        <v>6205520</v>
      </c>
      <c r="C22" t="s">
        <v>1592</v>
      </c>
      <c r="D22" t="s">
        <v>33</v>
      </c>
      <c r="E22">
        <v>2</v>
      </c>
      <c r="F22" t="s">
        <v>258</v>
      </c>
      <c r="G22" t="s">
        <v>311</v>
      </c>
      <c r="H22" t="s">
        <v>1588</v>
      </c>
      <c r="I22" t="s">
        <v>122</v>
      </c>
      <c r="J22" t="s">
        <v>1593</v>
      </c>
      <c r="K22" t="s">
        <v>29</v>
      </c>
      <c r="L22" t="s">
        <v>1566</v>
      </c>
      <c r="M22">
        <v>264</v>
      </c>
      <c r="N22">
        <v>18</v>
      </c>
      <c r="O22">
        <v>2500</v>
      </c>
      <c r="P22">
        <v>6.5000000000000002E-2</v>
      </c>
      <c r="Q22">
        <v>264</v>
      </c>
      <c r="R22">
        <v>805</v>
      </c>
      <c r="S22">
        <v>246</v>
      </c>
      <c r="T22">
        <v>1000</v>
      </c>
      <c r="U22">
        <v>8.8999999999999996E-2</v>
      </c>
      <c r="V22">
        <v>246</v>
      </c>
      <c r="W22" t="s">
        <v>1594</v>
      </c>
    </row>
    <row r="23" spans="1:23" x14ac:dyDescent="0.25">
      <c r="A23">
        <v>620</v>
      </c>
      <c r="B23">
        <v>156200874</v>
      </c>
      <c r="C23" t="s">
        <v>1587</v>
      </c>
      <c r="D23" t="s">
        <v>33</v>
      </c>
      <c r="E23">
        <v>2</v>
      </c>
      <c r="F23" t="s">
        <v>170</v>
      </c>
      <c r="G23" t="s">
        <v>1586</v>
      </c>
      <c r="H23" t="s">
        <v>1588</v>
      </c>
      <c r="I23" t="s">
        <v>122</v>
      </c>
      <c r="J23" t="s">
        <v>1591</v>
      </c>
      <c r="K23" t="s">
        <v>29</v>
      </c>
      <c r="L23" t="s">
        <v>1590</v>
      </c>
      <c r="M23">
        <v>195</v>
      </c>
      <c r="N23">
        <v>-51</v>
      </c>
      <c r="O23">
        <v>1000</v>
      </c>
      <c r="P23">
        <v>7.9000000000000001E-2</v>
      </c>
      <c r="Q23">
        <v>552.47500000000002</v>
      </c>
      <c r="R23">
        <v>5525</v>
      </c>
      <c r="S23">
        <v>246</v>
      </c>
      <c r="T23">
        <v>1000</v>
      </c>
      <c r="U23">
        <v>8.8999999999999996E-2</v>
      </c>
      <c r="V23">
        <v>648.72500000000002</v>
      </c>
      <c r="W23" t="s">
        <v>800</v>
      </c>
    </row>
    <row r="24" spans="1:23" x14ac:dyDescent="0.25">
      <c r="A24">
        <v>620</v>
      </c>
      <c r="B24">
        <v>156200874</v>
      </c>
      <c r="C24" t="s">
        <v>1587</v>
      </c>
      <c r="D24" t="s">
        <v>33</v>
      </c>
      <c r="E24">
        <v>2</v>
      </c>
      <c r="F24" t="s">
        <v>170</v>
      </c>
      <c r="G24" t="s">
        <v>1586</v>
      </c>
      <c r="H24" t="s">
        <v>1588</v>
      </c>
      <c r="I24" t="s">
        <v>122</v>
      </c>
      <c r="J24" t="s">
        <v>1589</v>
      </c>
      <c r="K24" t="s">
        <v>29</v>
      </c>
      <c r="L24" t="s">
        <v>1590</v>
      </c>
      <c r="M24">
        <v>195</v>
      </c>
      <c r="N24">
        <v>-51</v>
      </c>
      <c r="O24">
        <v>1000</v>
      </c>
      <c r="P24">
        <v>7.9000000000000001E-2</v>
      </c>
      <c r="Q24">
        <v>236.001</v>
      </c>
      <c r="R24">
        <v>1519</v>
      </c>
      <c r="S24">
        <v>246</v>
      </c>
      <c r="T24">
        <v>1000</v>
      </c>
      <c r="U24">
        <v>8.8999999999999996E-2</v>
      </c>
      <c r="V24">
        <v>292.19099999999997</v>
      </c>
      <c r="W24" t="s">
        <v>323</v>
      </c>
    </row>
    <row r="25" spans="1:23" x14ac:dyDescent="0.25">
      <c r="A25">
        <v>620</v>
      </c>
      <c r="B25">
        <v>6203437</v>
      </c>
      <c r="C25" t="s">
        <v>1583</v>
      </c>
      <c r="D25" t="s">
        <v>23</v>
      </c>
      <c r="E25">
        <v>2</v>
      </c>
      <c r="F25" t="s">
        <v>180</v>
      </c>
      <c r="G25" t="s">
        <v>1584</v>
      </c>
      <c r="H25" t="s">
        <v>1581</v>
      </c>
      <c r="I25" t="s">
        <v>37</v>
      </c>
      <c r="J25" t="s">
        <v>1585</v>
      </c>
      <c r="K25" t="s">
        <v>39</v>
      </c>
      <c r="L25" t="s">
        <v>1586</v>
      </c>
      <c r="M25">
        <v>200</v>
      </c>
      <c r="N25">
        <v>-46</v>
      </c>
      <c r="O25">
        <v>1500</v>
      </c>
      <c r="P25">
        <v>6.9000000000000006E-2</v>
      </c>
      <c r="Q25">
        <v>200</v>
      </c>
      <c r="R25">
        <v>705</v>
      </c>
      <c r="S25">
        <v>240</v>
      </c>
      <c r="T25">
        <v>1000</v>
      </c>
      <c r="U25">
        <v>8.8999999999999996E-2</v>
      </c>
      <c r="V25">
        <v>240</v>
      </c>
      <c r="W25" t="s">
        <v>729</v>
      </c>
    </row>
    <row r="26" spans="1:23" x14ac:dyDescent="0.25">
      <c r="A26">
        <v>620</v>
      </c>
      <c r="B26">
        <v>6206367</v>
      </c>
      <c r="C26" t="s">
        <v>1563</v>
      </c>
      <c r="D26" t="s">
        <v>33</v>
      </c>
      <c r="E26">
        <v>2</v>
      </c>
      <c r="F26" t="s">
        <v>222</v>
      </c>
      <c r="G26" t="s">
        <v>403</v>
      </c>
      <c r="H26" t="s">
        <v>1564</v>
      </c>
      <c r="I26" t="s">
        <v>466</v>
      </c>
      <c r="J26" t="s">
        <v>1565</v>
      </c>
      <c r="K26" t="s">
        <v>29</v>
      </c>
      <c r="L26" t="s">
        <v>1566</v>
      </c>
      <c r="M26">
        <v>204</v>
      </c>
      <c r="N26">
        <v>-42</v>
      </c>
      <c r="O26">
        <v>1000</v>
      </c>
      <c r="P26">
        <v>6.9000000000000006E-2</v>
      </c>
      <c r="Q26">
        <v>238.91399999999999</v>
      </c>
      <c r="R26">
        <v>1506</v>
      </c>
      <c r="S26">
        <v>264</v>
      </c>
      <c r="T26">
        <v>1000</v>
      </c>
      <c r="U26">
        <v>8.8999999999999996E-2</v>
      </c>
      <c r="V26">
        <v>309.03399999999999</v>
      </c>
      <c r="W26" t="s">
        <v>290</v>
      </c>
    </row>
    <row r="27" spans="1:23" x14ac:dyDescent="0.25">
      <c r="A27">
        <v>620</v>
      </c>
      <c r="B27">
        <v>186200182</v>
      </c>
      <c r="C27" t="s">
        <v>1546</v>
      </c>
      <c r="D27" t="s">
        <v>33</v>
      </c>
      <c r="E27">
        <v>2</v>
      </c>
      <c r="F27" t="s">
        <v>258</v>
      </c>
      <c r="G27" t="s">
        <v>1510</v>
      </c>
      <c r="H27" t="s">
        <v>1547</v>
      </c>
      <c r="I27" t="s">
        <v>27</v>
      </c>
      <c r="J27" t="s">
        <v>1548</v>
      </c>
      <c r="K27" t="s">
        <v>29</v>
      </c>
      <c r="L27" t="s">
        <v>1549</v>
      </c>
      <c r="M27">
        <v>195</v>
      </c>
      <c r="N27">
        <v>-51</v>
      </c>
      <c r="O27">
        <v>1000</v>
      </c>
      <c r="P27">
        <v>7.9000000000000001E-2</v>
      </c>
      <c r="Q27">
        <v>213.328</v>
      </c>
      <c r="R27">
        <v>1232</v>
      </c>
      <c r="S27">
        <v>246</v>
      </c>
      <c r="T27">
        <v>1000</v>
      </c>
      <c r="U27">
        <v>8.8999999999999996E-2</v>
      </c>
      <c r="V27">
        <v>266.64800000000002</v>
      </c>
      <c r="W27" t="s">
        <v>278</v>
      </c>
    </row>
    <row r="28" spans="1:23" x14ac:dyDescent="0.25">
      <c r="A28">
        <v>620</v>
      </c>
      <c r="B28">
        <v>6205415</v>
      </c>
      <c r="C28" t="s">
        <v>1532</v>
      </c>
      <c r="D28" t="s">
        <v>23</v>
      </c>
      <c r="E28">
        <v>2</v>
      </c>
      <c r="F28" t="s">
        <v>258</v>
      </c>
      <c r="G28" t="s">
        <v>277</v>
      </c>
      <c r="H28" t="s">
        <v>1533</v>
      </c>
      <c r="I28" t="s">
        <v>49</v>
      </c>
      <c r="J28" t="s">
        <v>1534</v>
      </c>
      <c r="K28" t="s">
        <v>29</v>
      </c>
      <c r="L28" t="s">
        <v>1535</v>
      </c>
      <c r="M28">
        <v>225</v>
      </c>
      <c r="N28">
        <v>-21</v>
      </c>
      <c r="O28">
        <v>1000</v>
      </c>
      <c r="P28">
        <v>8.8999999999999996E-2</v>
      </c>
      <c r="Q28">
        <v>524.92999999999995</v>
      </c>
      <c r="R28">
        <v>4370</v>
      </c>
      <c r="S28">
        <v>246</v>
      </c>
      <c r="T28">
        <v>1000</v>
      </c>
      <c r="U28">
        <v>8.8999999999999996E-2</v>
      </c>
      <c r="V28">
        <v>545.92999999999995</v>
      </c>
      <c r="W28" t="s">
        <v>456</v>
      </c>
    </row>
    <row r="29" spans="1:23" x14ac:dyDescent="0.25">
      <c r="A29">
        <v>620</v>
      </c>
      <c r="B29">
        <v>186200018</v>
      </c>
      <c r="C29" t="s">
        <v>1488</v>
      </c>
      <c r="D29" t="s">
        <v>33</v>
      </c>
      <c r="E29">
        <v>2</v>
      </c>
      <c r="F29" t="s">
        <v>170</v>
      </c>
      <c r="G29" t="s">
        <v>1489</v>
      </c>
      <c r="H29" t="s">
        <v>1490</v>
      </c>
      <c r="I29" t="s">
        <v>1491</v>
      </c>
      <c r="J29" t="s">
        <v>1492</v>
      </c>
      <c r="K29" t="s">
        <v>297</v>
      </c>
      <c r="L29" t="s">
        <v>1493</v>
      </c>
      <c r="M29">
        <v>95</v>
      </c>
      <c r="N29">
        <v>-151</v>
      </c>
      <c r="O29">
        <v>0</v>
      </c>
      <c r="P29">
        <v>0</v>
      </c>
      <c r="Q29">
        <v>95</v>
      </c>
      <c r="R29">
        <v>1</v>
      </c>
      <c r="S29">
        <v>120</v>
      </c>
      <c r="T29">
        <v>0</v>
      </c>
      <c r="U29">
        <v>0</v>
      </c>
      <c r="V29">
        <v>120</v>
      </c>
      <c r="W29" t="s">
        <v>586</v>
      </c>
    </row>
    <row r="30" spans="1:23" x14ac:dyDescent="0.25">
      <c r="A30">
        <v>620</v>
      </c>
      <c r="B30">
        <v>6206503</v>
      </c>
      <c r="C30" t="s">
        <v>1090</v>
      </c>
      <c r="D30" t="s">
        <v>33</v>
      </c>
      <c r="E30">
        <v>2</v>
      </c>
      <c r="F30" t="s">
        <v>95</v>
      </c>
      <c r="G30" t="s">
        <v>481</v>
      </c>
      <c r="H30" t="s">
        <v>1471</v>
      </c>
      <c r="I30" t="s">
        <v>122</v>
      </c>
      <c r="J30" t="s">
        <v>1472</v>
      </c>
      <c r="K30" t="s">
        <v>29</v>
      </c>
      <c r="L30" t="s">
        <v>481</v>
      </c>
      <c r="M30">
        <v>270</v>
      </c>
      <c r="N30">
        <v>24</v>
      </c>
      <c r="O30">
        <v>2000</v>
      </c>
      <c r="P30">
        <v>7.9000000000000001E-2</v>
      </c>
      <c r="Q30">
        <v>270</v>
      </c>
      <c r="R30">
        <v>1953</v>
      </c>
      <c r="S30">
        <v>246</v>
      </c>
      <c r="T30">
        <v>1000</v>
      </c>
      <c r="U30">
        <v>8.8999999999999996E-2</v>
      </c>
      <c r="V30">
        <v>330.81700000000001</v>
      </c>
      <c r="W30" t="s">
        <v>434</v>
      </c>
    </row>
    <row r="31" spans="1:23" x14ac:dyDescent="0.25">
      <c r="A31">
        <v>620</v>
      </c>
      <c r="B31">
        <v>186200060</v>
      </c>
      <c r="C31" t="s">
        <v>1379</v>
      </c>
      <c r="D31" t="s">
        <v>33</v>
      </c>
      <c r="E31">
        <v>2</v>
      </c>
      <c r="F31" t="s">
        <v>108</v>
      </c>
      <c r="G31" t="s">
        <v>1382</v>
      </c>
      <c r="H31" t="s">
        <v>1380</v>
      </c>
      <c r="I31" t="s">
        <v>182</v>
      </c>
      <c r="J31" t="s">
        <v>1383</v>
      </c>
      <c r="K31" t="s">
        <v>39</v>
      </c>
      <c r="L31" t="s">
        <v>64</v>
      </c>
      <c r="M31">
        <v>264</v>
      </c>
      <c r="N31">
        <v>18</v>
      </c>
      <c r="O31">
        <v>1000</v>
      </c>
      <c r="P31">
        <v>7.9000000000000001E-2</v>
      </c>
      <c r="Q31">
        <v>330.67599999999999</v>
      </c>
      <c r="R31">
        <v>1844</v>
      </c>
      <c r="S31">
        <v>264</v>
      </c>
      <c r="T31">
        <v>1000</v>
      </c>
      <c r="U31">
        <v>8.8999999999999996E-2</v>
      </c>
      <c r="V31">
        <v>339.11599999999999</v>
      </c>
      <c r="W31" t="s">
        <v>168</v>
      </c>
    </row>
    <row r="32" spans="1:23" x14ac:dyDescent="0.25">
      <c r="A32">
        <v>620</v>
      </c>
      <c r="B32">
        <v>186200060</v>
      </c>
      <c r="C32" t="s">
        <v>1379</v>
      </c>
      <c r="D32" t="s">
        <v>33</v>
      </c>
      <c r="E32">
        <v>2</v>
      </c>
      <c r="F32" t="s">
        <v>108</v>
      </c>
      <c r="G32" t="s">
        <v>471</v>
      </c>
      <c r="H32" t="s">
        <v>1380</v>
      </c>
      <c r="I32" t="s">
        <v>466</v>
      </c>
      <c r="J32" t="s">
        <v>1381</v>
      </c>
      <c r="K32" t="s">
        <v>29</v>
      </c>
      <c r="L32" t="s">
        <v>471</v>
      </c>
      <c r="M32">
        <v>230</v>
      </c>
      <c r="N32">
        <v>-16</v>
      </c>
      <c r="O32">
        <v>1000</v>
      </c>
      <c r="P32">
        <v>7.9000000000000001E-2</v>
      </c>
      <c r="Q32">
        <v>333.49</v>
      </c>
      <c r="R32">
        <v>2310</v>
      </c>
      <c r="S32">
        <v>264</v>
      </c>
      <c r="T32">
        <v>1000</v>
      </c>
      <c r="U32">
        <v>8.8999999999999996E-2</v>
      </c>
      <c r="V32">
        <v>380.59</v>
      </c>
      <c r="W32" t="s">
        <v>401</v>
      </c>
    </row>
    <row r="33" spans="1:23" x14ac:dyDescent="0.25">
      <c r="A33">
        <v>620</v>
      </c>
      <c r="B33">
        <v>6206804</v>
      </c>
      <c r="C33" t="s">
        <v>1345</v>
      </c>
      <c r="D33" t="s">
        <v>33</v>
      </c>
      <c r="E33">
        <v>2</v>
      </c>
      <c r="F33" t="s">
        <v>67</v>
      </c>
      <c r="G33" t="s">
        <v>1346</v>
      </c>
      <c r="H33" t="s">
        <v>1347</v>
      </c>
      <c r="I33" t="s">
        <v>122</v>
      </c>
      <c r="J33" t="s">
        <v>1350</v>
      </c>
      <c r="K33" t="s">
        <v>29</v>
      </c>
      <c r="L33" t="s">
        <v>1311</v>
      </c>
      <c r="M33">
        <v>189</v>
      </c>
      <c r="N33">
        <v>-57</v>
      </c>
      <c r="O33">
        <v>1000</v>
      </c>
      <c r="P33">
        <v>7.9000000000000001E-2</v>
      </c>
      <c r="Q33">
        <v>189</v>
      </c>
      <c r="R33">
        <v>180</v>
      </c>
      <c r="S33">
        <v>246</v>
      </c>
      <c r="T33">
        <v>1000</v>
      </c>
      <c r="U33">
        <v>8.8999999999999996E-2</v>
      </c>
      <c r="V33">
        <v>246</v>
      </c>
      <c r="W33" t="s">
        <v>290</v>
      </c>
    </row>
    <row r="34" spans="1:23" x14ac:dyDescent="0.25">
      <c r="A34">
        <v>620</v>
      </c>
      <c r="B34">
        <v>6206804</v>
      </c>
      <c r="C34" t="s">
        <v>1345</v>
      </c>
      <c r="D34" t="s">
        <v>33</v>
      </c>
      <c r="E34">
        <v>2</v>
      </c>
      <c r="F34" t="s">
        <v>67</v>
      </c>
      <c r="G34" t="s">
        <v>1346</v>
      </c>
      <c r="H34" t="s">
        <v>1347</v>
      </c>
      <c r="I34" t="s">
        <v>122</v>
      </c>
      <c r="J34" t="s">
        <v>1349</v>
      </c>
      <c r="K34" t="s">
        <v>29</v>
      </c>
      <c r="L34" t="s">
        <v>1311</v>
      </c>
      <c r="M34">
        <v>185</v>
      </c>
      <c r="N34">
        <v>-61</v>
      </c>
      <c r="O34">
        <v>1000</v>
      </c>
      <c r="P34">
        <v>7.9000000000000001E-2</v>
      </c>
      <c r="Q34">
        <v>185</v>
      </c>
      <c r="R34">
        <v>487</v>
      </c>
      <c r="S34">
        <v>246</v>
      </c>
      <c r="T34">
        <v>1000</v>
      </c>
      <c r="U34">
        <v>8.8999999999999996E-2</v>
      </c>
      <c r="V34">
        <v>246</v>
      </c>
      <c r="W34" t="s">
        <v>348</v>
      </c>
    </row>
    <row r="35" spans="1:23" x14ac:dyDescent="0.25">
      <c r="A35">
        <v>620</v>
      </c>
      <c r="B35">
        <v>6206804</v>
      </c>
      <c r="C35" t="s">
        <v>1345</v>
      </c>
      <c r="D35" t="s">
        <v>33</v>
      </c>
      <c r="E35">
        <v>2</v>
      </c>
      <c r="F35" t="s">
        <v>67</v>
      </c>
      <c r="G35" t="s">
        <v>1346</v>
      </c>
      <c r="H35" t="s">
        <v>1347</v>
      </c>
      <c r="I35" t="s">
        <v>122</v>
      </c>
      <c r="J35" t="s">
        <v>1348</v>
      </c>
      <c r="K35" t="s">
        <v>29</v>
      </c>
      <c r="L35" t="s">
        <v>1311</v>
      </c>
      <c r="M35">
        <v>185</v>
      </c>
      <c r="N35">
        <v>-61</v>
      </c>
      <c r="O35">
        <v>1000</v>
      </c>
      <c r="P35">
        <v>7.9000000000000001E-2</v>
      </c>
      <c r="Q35">
        <v>185</v>
      </c>
      <c r="R35">
        <v>701</v>
      </c>
      <c r="S35">
        <v>246</v>
      </c>
      <c r="T35">
        <v>1000</v>
      </c>
      <c r="U35">
        <v>8.8999999999999996E-2</v>
      </c>
      <c r="V35">
        <v>246</v>
      </c>
      <c r="W35" t="s">
        <v>348</v>
      </c>
    </row>
    <row r="36" spans="1:23" x14ac:dyDescent="0.25">
      <c r="A36">
        <v>620</v>
      </c>
      <c r="B36">
        <v>6203776</v>
      </c>
      <c r="C36" t="s">
        <v>215</v>
      </c>
      <c r="D36" t="s">
        <v>23</v>
      </c>
      <c r="E36">
        <v>2</v>
      </c>
      <c r="F36" t="s">
        <v>216</v>
      </c>
      <c r="G36" t="s">
        <v>217</v>
      </c>
      <c r="H36" t="s">
        <v>218</v>
      </c>
      <c r="I36" t="s">
        <v>27</v>
      </c>
      <c r="J36" t="s">
        <v>219</v>
      </c>
      <c r="K36" t="s">
        <v>29</v>
      </c>
      <c r="L36" t="s">
        <v>220</v>
      </c>
      <c r="M36">
        <v>165</v>
      </c>
      <c r="N36">
        <v>-81</v>
      </c>
      <c r="O36">
        <v>1200</v>
      </c>
      <c r="P36">
        <v>5.1999999999999998E-2</v>
      </c>
      <c r="Q36">
        <v>357.76400000000001</v>
      </c>
      <c r="R36">
        <v>4907</v>
      </c>
      <c r="S36">
        <v>246</v>
      </c>
      <c r="T36">
        <v>1000</v>
      </c>
      <c r="U36">
        <v>8.8999999999999996E-2</v>
      </c>
      <c r="V36">
        <v>593.72299999999996</v>
      </c>
      <c r="W36" t="s">
        <v>65</v>
      </c>
    </row>
    <row r="37" spans="1:23" x14ac:dyDescent="0.25">
      <c r="A37">
        <v>620</v>
      </c>
      <c r="B37">
        <v>6204015</v>
      </c>
      <c r="C37" t="s">
        <v>1317</v>
      </c>
      <c r="D37" t="s">
        <v>33</v>
      </c>
      <c r="E37">
        <v>2</v>
      </c>
      <c r="F37" t="s">
        <v>54</v>
      </c>
      <c r="G37" t="s">
        <v>1318</v>
      </c>
      <c r="H37" t="s">
        <v>1315</v>
      </c>
      <c r="I37" t="s">
        <v>37</v>
      </c>
      <c r="J37" t="s">
        <v>1319</v>
      </c>
      <c r="K37" t="s">
        <v>39</v>
      </c>
      <c r="L37" t="s">
        <v>1320</v>
      </c>
      <c r="M37">
        <v>184</v>
      </c>
      <c r="N37">
        <v>-62</v>
      </c>
      <c r="O37">
        <v>1000</v>
      </c>
      <c r="P37">
        <v>7.9000000000000001E-2</v>
      </c>
      <c r="Q37">
        <v>193.875</v>
      </c>
      <c r="R37">
        <v>1125</v>
      </c>
      <c r="S37">
        <v>240</v>
      </c>
      <c r="T37">
        <v>1000</v>
      </c>
      <c r="U37">
        <v>8.8999999999999996E-2</v>
      </c>
      <c r="V37">
        <v>251.125</v>
      </c>
      <c r="W37" t="s">
        <v>290</v>
      </c>
    </row>
    <row r="38" spans="1:23" x14ac:dyDescent="0.25">
      <c r="A38">
        <v>620</v>
      </c>
      <c r="B38">
        <v>6203994</v>
      </c>
      <c r="C38" t="s">
        <v>226</v>
      </c>
      <c r="D38" t="s">
        <v>33</v>
      </c>
      <c r="E38">
        <v>2</v>
      </c>
      <c r="F38" t="s">
        <v>146</v>
      </c>
      <c r="G38" t="s">
        <v>227</v>
      </c>
      <c r="H38" t="s">
        <v>228</v>
      </c>
      <c r="I38" t="s">
        <v>122</v>
      </c>
      <c r="J38" t="s">
        <v>229</v>
      </c>
      <c r="K38" t="s">
        <v>29</v>
      </c>
      <c r="L38" t="s">
        <v>220</v>
      </c>
      <c r="M38">
        <v>165</v>
      </c>
      <c r="N38">
        <v>-81</v>
      </c>
      <c r="O38">
        <v>1200</v>
      </c>
      <c r="P38">
        <v>5.1999999999999998E-2</v>
      </c>
      <c r="Q38">
        <v>165</v>
      </c>
      <c r="R38">
        <v>1173</v>
      </c>
      <c r="S38">
        <v>246</v>
      </c>
      <c r="T38">
        <v>1000</v>
      </c>
      <c r="U38">
        <v>8.8999999999999996E-2</v>
      </c>
      <c r="V38">
        <v>261.39699999999999</v>
      </c>
      <c r="W38" t="s">
        <v>155</v>
      </c>
    </row>
    <row r="39" spans="1:23" x14ac:dyDescent="0.25">
      <c r="A39">
        <v>620</v>
      </c>
      <c r="B39">
        <v>6206331</v>
      </c>
      <c r="C39" t="s">
        <v>1272</v>
      </c>
      <c r="D39" t="s">
        <v>33</v>
      </c>
      <c r="E39">
        <v>2</v>
      </c>
      <c r="F39" t="s">
        <v>67</v>
      </c>
      <c r="G39" t="s">
        <v>1273</v>
      </c>
      <c r="H39" t="s">
        <v>1274</v>
      </c>
      <c r="I39" t="s">
        <v>27</v>
      </c>
      <c r="J39" t="s">
        <v>1275</v>
      </c>
      <c r="K39" t="s">
        <v>29</v>
      </c>
      <c r="L39" t="s">
        <v>1276</v>
      </c>
      <c r="M39">
        <v>199</v>
      </c>
      <c r="N39">
        <v>-47</v>
      </c>
      <c r="O39">
        <v>1200</v>
      </c>
      <c r="P39">
        <v>7.4999999999999997E-2</v>
      </c>
      <c r="Q39">
        <v>199</v>
      </c>
      <c r="R39">
        <v>827</v>
      </c>
      <c r="S39">
        <v>246</v>
      </c>
      <c r="T39">
        <v>1000</v>
      </c>
      <c r="U39">
        <v>8.8999999999999996E-2</v>
      </c>
      <c r="V39">
        <v>246</v>
      </c>
      <c r="W39" t="s">
        <v>323</v>
      </c>
    </row>
    <row r="40" spans="1:23" x14ac:dyDescent="0.25">
      <c r="A40">
        <v>620</v>
      </c>
      <c r="B40">
        <v>62010488</v>
      </c>
      <c r="C40" t="s">
        <v>988</v>
      </c>
      <c r="D40" t="s">
        <v>33</v>
      </c>
      <c r="E40">
        <v>2</v>
      </c>
      <c r="F40" t="s">
        <v>312</v>
      </c>
      <c r="G40" t="s">
        <v>1114</v>
      </c>
      <c r="H40" t="s">
        <v>1115</v>
      </c>
      <c r="I40" t="s">
        <v>49</v>
      </c>
      <c r="J40" t="s">
        <v>1116</v>
      </c>
      <c r="K40" t="s">
        <v>29</v>
      </c>
      <c r="L40" t="s">
        <v>1117</v>
      </c>
      <c r="M40">
        <v>180</v>
      </c>
      <c r="N40">
        <v>-66</v>
      </c>
      <c r="O40">
        <v>1000</v>
      </c>
      <c r="P40">
        <v>6.9000000000000006E-2</v>
      </c>
      <c r="Q40">
        <v>281.49900000000002</v>
      </c>
      <c r="R40">
        <v>2471</v>
      </c>
      <c r="S40">
        <v>246</v>
      </c>
      <c r="T40">
        <v>1000</v>
      </c>
      <c r="U40">
        <v>8.8999999999999996E-2</v>
      </c>
      <c r="V40">
        <v>376.91899999999998</v>
      </c>
      <c r="W40" t="s">
        <v>348</v>
      </c>
    </row>
    <row r="41" spans="1:23" x14ac:dyDescent="0.25">
      <c r="A41">
        <v>620</v>
      </c>
      <c r="B41">
        <v>6206503</v>
      </c>
      <c r="C41" t="s">
        <v>1090</v>
      </c>
      <c r="D41" t="s">
        <v>33</v>
      </c>
      <c r="E41">
        <v>2</v>
      </c>
      <c r="F41" t="s">
        <v>95</v>
      </c>
      <c r="G41" t="s">
        <v>1091</v>
      </c>
      <c r="H41" t="s">
        <v>1092</v>
      </c>
      <c r="I41" t="s">
        <v>253</v>
      </c>
      <c r="J41" t="s">
        <v>1093</v>
      </c>
      <c r="K41" t="s">
        <v>39</v>
      </c>
      <c r="L41" t="s">
        <v>64</v>
      </c>
      <c r="M41">
        <v>249</v>
      </c>
      <c r="N41">
        <v>3</v>
      </c>
      <c r="O41">
        <v>1000</v>
      </c>
      <c r="P41">
        <v>7.9000000000000001E-2</v>
      </c>
      <c r="Q41">
        <v>249</v>
      </c>
      <c r="R41">
        <v>680</v>
      </c>
      <c r="S41">
        <v>290</v>
      </c>
      <c r="T41">
        <v>1000</v>
      </c>
      <c r="U41">
        <v>7.9000000000000001E-2</v>
      </c>
      <c r="V41">
        <v>290</v>
      </c>
      <c r="W41" t="s">
        <v>618</v>
      </c>
    </row>
    <row r="42" spans="1:23" x14ac:dyDescent="0.25">
      <c r="A42">
        <v>620</v>
      </c>
      <c r="B42">
        <v>6204591</v>
      </c>
      <c r="C42" t="s">
        <v>249</v>
      </c>
      <c r="D42" t="s">
        <v>23</v>
      </c>
      <c r="E42">
        <v>2</v>
      </c>
      <c r="F42" t="s">
        <v>250</v>
      </c>
      <c r="G42" t="s">
        <v>251</v>
      </c>
      <c r="H42" t="s">
        <v>252</v>
      </c>
      <c r="I42" t="s">
        <v>253</v>
      </c>
      <c r="J42" t="s">
        <v>254</v>
      </c>
      <c r="K42" t="s">
        <v>39</v>
      </c>
      <c r="L42" t="s">
        <v>255</v>
      </c>
      <c r="M42">
        <v>199</v>
      </c>
      <c r="N42">
        <v>-47</v>
      </c>
      <c r="O42">
        <v>0</v>
      </c>
      <c r="P42">
        <v>0</v>
      </c>
      <c r="Q42">
        <v>199</v>
      </c>
      <c r="R42">
        <v>1582</v>
      </c>
      <c r="S42">
        <v>290</v>
      </c>
      <c r="T42">
        <v>1000</v>
      </c>
      <c r="U42">
        <v>7.9000000000000001E-2</v>
      </c>
      <c r="V42">
        <v>335.97800000000001</v>
      </c>
      <c r="W42" t="s">
        <v>256</v>
      </c>
    </row>
    <row r="43" spans="1:23" x14ac:dyDescent="0.25">
      <c r="A43">
        <v>620</v>
      </c>
      <c r="B43">
        <v>62010488</v>
      </c>
      <c r="C43" t="s">
        <v>988</v>
      </c>
      <c r="D43" t="s">
        <v>33</v>
      </c>
      <c r="E43">
        <v>2</v>
      </c>
      <c r="F43" t="s">
        <v>312</v>
      </c>
      <c r="G43" t="s">
        <v>989</v>
      </c>
      <c r="H43" t="s">
        <v>990</v>
      </c>
      <c r="I43" t="s">
        <v>182</v>
      </c>
      <c r="J43" t="s">
        <v>991</v>
      </c>
      <c r="K43" t="s">
        <v>39</v>
      </c>
      <c r="L43" t="s">
        <v>989</v>
      </c>
      <c r="M43">
        <v>180</v>
      </c>
      <c r="N43">
        <v>-66</v>
      </c>
      <c r="O43">
        <v>1000</v>
      </c>
      <c r="P43">
        <v>6.9000000000000006E-2</v>
      </c>
      <c r="Q43">
        <v>278.80799999999999</v>
      </c>
      <c r="R43">
        <v>2432</v>
      </c>
      <c r="S43">
        <v>264</v>
      </c>
      <c r="T43">
        <v>1000</v>
      </c>
      <c r="U43">
        <v>8.8999999999999996E-2</v>
      </c>
      <c r="V43">
        <v>391.44799999999998</v>
      </c>
      <c r="W43" t="s">
        <v>248</v>
      </c>
    </row>
    <row r="44" spans="1:23" x14ac:dyDescent="0.25">
      <c r="A44">
        <v>620</v>
      </c>
      <c r="B44">
        <v>6204591</v>
      </c>
      <c r="C44" t="s">
        <v>249</v>
      </c>
      <c r="D44" t="s">
        <v>23</v>
      </c>
      <c r="E44">
        <v>2</v>
      </c>
      <c r="F44" t="s">
        <v>250</v>
      </c>
      <c r="G44" t="s">
        <v>628</v>
      </c>
      <c r="H44" t="s">
        <v>241</v>
      </c>
      <c r="I44" t="s">
        <v>629</v>
      </c>
      <c r="J44" t="s">
        <v>630</v>
      </c>
      <c r="K44" t="s">
        <v>39</v>
      </c>
      <c r="L44" t="s">
        <v>631</v>
      </c>
      <c r="M44">
        <v>665</v>
      </c>
      <c r="N44">
        <v>-140</v>
      </c>
      <c r="O44">
        <v>10000</v>
      </c>
      <c r="P44">
        <v>6.9000000000000006E-2</v>
      </c>
      <c r="Q44">
        <v>665</v>
      </c>
      <c r="R44">
        <v>1</v>
      </c>
      <c r="S44">
        <v>815</v>
      </c>
      <c r="T44">
        <v>10000</v>
      </c>
      <c r="U44">
        <v>7.9000000000000001E-2</v>
      </c>
      <c r="V44">
        <v>815</v>
      </c>
      <c r="W44" t="s">
        <v>434</v>
      </c>
    </row>
    <row r="45" spans="1:23" x14ac:dyDescent="0.25">
      <c r="A45">
        <v>620</v>
      </c>
      <c r="B45">
        <v>6204591</v>
      </c>
      <c r="C45" t="s">
        <v>249</v>
      </c>
      <c r="D45" t="s">
        <v>23</v>
      </c>
      <c r="E45">
        <v>2</v>
      </c>
      <c r="F45" t="s">
        <v>250</v>
      </c>
      <c r="G45" t="s">
        <v>625</v>
      </c>
      <c r="H45" t="s">
        <v>241</v>
      </c>
      <c r="I45" t="s">
        <v>626</v>
      </c>
      <c r="J45" t="s">
        <v>627</v>
      </c>
      <c r="K45" t="s">
        <v>297</v>
      </c>
      <c r="L45" t="s">
        <v>64</v>
      </c>
      <c r="M45">
        <v>110</v>
      </c>
      <c r="N45">
        <v>-136</v>
      </c>
      <c r="O45">
        <v>0</v>
      </c>
      <c r="P45">
        <v>0</v>
      </c>
      <c r="Q45">
        <v>110</v>
      </c>
      <c r="R45">
        <v>1</v>
      </c>
      <c r="S45">
        <v>120</v>
      </c>
      <c r="T45">
        <v>0</v>
      </c>
      <c r="U45">
        <v>0</v>
      </c>
      <c r="V45">
        <v>120</v>
      </c>
      <c r="W45" t="s">
        <v>386</v>
      </c>
    </row>
    <row r="46" spans="1:23" x14ac:dyDescent="0.25">
      <c r="A46">
        <v>620</v>
      </c>
      <c r="B46">
        <v>6204890</v>
      </c>
      <c r="C46" t="s">
        <v>273</v>
      </c>
      <c r="D46" t="s">
        <v>33</v>
      </c>
      <c r="E46">
        <v>2</v>
      </c>
      <c r="F46" t="s">
        <v>216</v>
      </c>
      <c r="G46" t="s">
        <v>274</v>
      </c>
      <c r="H46" t="s">
        <v>275</v>
      </c>
      <c r="I46" t="s">
        <v>49</v>
      </c>
      <c r="J46" t="s">
        <v>276</v>
      </c>
      <c r="K46" t="s">
        <v>29</v>
      </c>
      <c r="L46" t="s">
        <v>277</v>
      </c>
      <c r="M46">
        <v>255</v>
      </c>
      <c r="N46">
        <v>9</v>
      </c>
      <c r="O46">
        <v>2500</v>
      </c>
      <c r="P46">
        <v>6.4000000000000001E-2</v>
      </c>
      <c r="Q46">
        <v>255</v>
      </c>
      <c r="R46">
        <v>1812</v>
      </c>
      <c r="S46">
        <v>246</v>
      </c>
      <c r="T46">
        <v>1000</v>
      </c>
      <c r="U46">
        <v>8.8999999999999996E-2</v>
      </c>
      <c r="V46">
        <v>318.26799999999997</v>
      </c>
      <c r="W46" t="s">
        <v>278</v>
      </c>
    </row>
    <row r="47" spans="1:23" x14ac:dyDescent="0.25">
      <c r="A47">
        <v>620</v>
      </c>
      <c r="B47">
        <v>6203658</v>
      </c>
      <c r="C47" t="s">
        <v>579</v>
      </c>
      <c r="D47" t="s">
        <v>33</v>
      </c>
      <c r="E47">
        <v>2</v>
      </c>
      <c r="F47" t="s">
        <v>250</v>
      </c>
      <c r="G47" t="s">
        <v>580</v>
      </c>
      <c r="H47" t="s">
        <v>581</v>
      </c>
      <c r="I47" t="s">
        <v>122</v>
      </c>
      <c r="J47" t="s">
        <v>582</v>
      </c>
      <c r="K47" t="s">
        <v>29</v>
      </c>
      <c r="L47" t="s">
        <v>270</v>
      </c>
      <c r="M47">
        <v>182</v>
      </c>
      <c r="N47">
        <v>-64</v>
      </c>
      <c r="O47">
        <v>1000</v>
      </c>
      <c r="P47">
        <v>6.4000000000000001E-2</v>
      </c>
      <c r="Q47">
        <v>182</v>
      </c>
      <c r="R47">
        <v>479</v>
      </c>
      <c r="S47">
        <v>246</v>
      </c>
      <c r="T47">
        <v>1000</v>
      </c>
      <c r="U47">
        <v>8.8999999999999996E-2</v>
      </c>
      <c r="V47">
        <v>246</v>
      </c>
      <c r="W47" t="s">
        <v>144</v>
      </c>
    </row>
    <row r="48" spans="1:23" x14ac:dyDescent="0.25">
      <c r="A48">
        <v>620</v>
      </c>
      <c r="B48">
        <v>146200575</v>
      </c>
      <c r="C48" t="s">
        <v>430</v>
      </c>
      <c r="D48" t="s">
        <v>33</v>
      </c>
      <c r="E48">
        <v>2</v>
      </c>
      <c r="F48" t="s">
        <v>250</v>
      </c>
      <c r="G48" t="s">
        <v>431</v>
      </c>
      <c r="H48" t="s">
        <v>432</v>
      </c>
      <c r="I48" t="s">
        <v>122</v>
      </c>
      <c r="J48" t="s">
        <v>433</v>
      </c>
      <c r="K48" t="s">
        <v>29</v>
      </c>
      <c r="L48" t="s">
        <v>64</v>
      </c>
      <c r="M48">
        <v>199</v>
      </c>
      <c r="N48">
        <v>-47</v>
      </c>
      <c r="O48">
        <v>1000</v>
      </c>
      <c r="P48">
        <v>7.9000000000000001E-2</v>
      </c>
      <c r="Q48">
        <v>224.28</v>
      </c>
      <c r="R48">
        <v>1320</v>
      </c>
      <c r="S48">
        <v>246</v>
      </c>
      <c r="T48">
        <v>1000</v>
      </c>
      <c r="U48">
        <v>8.8999999999999996E-2</v>
      </c>
      <c r="V48">
        <v>274.48</v>
      </c>
      <c r="W48" t="s">
        <v>434</v>
      </c>
    </row>
    <row r="49" spans="1:23" x14ac:dyDescent="0.25">
      <c r="A49">
        <v>620</v>
      </c>
      <c r="B49">
        <v>6206244</v>
      </c>
      <c r="C49" t="s">
        <v>390</v>
      </c>
      <c r="D49" t="s">
        <v>33</v>
      </c>
      <c r="E49">
        <v>2</v>
      </c>
      <c r="F49" t="s">
        <v>125</v>
      </c>
      <c r="G49" t="s">
        <v>395</v>
      </c>
      <c r="H49" t="s">
        <v>392</v>
      </c>
      <c r="I49" t="s">
        <v>122</v>
      </c>
      <c r="J49" t="s">
        <v>396</v>
      </c>
      <c r="K49" t="s">
        <v>29</v>
      </c>
      <c r="L49" t="s">
        <v>394</v>
      </c>
      <c r="M49">
        <v>179</v>
      </c>
      <c r="N49">
        <v>-67</v>
      </c>
      <c r="O49">
        <v>1200</v>
      </c>
      <c r="P49">
        <v>6.9000000000000006E-2</v>
      </c>
      <c r="Q49">
        <v>179</v>
      </c>
      <c r="R49">
        <v>484</v>
      </c>
      <c r="S49">
        <v>246</v>
      </c>
      <c r="T49">
        <v>1000</v>
      </c>
      <c r="U49">
        <v>8.8999999999999996E-2</v>
      </c>
      <c r="V49">
        <v>246</v>
      </c>
      <c r="W49" t="s">
        <v>149</v>
      </c>
    </row>
    <row r="50" spans="1:23" x14ac:dyDescent="0.25">
      <c r="A50">
        <v>620</v>
      </c>
      <c r="B50">
        <v>6206244</v>
      </c>
      <c r="C50" t="s">
        <v>390</v>
      </c>
      <c r="D50" t="s">
        <v>33</v>
      </c>
      <c r="E50">
        <v>2</v>
      </c>
      <c r="F50" t="s">
        <v>125</v>
      </c>
      <c r="G50" t="s">
        <v>391</v>
      </c>
      <c r="H50" t="s">
        <v>392</v>
      </c>
      <c r="I50" t="s">
        <v>27</v>
      </c>
      <c r="J50" t="s">
        <v>393</v>
      </c>
      <c r="K50" t="s">
        <v>29</v>
      </c>
      <c r="L50" t="s">
        <v>394</v>
      </c>
      <c r="M50">
        <v>179</v>
      </c>
      <c r="N50">
        <v>-67</v>
      </c>
      <c r="O50">
        <v>1200</v>
      </c>
      <c r="P50">
        <v>6.9000000000000006E-2</v>
      </c>
      <c r="Q50">
        <v>260.07499999999999</v>
      </c>
      <c r="R50">
        <v>2375</v>
      </c>
      <c r="S50">
        <v>246</v>
      </c>
      <c r="T50">
        <v>1000</v>
      </c>
      <c r="U50">
        <v>8.8999999999999996E-2</v>
      </c>
      <c r="V50">
        <v>368.375</v>
      </c>
      <c r="W50" t="s">
        <v>248</v>
      </c>
    </row>
    <row r="51" spans="1:23" x14ac:dyDescent="0.25">
      <c r="A51">
        <v>620</v>
      </c>
      <c r="B51">
        <v>6205320</v>
      </c>
      <c r="C51" t="s">
        <v>307</v>
      </c>
      <c r="D51" t="s">
        <v>23</v>
      </c>
      <c r="E51">
        <v>2</v>
      </c>
      <c r="F51" t="s">
        <v>67</v>
      </c>
      <c r="G51" t="s">
        <v>308</v>
      </c>
      <c r="H51" t="s">
        <v>309</v>
      </c>
      <c r="I51" t="s">
        <v>91</v>
      </c>
      <c r="J51" t="s">
        <v>310</v>
      </c>
      <c r="K51" t="s">
        <v>39</v>
      </c>
      <c r="L51" t="s">
        <v>311</v>
      </c>
      <c r="M51">
        <v>279</v>
      </c>
      <c r="N51">
        <v>33</v>
      </c>
      <c r="O51">
        <v>2000</v>
      </c>
      <c r="P51">
        <v>0.06</v>
      </c>
      <c r="Q51">
        <v>459.36</v>
      </c>
      <c r="R51">
        <v>5006</v>
      </c>
      <c r="S51">
        <v>345</v>
      </c>
      <c r="T51">
        <v>1000</v>
      </c>
      <c r="U51">
        <v>7.9000000000000001E-2</v>
      </c>
      <c r="V51">
        <v>661.47400000000005</v>
      </c>
      <c r="W51" t="s">
        <v>31</v>
      </c>
    </row>
  </sheetData>
  <pageMargins left="0.7" right="0.7" top="0.75" bottom="0.75" header="0.3" footer="0.3"/>
  <pageSetup scale="58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317A-5113-4715-B8D6-D39345284411}">
  <dimension ref="A1:W49"/>
  <sheetViews>
    <sheetView topLeftCell="B1" zoomScaleNormal="100" workbookViewId="0">
      <selection activeCell="Y22" sqref="Y22"/>
    </sheetView>
  </sheetViews>
  <sheetFormatPr defaultRowHeight="15" x14ac:dyDescent="0.25"/>
  <cols>
    <col min="1" max="1" width="0" hidden="1" customWidth="1"/>
    <col min="2" max="2" width="9.42578125" customWidth="1"/>
    <col min="3" max="3" width="32.7109375" bestFit="1" customWidth="1"/>
    <col min="4" max="5" width="0" hidden="1" customWidth="1"/>
    <col min="7" max="7" width="12.42578125" hidden="1" customWidth="1"/>
    <col min="8" max="8" width="13" customWidth="1"/>
    <col min="9" max="9" width="9.7109375" customWidth="1"/>
    <col min="10" max="10" width="9.42578125" customWidth="1"/>
    <col min="11" max="11" width="15.7109375" hidden="1" customWidth="1"/>
    <col min="12" max="12" width="15" hidden="1" customWidth="1"/>
    <col min="13" max="13" width="11.5703125" customWidth="1"/>
    <col min="14" max="14" width="7.5703125" customWidth="1"/>
    <col min="15" max="15" width="11" customWidth="1"/>
    <col min="16" max="16" width="9.85546875" customWidth="1"/>
    <col min="17" max="17" width="11" customWidth="1"/>
    <col min="18" max="18" width="11.85546875" customWidth="1"/>
    <col min="19" max="19" width="7.85546875" customWidth="1"/>
    <col min="20" max="20" width="13.7109375" customWidth="1"/>
    <col min="21" max="21" width="9.42578125" customWidth="1"/>
    <col min="22" max="22" width="10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2179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620</v>
      </c>
      <c r="B2">
        <v>6204872</v>
      </c>
      <c r="C2" t="s">
        <v>2098</v>
      </c>
      <c r="D2" t="s">
        <v>23</v>
      </c>
      <c r="E2">
        <v>3</v>
      </c>
      <c r="F2" t="s">
        <v>95</v>
      </c>
      <c r="G2" t="s">
        <v>2099</v>
      </c>
      <c r="H2" t="s">
        <v>2100</v>
      </c>
      <c r="I2" t="s">
        <v>122</v>
      </c>
      <c r="J2" t="s">
        <v>2101</v>
      </c>
      <c r="K2" t="s">
        <v>29</v>
      </c>
      <c r="L2" t="s">
        <v>2102</v>
      </c>
      <c r="M2">
        <v>246</v>
      </c>
      <c r="N2">
        <v>0</v>
      </c>
      <c r="O2">
        <v>1000</v>
      </c>
      <c r="P2">
        <v>8.8999999999999996E-2</v>
      </c>
      <c r="Q2">
        <v>246</v>
      </c>
      <c r="R2">
        <v>466</v>
      </c>
      <c r="S2">
        <v>246</v>
      </c>
      <c r="T2">
        <v>1000</v>
      </c>
      <c r="U2">
        <v>8.8999999999999996E-2</v>
      </c>
      <c r="V2">
        <v>246</v>
      </c>
      <c r="W2" t="s">
        <v>493</v>
      </c>
    </row>
    <row r="3" spans="1:23" x14ac:dyDescent="0.25">
      <c r="A3">
        <v>620</v>
      </c>
      <c r="B3">
        <v>216200169</v>
      </c>
      <c r="C3" t="s">
        <v>2085</v>
      </c>
      <c r="D3" t="s">
        <v>33</v>
      </c>
      <c r="E3">
        <v>3</v>
      </c>
      <c r="F3" t="s">
        <v>258</v>
      </c>
      <c r="G3" t="s">
        <v>2086</v>
      </c>
      <c r="H3" t="s">
        <v>2087</v>
      </c>
      <c r="I3" t="s">
        <v>122</v>
      </c>
      <c r="J3" t="s">
        <v>2088</v>
      </c>
      <c r="K3" t="s">
        <v>29</v>
      </c>
      <c r="L3" t="s">
        <v>2086</v>
      </c>
      <c r="M3">
        <v>225</v>
      </c>
      <c r="N3">
        <v>-21</v>
      </c>
      <c r="O3">
        <v>1000</v>
      </c>
      <c r="P3">
        <v>8.8999999999999996E-2</v>
      </c>
      <c r="Q3">
        <v>225</v>
      </c>
      <c r="R3">
        <v>912</v>
      </c>
      <c r="S3">
        <v>246</v>
      </c>
      <c r="T3">
        <v>1000</v>
      </c>
      <c r="U3">
        <v>8.8999999999999996E-2</v>
      </c>
      <c r="V3">
        <v>246</v>
      </c>
      <c r="W3" t="s">
        <v>763</v>
      </c>
    </row>
    <row r="4" spans="1:23" x14ac:dyDescent="0.25">
      <c r="A4">
        <v>620</v>
      </c>
      <c r="B4">
        <v>156201412</v>
      </c>
      <c r="C4" t="s">
        <v>235</v>
      </c>
      <c r="D4" t="s">
        <v>23</v>
      </c>
      <c r="E4">
        <v>3</v>
      </c>
      <c r="F4" t="s">
        <v>336</v>
      </c>
      <c r="G4" t="s">
        <v>2077</v>
      </c>
      <c r="H4" t="s">
        <v>2078</v>
      </c>
      <c r="I4" t="s">
        <v>653</v>
      </c>
      <c r="J4" t="s">
        <v>2079</v>
      </c>
      <c r="K4" t="s">
        <v>297</v>
      </c>
      <c r="L4" t="s">
        <v>64</v>
      </c>
      <c r="M4">
        <v>110</v>
      </c>
      <c r="N4">
        <v>-136</v>
      </c>
      <c r="O4">
        <v>0</v>
      </c>
      <c r="P4">
        <v>0</v>
      </c>
      <c r="Q4">
        <v>110</v>
      </c>
      <c r="R4">
        <v>1</v>
      </c>
      <c r="S4">
        <v>110</v>
      </c>
      <c r="T4">
        <v>0</v>
      </c>
      <c r="U4">
        <v>0</v>
      </c>
      <c r="V4">
        <v>110</v>
      </c>
      <c r="W4" t="s">
        <v>493</v>
      </c>
    </row>
    <row r="5" spans="1:23" x14ac:dyDescent="0.25">
      <c r="A5">
        <v>620</v>
      </c>
      <c r="B5">
        <v>196200240</v>
      </c>
      <c r="C5" t="s">
        <v>2074</v>
      </c>
      <c r="D5" t="s">
        <v>33</v>
      </c>
      <c r="E5">
        <v>3</v>
      </c>
      <c r="F5" t="s">
        <v>231</v>
      </c>
      <c r="G5" t="s">
        <v>2075</v>
      </c>
      <c r="H5" t="s">
        <v>2068</v>
      </c>
      <c r="I5" t="s">
        <v>37</v>
      </c>
      <c r="J5" t="s">
        <v>2076</v>
      </c>
      <c r="K5" t="s">
        <v>39</v>
      </c>
      <c r="L5" t="s">
        <v>64</v>
      </c>
      <c r="M5">
        <v>220</v>
      </c>
      <c r="N5">
        <v>-26</v>
      </c>
      <c r="O5">
        <v>1000</v>
      </c>
      <c r="P5">
        <v>7.9000000000000001E-2</v>
      </c>
      <c r="Q5">
        <v>220</v>
      </c>
      <c r="R5">
        <v>286</v>
      </c>
      <c r="S5">
        <v>240</v>
      </c>
      <c r="T5">
        <v>1000</v>
      </c>
      <c r="U5">
        <v>8.8999999999999996E-2</v>
      </c>
      <c r="V5">
        <v>240</v>
      </c>
      <c r="W5" t="s">
        <v>386</v>
      </c>
    </row>
    <row r="6" spans="1:23" x14ac:dyDescent="0.25">
      <c r="A6">
        <v>620</v>
      </c>
      <c r="B6">
        <v>166200706</v>
      </c>
      <c r="C6" t="s">
        <v>811</v>
      </c>
      <c r="D6" t="s">
        <v>23</v>
      </c>
      <c r="E6">
        <v>3</v>
      </c>
      <c r="F6" t="s">
        <v>180</v>
      </c>
      <c r="G6" t="s">
        <v>351</v>
      </c>
      <c r="H6" t="s">
        <v>2015</v>
      </c>
      <c r="I6" t="s">
        <v>319</v>
      </c>
      <c r="J6" t="s">
        <v>2024</v>
      </c>
      <c r="K6" t="s">
        <v>321</v>
      </c>
      <c r="L6" t="s">
        <v>1999</v>
      </c>
      <c r="M6">
        <v>195</v>
      </c>
      <c r="N6">
        <v>-51</v>
      </c>
      <c r="O6">
        <v>2000</v>
      </c>
      <c r="P6">
        <v>8.5999999999999993E-2</v>
      </c>
      <c r="Q6">
        <v>301.46800000000002</v>
      </c>
      <c r="R6">
        <v>3238</v>
      </c>
      <c r="S6">
        <v>204</v>
      </c>
      <c r="T6">
        <v>2000</v>
      </c>
      <c r="U6">
        <v>9.9000000000000005E-2</v>
      </c>
      <c r="V6">
        <v>326.56200000000001</v>
      </c>
      <c r="W6" t="s">
        <v>386</v>
      </c>
    </row>
    <row r="7" spans="1:23" x14ac:dyDescent="0.25">
      <c r="A7">
        <v>620</v>
      </c>
      <c r="B7">
        <v>196200186</v>
      </c>
      <c r="C7" t="s">
        <v>1916</v>
      </c>
      <c r="D7" t="s">
        <v>33</v>
      </c>
      <c r="E7">
        <v>3</v>
      </c>
      <c r="F7" t="s">
        <v>146</v>
      </c>
      <c r="G7" t="s">
        <v>1917</v>
      </c>
      <c r="H7" t="s">
        <v>1918</v>
      </c>
      <c r="I7" t="s">
        <v>319</v>
      </c>
      <c r="J7" t="s">
        <v>1919</v>
      </c>
      <c r="K7" t="s">
        <v>321</v>
      </c>
      <c r="L7" t="s">
        <v>1920</v>
      </c>
      <c r="M7">
        <v>189</v>
      </c>
      <c r="N7">
        <v>-57</v>
      </c>
      <c r="O7">
        <v>2000</v>
      </c>
      <c r="P7">
        <v>8.5999999999999993E-2</v>
      </c>
      <c r="Q7">
        <v>576.25800000000004</v>
      </c>
      <c r="R7">
        <v>6503</v>
      </c>
      <c r="S7">
        <v>204</v>
      </c>
      <c r="T7">
        <v>2000</v>
      </c>
      <c r="U7">
        <v>9.9000000000000005E-2</v>
      </c>
      <c r="V7">
        <v>649.79700000000003</v>
      </c>
      <c r="W7" t="s">
        <v>677</v>
      </c>
    </row>
    <row r="8" spans="1:23" x14ac:dyDescent="0.25">
      <c r="A8">
        <v>620</v>
      </c>
      <c r="B8">
        <v>6207580</v>
      </c>
      <c r="C8" t="s">
        <v>66</v>
      </c>
      <c r="D8" t="s">
        <v>33</v>
      </c>
      <c r="E8">
        <v>3</v>
      </c>
      <c r="F8" t="s">
        <v>67</v>
      </c>
      <c r="G8" t="s">
        <v>68</v>
      </c>
      <c r="H8" t="s">
        <v>69</v>
      </c>
      <c r="I8" t="s">
        <v>37</v>
      </c>
      <c r="J8" t="s">
        <v>70</v>
      </c>
      <c r="K8" t="s">
        <v>39</v>
      </c>
      <c r="L8" t="s">
        <v>71</v>
      </c>
      <c r="M8">
        <v>160</v>
      </c>
      <c r="N8">
        <v>-86</v>
      </c>
      <c r="O8">
        <v>1400</v>
      </c>
      <c r="P8">
        <v>6.9000000000000006E-2</v>
      </c>
      <c r="Q8">
        <v>160</v>
      </c>
      <c r="R8">
        <v>474</v>
      </c>
      <c r="S8">
        <v>240</v>
      </c>
      <c r="T8">
        <v>1000</v>
      </c>
      <c r="U8">
        <v>8.8999999999999996E-2</v>
      </c>
      <c r="V8">
        <v>240</v>
      </c>
      <c r="W8" t="s">
        <v>52</v>
      </c>
    </row>
    <row r="9" spans="1:23" x14ac:dyDescent="0.25">
      <c r="A9">
        <v>620</v>
      </c>
      <c r="B9">
        <v>196200117</v>
      </c>
      <c r="C9" t="s">
        <v>1847</v>
      </c>
      <c r="D9" t="s">
        <v>33</v>
      </c>
      <c r="E9">
        <v>3</v>
      </c>
      <c r="F9" t="s">
        <v>1848</v>
      </c>
      <c r="G9" t="s">
        <v>1849</v>
      </c>
      <c r="H9" t="s">
        <v>1845</v>
      </c>
      <c r="I9" t="s">
        <v>128</v>
      </c>
      <c r="J9" t="s">
        <v>1856</v>
      </c>
      <c r="K9" t="s">
        <v>39</v>
      </c>
      <c r="L9" t="s">
        <v>64</v>
      </c>
      <c r="M9">
        <v>734</v>
      </c>
      <c r="N9">
        <v>-71</v>
      </c>
      <c r="O9">
        <v>10000</v>
      </c>
      <c r="P9">
        <v>6.9000000000000006E-2</v>
      </c>
      <c r="Q9">
        <v>734</v>
      </c>
      <c r="R9">
        <v>1</v>
      </c>
      <c r="S9">
        <v>815</v>
      </c>
      <c r="T9">
        <v>10000</v>
      </c>
      <c r="U9">
        <v>7.9000000000000001E-2</v>
      </c>
      <c r="V9">
        <v>815</v>
      </c>
      <c r="W9" t="s">
        <v>136</v>
      </c>
    </row>
    <row r="10" spans="1:23" x14ac:dyDescent="0.25">
      <c r="A10">
        <v>620</v>
      </c>
      <c r="B10">
        <v>196200117</v>
      </c>
      <c r="C10" t="s">
        <v>1847</v>
      </c>
      <c r="D10" t="s">
        <v>33</v>
      </c>
      <c r="E10">
        <v>3</v>
      </c>
      <c r="F10" t="s">
        <v>1848</v>
      </c>
      <c r="G10" t="s">
        <v>1849</v>
      </c>
      <c r="H10" t="s">
        <v>1845</v>
      </c>
      <c r="I10" t="s">
        <v>653</v>
      </c>
      <c r="J10" t="s">
        <v>1851</v>
      </c>
      <c r="K10" t="s">
        <v>297</v>
      </c>
      <c r="L10" t="s">
        <v>1849</v>
      </c>
      <c r="M10">
        <v>87</v>
      </c>
      <c r="N10">
        <v>-159</v>
      </c>
      <c r="O10">
        <v>0</v>
      </c>
      <c r="P10">
        <v>0</v>
      </c>
      <c r="Q10">
        <v>87</v>
      </c>
      <c r="R10">
        <v>1</v>
      </c>
      <c r="S10">
        <v>110</v>
      </c>
      <c r="T10">
        <v>0</v>
      </c>
      <c r="U10">
        <v>0</v>
      </c>
      <c r="V10">
        <v>110</v>
      </c>
      <c r="W10" t="s">
        <v>586</v>
      </c>
    </row>
    <row r="11" spans="1:23" x14ac:dyDescent="0.25">
      <c r="A11">
        <v>620</v>
      </c>
      <c r="B11">
        <v>196200117</v>
      </c>
      <c r="C11" t="s">
        <v>1847</v>
      </c>
      <c r="D11" t="s">
        <v>33</v>
      </c>
      <c r="E11">
        <v>3</v>
      </c>
      <c r="F11" t="s">
        <v>1848</v>
      </c>
      <c r="G11" t="s">
        <v>1849</v>
      </c>
      <c r="H11" t="s">
        <v>1845</v>
      </c>
      <c r="I11" t="s">
        <v>1160</v>
      </c>
      <c r="J11" t="s">
        <v>1850</v>
      </c>
      <c r="K11" t="s">
        <v>29</v>
      </c>
      <c r="L11" t="s">
        <v>1849</v>
      </c>
      <c r="M11">
        <v>254</v>
      </c>
      <c r="N11">
        <v>8</v>
      </c>
      <c r="O11">
        <v>1000</v>
      </c>
      <c r="P11">
        <v>7.9000000000000001E-2</v>
      </c>
      <c r="Q11">
        <v>254</v>
      </c>
      <c r="R11">
        <v>498</v>
      </c>
      <c r="S11">
        <v>302</v>
      </c>
      <c r="T11">
        <v>1000</v>
      </c>
      <c r="U11">
        <v>7.9000000000000001E-2</v>
      </c>
      <c r="V11">
        <v>302</v>
      </c>
      <c r="W11" t="s">
        <v>545</v>
      </c>
    </row>
    <row r="12" spans="1:23" x14ac:dyDescent="0.25">
      <c r="A12">
        <v>620</v>
      </c>
      <c r="B12">
        <v>620520</v>
      </c>
      <c r="C12" t="s">
        <v>88</v>
      </c>
      <c r="D12" t="s">
        <v>33</v>
      </c>
      <c r="E12">
        <v>3</v>
      </c>
      <c r="F12" t="s">
        <v>89</v>
      </c>
      <c r="G12" t="s">
        <v>90</v>
      </c>
      <c r="H12" t="s">
        <v>90</v>
      </c>
      <c r="I12" t="s">
        <v>91</v>
      </c>
      <c r="J12" t="s">
        <v>92</v>
      </c>
      <c r="K12" t="s">
        <v>39</v>
      </c>
      <c r="L12" t="s">
        <v>30</v>
      </c>
      <c r="M12">
        <v>250</v>
      </c>
      <c r="N12">
        <v>4</v>
      </c>
      <c r="O12">
        <v>2500</v>
      </c>
      <c r="P12">
        <v>0.06</v>
      </c>
      <c r="Q12">
        <v>339.1</v>
      </c>
      <c r="R12">
        <v>3985</v>
      </c>
      <c r="S12">
        <v>345</v>
      </c>
      <c r="T12">
        <v>1000</v>
      </c>
      <c r="U12">
        <v>7.9000000000000001E-2</v>
      </c>
      <c r="V12">
        <v>580.81500000000005</v>
      </c>
      <c r="W12" t="s">
        <v>93</v>
      </c>
    </row>
    <row r="13" spans="1:23" x14ac:dyDescent="0.25">
      <c r="A13">
        <v>620</v>
      </c>
      <c r="B13">
        <v>146200787</v>
      </c>
      <c r="C13" t="s">
        <v>1765</v>
      </c>
      <c r="D13" t="s">
        <v>33</v>
      </c>
      <c r="E13">
        <v>3</v>
      </c>
      <c r="F13" t="s">
        <v>89</v>
      </c>
      <c r="G13" t="s">
        <v>1766</v>
      </c>
      <c r="H13" t="s">
        <v>1767</v>
      </c>
      <c r="I13" t="s">
        <v>1768</v>
      </c>
      <c r="J13" t="s">
        <v>1769</v>
      </c>
      <c r="K13" t="s">
        <v>39</v>
      </c>
      <c r="L13" t="s">
        <v>1770</v>
      </c>
      <c r="M13">
        <v>714</v>
      </c>
      <c r="N13">
        <v>-91</v>
      </c>
      <c r="O13">
        <v>10000</v>
      </c>
      <c r="P13">
        <v>6.9000000000000006E-2</v>
      </c>
      <c r="Q13">
        <v>714</v>
      </c>
      <c r="R13">
        <v>1930</v>
      </c>
      <c r="S13">
        <v>815</v>
      </c>
      <c r="T13">
        <v>10000</v>
      </c>
      <c r="U13">
        <v>7.9000000000000001E-2</v>
      </c>
      <c r="V13">
        <v>815</v>
      </c>
      <c r="W13" t="s">
        <v>401</v>
      </c>
    </row>
    <row r="14" spans="1:23" x14ac:dyDescent="0.25">
      <c r="A14">
        <v>620</v>
      </c>
      <c r="B14">
        <v>216200021</v>
      </c>
      <c r="C14" t="s">
        <v>1682</v>
      </c>
      <c r="D14" t="s">
        <v>33</v>
      </c>
      <c r="E14">
        <v>3</v>
      </c>
      <c r="F14" t="s">
        <v>312</v>
      </c>
      <c r="G14" t="s">
        <v>733</v>
      </c>
      <c r="H14" t="s">
        <v>1683</v>
      </c>
      <c r="I14" t="s">
        <v>642</v>
      </c>
      <c r="J14" t="s">
        <v>1684</v>
      </c>
      <c r="K14" t="s">
        <v>297</v>
      </c>
      <c r="L14" t="s">
        <v>818</v>
      </c>
      <c r="M14">
        <v>89</v>
      </c>
      <c r="N14">
        <v>-157</v>
      </c>
      <c r="O14">
        <v>0</v>
      </c>
      <c r="P14">
        <v>0</v>
      </c>
      <c r="Q14">
        <v>89</v>
      </c>
      <c r="R14">
        <v>1</v>
      </c>
      <c r="S14">
        <v>99</v>
      </c>
      <c r="T14">
        <v>0</v>
      </c>
      <c r="U14">
        <v>0</v>
      </c>
      <c r="V14">
        <v>99</v>
      </c>
      <c r="W14" t="s">
        <v>136</v>
      </c>
    </row>
    <row r="15" spans="1:23" x14ac:dyDescent="0.25">
      <c r="A15">
        <v>620</v>
      </c>
      <c r="B15">
        <v>196200047</v>
      </c>
      <c r="C15" t="s">
        <v>1675</v>
      </c>
      <c r="D15" t="s">
        <v>33</v>
      </c>
      <c r="E15">
        <v>3</v>
      </c>
      <c r="F15" t="s">
        <v>146</v>
      </c>
      <c r="G15" t="s">
        <v>534</v>
      </c>
      <c r="H15" t="s">
        <v>1673</v>
      </c>
      <c r="I15" t="s">
        <v>91</v>
      </c>
      <c r="J15" t="s">
        <v>1678</v>
      </c>
      <c r="K15" t="s">
        <v>39</v>
      </c>
      <c r="L15" t="s">
        <v>1453</v>
      </c>
      <c r="M15">
        <v>295</v>
      </c>
      <c r="N15">
        <v>49</v>
      </c>
      <c r="O15">
        <v>1200</v>
      </c>
      <c r="P15">
        <v>7.9000000000000001E-2</v>
      </c>
      <c r="Q15">
        <v>524.02099999999996</v>
      </c>
      <c r="R15">
        <v>4099</v>
      </c>
      <c r="S15">
        <v>345</v>
      </c>
      <c r="T15">
        <v>1000</v>
      </c>
      <c r="U15">
        <v>7.9000000000000001E-2</v>
      </c>
      <c r="V15">
        <v>589.82100000000003</v>
      </c>
      <c r="W15" t="s">
        <v>677</v>
      </c>
    </row>
    <row r="16" spans="1:23" x14ac:dyDescent="0.25">
      <c r="A16">
        <v>620</v>
      </c>
      <c r="B16">
        <v>196200047</v>
      </c>
      <c r="C16" t="s">
        <v>1675</v>
      </c>
      <c r="D16" t="s">
        <v>33</v>
      </c>
      <c r="E16">
        <v>3</v>
      </c>
      <c r="F16" t="s">
        <v>146</v>
      </c>
      <c r="G16" t="s">
        <v>1676</v>
      </c>
      <c r="H16" t="s">
        <v>1673</v>
      </c>
      <c r="I16" t="s">
        <v>182</v>
      </c>
      <c r="J16" t="s">
        <v>1677</v>
      </c>
      <c r="K16" t="s">
        <v>39</v>
      </c>
      <c r="L16" t="s">
        <v>64</v>
      </c>
      <c r="M16">
        <v>269</v>
      </c>
      <c r="N16">
        <v>23</v>
      </c>
      <c r="O16">
        <v>1000</v>
      </c>
      <c r="P16">
        <v>7.9000000000000001E-2</v>
      </c>
      <c r="Q16">
        <v>325.48500000000001</v>
      </c>
      <c r="R16">
        <v>1715</v>
      </c>
      <c r="S16">
        <v>264</v>
      </c>
      <c r="T16">
        <v>1000</v>
      </c>
      <c r="U16">
        <v>8.8999999999999996E-2</v>
      </c>
      <c r="V16">
        <v>327.63499999999999</v>
      </c>
      <c r="W16" t="s">
        <v>640</v>
      </c>
    </row>
    <row r="17" spans="1:23" x14ac:dyDescent="0.25">
      <c r="A17">
        <v>620</v>
      </c>
      <c r="B17">
        <v>236200009</v>
      </c>
      <c r="C17" t="s">
        <v>1644</v>
      </c>
      <c r="D17" t="s">
        <v>33</v>
      </c>
      <c r="E17">
        <v>3</v>
      </c>
      <c r="F17" t="s">
        <v>54</v>
      </c>
      <c r="G17" t="s">
        <v>1358</v>
      </c>
      <c r="H17" t="s">
        <v>1645</v>
      </c>
      <c r="I17" t="s">
        <v>319</v>
      </c>
      <c r="J17" t="s">
        <v>1646</v>
      </c>
      <c r="K17" t="s">
        <v>321</v>
      </c>
      <c r="L17" t="s">
        <v>64</v>
      </c>
      <c r="M17">
        <v>204</v>
      </c>
      <c r="N17">
        <v>-42</v>
      </c>
      <c r="O17">
        <v>2000</v>
      </c>
      <c r="P17">
        <v>9.9000000000000005E-2</v>
      </c>
      <c r="Q17">
        <v>204</v>
      </c>
      <c r="R17">
        <v>1</v>
      </c>
      <c r="S17">
        <v>204</v>
      </c>
      <c r="T17">
        <v>2000</v>
      </c>
      <c r="U17">
        <v>9.9000000000000005E-2</v>
      </c>
      <c r="V17">
        <v>204</v>
      </c>
      <c r="W17" t="s">
        <v>493</v>
      </c>
    </row>
    <row r="18" spans="1:23" x14ac:dyDescent="0.25">
      <c r="A18">
        <v>620</v>
      </c>
      <c r="B18">
        <v>62049</v>
      </c>
      <c r="C18" t="s">
        <v>124</v>
      </c>
      <c r="D18" t="s">
        <v>33</v>
      </c>
      <c r="E18">
        <v>3</v>
      </c>
      <c r="F18" t="s">
        <v>125</v>
      </c>
      <c r="G18" t="s">
        <v>126</v>
      </c>
      <c r="H18" t="s">
        <v>127</v>
      </c>
      <c r="I18" t="s">
        <v>128</v>
      </c>
      <c r="J18" t="s">
        <v>129</v>
      </c>
      <c r="K18" t="s">
        <v>39</v>
      </c>
      <c r="L18" t="s">
        <v>130</v>
      </c>
      <c r="M18">
        <v>559</v>
      </c>
      <c r="N18">
        <v>-246</v>
      </c>
      <c r="O18">
        <v>0</v>
      </c>
      <c r="P18">
        <v>0</v>
      </c>
      <c r="Q18">
        <v>559</v>
      </c>
      <c r="R18">
        <v>6198</v>
      </c>
      <c r="S18">
        <v>815</v>
      </c>
      <c r="T18">
        <v>10000</v>
      </c>
      <c r="U18">
        <v>7.9000000000000001E-2</v>
      </c>
      <c r="V18">
        <v>815</v>
      </c>
      <c r="W18" t="s">
        <v>31</v>
      </c>
    </row>
    <row r="19" spans="1:23" x14ac:dyDescent="0.25">
      <c r="A19">
        <v>620</v>
      </c>
      <c r="B19">
        <v>186200143</v>
      </c>
      <c r="C19" t="s">
        <v>1484</v>
      </c>
      <c r="D19" t="s">
        <v>33</v>
      </c>
      <c r="E19">
        <v>3</v>
      </c>
      <c r="F19" t="s">
        <v>108</v>
      </c>
      <c r="G19" t="s">
        <v>1485</v>
      </c>
      <c r="H19" t="s">
        <v>1486</v>
      </c>
      <c r="I19" t="s">
        <v>91</v>
      </c>
      <c r="J19" t="s">
        <v>1487</v>
      </c>
      <c r="K19" t="s">
        <v>39</v>
      </c>
      <c r="L19" t="s">
        <v>488</v>
      </c>
      <c r="M19">
        <v>324</v>
      </c>
      <c r="N19">
        <v>78</v>
      </c>
      <c r="O19">
        <v>1200</v>
      </c>
      <c r="P19">
        <v>7.9000000000000001E-2</v>
      </c>
      <c r="Q19">
        <v>324</v>
      </c>
      <c r="R19">
        <v>658</v>
      </c>
      <c r="S19">
        <v>345</v>
      </c>
      <c r="T19">
        <v>1000</v>
      </c>
      <c r="U19">
        <v>7.9000000000000001E-2</v>
      </c>
      <c r="V19">
        <v>345</v>
      </c>
      <c r="W19" t="s">
        <v>915</v>
      </c>
    </row>
    <row r="20" spans="1:23" x14ac:dyDescent="0.25">
      <c r="A20">
        <v>620</v>
      </c>
      <c r="B20">
        <v>6207200</v>
      </c>
      <c r="C20" t="s">
        <v>1388</v>
      </c>
      <c r="D20" t="s">
        <v>33</v>
      </c>
      <c r="E20">
        <v>3</v>
      </c>
      <c r="F20" t="s">
        <v>125</v>
      </c>
      <c r="G20" t="s">
        <v>1389</v>
      </c>
      <c r="H20" t="s">
        <v>1390</v>
      </c>
      <c r="I20" t="s">
        <v>1391</v>
      </c>
      <c r="J20" t="s">
        <v>1392</v>
      </c>
      <c r="K20" t="s">
        <v>297</v>
      </c>
      <c r="L20" t="s">
        <v>1389</v>
      </c>
      <c r="M20">
        <v>125</v>
      </c>
      <c r="N20">
        <v>-121</v>
      </c>
      <c r="O20">
        <v>0</v>
      </c>
      <c r="P20">
        <v>0</v>
      </c>
      <c r="Q20">
        <v>125</v>
      </c>
      <c r="R20">
        <v>1</v>
      </c>
      <c r="S20">
        <v>120</v>
      </c>
      <c r="T20">
        <v>0</v>
      </c>
      <c r="U20">
        <v>0</v>
      </c>
      <c r="V20">
        <v>120</v>
      </c>
      <c r="W20" t="s">
        <v>1393</v>
      </c>
    </row>
    <row r="21" spans="1:23" x14ac:dyDescent="0.25">
      <c r="A21">
        <v>620</v>
      </c>
      <c r="B21">
        <v>176200140</v>
      </c>
      <c r="C21" t="s">
        <v>574</v>
      </c>
      <c r="D21" t="s">
        <v>33</v>
      </c>
      <c r="E21">
        <v>3</v>
      </c>
      <c r="F21" t="s">
        <v>54</v>
      </c>
      <c r="G21" t="s">
        <v>1357</v>
      </c>
      <c r="H21" t="s">
        <v>1358</v>
      </c>
      <c r="I21" t="s">
        <v>642</v>
      </c>
      <c r="J21" t="s">
        <v>1359</v>
      </c>
      <c r="K21" t="s">
        <v>297</v>
      </c>
      <c r="L21" t="s">
        <v>64</v>
      </c>
      <c r="M21">
        <v>83</v>
      </c>
      <c r="N21">
        <v>-163</v>
      </c>
      <c r="O21">
        <v>0</v>
      </c>
      <c r="P21">
        <v>0</v>
      </c>
      <c r="Q21">
        <v>83</v>
      </c>
      <c r="R21">
        <v>1</v>
      </c>
      <c r="S21">
        <v>99</v>
      </c>
      <c r="T21">
        <v>0</v>
      </c>
      <c r="U21">
        <v>0</v>
      </c>
      <c r="V21">
        <v>99</v>
      </c>
      <c r="W21" t="s">
        <v>545</v>
      </c>
    </row>
    <row r="22" spans="1:23" x14ac:dyDescent="0.25">
      <c r="A22">
        <v>620</v>
      </c>
      <c r="B22">
        <v>186200040</v>
      </c>
      <c r="C22" t="s">
        <v>546</v>
      </c>
      <c r="D22" t="s">
        <v>23</v>
      </c>
      <c r="E22">
        <v>3</v>
      </c>
      <c r="F22" t="s">
        <v>125</v>
      </c>
      <c r="G22" t="s">
        <v>1327</v>
      </c>
      <c r="H22" t="s">
        <v>1328</v>
      </c>
      <c r="I22" t="s">
        <v>49</v>
      </c>
      <c r="J22" t="s">
        <v>1330</v>
      </c>
      <c r="K22" t="s">
        <v>29</v>
      </c>
      <c r="L22" t="s">
        <v>1327</v>
      </c>
      <c r="M22">
        <v>255</v>
      </c>
      <c r="N22">
        <v>9</v>
      </c>
      <c r="O22">
        <v>2000</v>
      </c>
      <c r="P22">
        <v>7.0000000000000007E-2</v>
      </c>
      <c r="Q22">
        <v>313.66000000000003</v>
      </c>
      <c r="R22">
        <v>2838</v>
      </c>
      <c r="S22">
        <v>246</v>
      </c>
      <c r="T22">
        <v>1000</v>
      </c>
      <c r="U22">
        <v>8.8999999999999996E-2</v>
      </c>
      <c r="V22">
        <v>409.58199999999999</v>
      </c>
      <c r="W22" t="s">
        <v>290</v>
      </c>
    </row>
    <row r="23" spans="1:23" x14ac:dyDescent="0.25">
      <c r="A23">
        <v>620</v>
      </c>
      <c r="B23">
        <v>186200040</v>
      </c>
      <c r="C23" t="s">
        <v>546</v>
      </c>
      <c r="D23" t="s">
        <v>23</v>
      </c>
      <c r="E23">
        <v>3</v>
      </c>
      <c r="F23" t="s">
        <v>125</v>
      </c>
      <c r="G23" t="s">
        <v>1327</v>
      </c>
      <c r="H23" t="s">
        <v>1328</v>
      </c>
      <c r="I23" t="s">
        <v>1160</v>
      </c>
      <c r="J23" t="s">
        <v>1329</v>
      </c>
      <c r="K23" t="s">
        <v>29</v>
      </c>
      <c r="L23" t="s">
        <v>1327</v>
      </c>
      <c r="M23">
        <v>235</v>
      </c>
      <c r="N23">
        <v>-11</v>
      </c>
      <c r="O23">
        <v>1000</v>
      </c>
      <c r="P23">
        <v>7.9000000000000001E-2</v>
      </c>
      <c r="Q23">
        <v>306.73200000000003</v>
      </c>
      <c r="R23">
        <v>1908</v>
      </c>
      <c r="S23">
        <v>302</v>
      </c>
      <c r="T23">
        <v>1000</v>
      </c>
      <c r="U23">
        <v>7.9000000000000001E-2</v>
      </c>
      <c r="V23">
        <v>373.73200000000003</v>
      </c>
      <c r="W23" t="s">
        <v>434</v>
      </c>
    </row>
    <row r="24" spans="1:23" x14ac:dyDescent="0.25">
      <c r="A24">
        <v>620</v>
      </c>
      <c r="B24">
        <v>6205352</v>
      </c>
      <c r="C24" t="s">
        <v>1313</v>
      </c>
      <c r="D24" t="s">
        <v>23</v>
      </c>
      <c r="E24">
        <v>3</v>
      </c>
      <c r="F24" t="s">
        <v>170</v>
      </c>
      <c r="G24" t="s">
        <v>1314</v>
      </c>
      <c r="H24" t="s">
        <v>1315</v>
      </c>
      <c r="I24" t="s">
        <v>27</v>
      </c>
      <c r="J24" t="s">
        <v>1316</v>
      </c>
      <c r="K24" t="s">
        <v>29</v>
      </c>
      <c r="L24" t="s">
        <v>1311</v>
      </c>
      <c r="M24">
        <v>180</v>
      </c>
      <c r="N24">
        <v>-66</v>
      </c>
      <c r="O24">
        <v>1000</v>
      </c>
      <c r="P24">
        <v>6.9000000000000006E-2</v>
      </c>
      <c r="Q24">
        <v>281.154</v>
      </c>
      <c r="R24">
        <v>2466</v>
      </c>
      <c r="S24">
        <v>246</v>
      </c>
      <c r="T24">
        <v>1000</v>
      </c>
      <c r="U24">
        <v>8.8999999999999996E-2</v>
      </c>
      <c r="V24">
        <v>376.47399999999999</v>
      </c>
      <c r="W24" t="s">
        <v>348</v>
      </c>
    </row>
    <row r="25" spans="1:23" x14ac:dyDescent="0.25">
      <c r="A25">
        <v>620</v>
      </c>
      <c r="B25">
        <v>236200006</v>
      </c>
      <c r="C25" t="s">
        <v>1218</v>
      </c>
      <c r="D25" t="s">
        <v>33</v>
      </c>
      <c r="E25">
        <v>3</v>
      </c>
      <c r="F25" t="s">
        <v>95</v>
      </c>
      <c r="G25" t="s">
        <v>1219</v>
      </c>
      <c r="H25" t="s">
        <v>1220</v>
      </c>
      <c r="I25" t="s">
        <v>122</v>
      </c>
      <c r="J25" t="s">
        <v>1221</v>
      </c>
      <c r="K25" t="s">
        <v>29</v>
      </c>
      <c r="L25" t="s">
        <v>64</v>
      </c>
      <c r="M25">
        <v>240</v>
      </c>
      <c r="N25">
        <v>-6</v>
      </c>
      <c r="O25">
        <v>1000</v>
      </c>
      <c r="P25">
        <v>8.8999999999999996E-2</v>
      </c>
      <c r="Q25">
        <v>240</v>
      </c>
      <c r="R25">
        <v>848</v>
      </c>
      <c r="S25">
        <v>246</v>
      </c>
      <c r="T25">
        <v>1000</v>
      </c>
      <c r="U25">
        <v>8.8999999999999996E-2</v>
      </c>
      <c r="V25">
        <v>246</v>
      </c>
      <c r="W25" t="s">
        <v>168</v>
      </c>
    </row>
    <row r="26" spans="1:23" x14ac:dyDescent="0.25">
      <c r="A26">
        <v>620</v>
      </c>
      <c r="B26">
        <v>176200088</v>
      </c>
      <c r="C26" t="s">
        <v>1086</v>
      </c>
      <c r="D26" t="s">
        <v>33</v>
      </c>
      <c r="E26">
        <v>3</v>
      </c>
      <c r="F26" t="s">
        <v>108</v>
      </c>
      <c r="G26" t="s">
        <v>1087</v>
      </c>
      <c r="H26" t="s">
        <v>1088</v>
      </c>
      <c r="I26" t="s">
        <v>122</v>
      </c>
      <c r="J26" t="s">
        <v>1089</v>
      </c>
      <c r="K26" t="s">
        <v>29</v>
      </c>
      <c r="L26" t="s">
        <v>64</v>
      </c>
      <c r="M26">
        <v>210</v>
      </c>
      <c r="N26">
        <v>-36</v>
      </c>
      <c r="O26">
        <v>1000</v>
      </c>
      <c r="P26">
        <v>7.9000000000000001E-2</v>
      </c>
      <c r="Q26">
        <v>210</v>
      </c>
      <c r="R26">
        <v>332</v>
      </c>
      <c r="S26">
        <v>246</v>
      </c>
      <c r="T26">
        <v>1000</v>
      </c>
      <c r="U26">
        <v>8.8999999999999996E-2</v>
      </c>
      <c r="V26">
        <v>246</v>
      </c>
      <c r="W26" t="s">
        <v>800</v>
      </c>
    </row>
    <row r="27" spans="1:23" x14ac:dyDescent="0.25">
      <c r="A27">
        <v>620</v>
      </c>
      <c r="B27">
        <v>62010295</v>
      </c>
      <c r="C27" t="s">
        <v>881</v>
      </c>
      <c r="D27" t="s">
        <v>33</v>
      </c>
      <c r="E27">
        <v>3</v>
      </c>
      <c r="F27" t="s">
        <v>312</v>
      </c>
      <c r="G27" t="s">
        <v>880</v>
      </c>
      <c r="H27" t="s">
        <v>882</v>
      </c>
      <c r="I27" t="s">
        <v>49</v>
      </c>
      <c r="J27" t="s">
        <v>883</v>
      </c>
      <c r="K27" t="s">
        <v>29</v>
      </c>
      <c r="L27" t="s">
        <v>884</v>
      </c>
      <c r="M27">
        <v>375</v>
      </c>
      <c r="N27">
        <v>129</v>
      </c>
      <c r="O27">
        <v>0</v>
      </c>
      <c r="P27">
        <v>0</v>
      </c>
      <c r="Q27">
        <v>375</v>
      </c>
      <c r="R27">
        <v>4476</v>
      </c>
      <c r="S27">
        <v>246</v>
      </c>
      <c r="T27">
        <v>1000</v>
      </c>
      <c r="U27">
        <v>8.8999999999999996E-2</v>
      </c>
      <c r="V27">
        <v>555.36400000000003</v>
      </c>
      <c r="W27" t="s">
        <v>751</v>
      </c>
    </row>
    <row r="28" spans="1:23" x14ac:dyDescent="0.25">
      <c r="A28">
        <v>620</v>
      </c>
      <c r="B28">
        <v>6201855</v>
      </c>
      <c r="C28" t="s">
        <v>174</v>
      </c>
      <c r="D28" t="s">
        <v>33</v>
      </c>
      <c r="E28">
        <v>3</v>
      </c>
      <c r="F28" t="s">
        <v>170</v>
      </c>
      <c r="G28" t="s">
        <v>173</v>
      </c>
      <c r="H28" t="s">
        <v>175</v>
      </c>
      <c r="I28" t="s">
        <v>176</v>
      </c>
      <c r="J28" t="s">
        <v>177</v>
      </c>
      <c r="K28" t="s">
        <v>39</v>
      </c>
      <c r="L28" t="s">
        <v>178</v>
      </c>
      <c r="M28">
        <v>165</v>
      </c>
      <c r="N28">
        <v>-81</v>
      </c>
      <c r="O28">
        <v>1000</v>
      </c>
      <c r="P28">
        <v>6.9000000000000006E-2</v>
      </c>
      <c r="Q28">
        <v>165</v>
      </c>
      <c r="R28">
        <v>728</v>
      </c>
      <c r="S28">
        <v>245</v>
      </c>
      <c r="T28">
        <v>1000</v>
      </c>
      <c r="U28">
        <v>8.8999999999999996E-2</v>
      </c>
      <c r="V28">
        <v>245</v>
      </c>
      <c r="W28" t="s">
        <v>52</v>
      </c>
    </row>
    <row r="29" spans="1:23" x14ac:dyDescent="0.25">
      <c r="A29">
        <v>620</v>
      </c>
      <c r="B29">
        <v>6203114</v>
      </c>
      <c r="C29" t="s">
        <v>821</v>
      </c>
      <c r="D29" t="s">
        <v>23</v>
      </c>
      <c r="E29">
        <v>3</v>
      </c>
      <c r="F29" t="s">
        <v>236</v>
      </c>
      <c r="G29" t="s">
        <v>822</v>
      </c>
      <c r="H29" t="s">
        <v>823</v>
      </c>
      <c r="I29" t="s">
        <v>824</v>
      </c>
      <c r="J29" t="s">
        <v>825</v>
      </c>
      <c r="K29" t="s">
        <v>39</v>
      </c>
      <c r="L29" t="s">
        <v>826</v>
      </c>
      <c r="M29">
        <v>965</v>
      </c>
      <c r="N29">
        <v>-34</v>
      </c>
      <c r="O29">
        <v>10000</v>
      </c>
      <c r="P29">
        <v>6.9000000000000006E-2</v>
      </c>
      <c r="Q29">
        <v>965</v>
      </c>
      <c r="R29">
        <v>167</v>
      </c>
      <c r="S29">
        <v>1014</v>
      </c>
      <c r="T29">
        <v>10000</v>
      </c>
      <c r="U29">
        <v>7.9000000000000001E-2</v>
      </c>
      <c r="V29">
        <v>1014</v>
      </c>
      <c r="W29" t="s">
        <v>624</v>
      </c>
    </row>
    <row r="30" spans="1:23" x14ac:dyDescent="0.25">
      <c r="A30">
        <v>620</v>
      </c>
      <c r="B30">
        <v>166200706</v>
      </c>
      <c r="C30" t="s">
        <v>811</v>
      </c>
      <c r="D30" t="s">
        <v>23</v>
      </c>
      <c r="E30">
        <v>3</v>
      </c>
      <c r="F30" t="s">
        <v>180</v>
      </c>
      <c r="G30" t="s">
        <v>812</v>
      </c>
      <c r="H30" t="s">
        <v>809</v>
      </c>
      <c r="I30" t="s">
        <v>642</v>
      </c>
      <c r="J30" t="s">
        <v>815</v>
      </c>
      <c r="K30" t="s">
        <v>297</v>
      </c>
      <c r="L30" t="s">
        <v>64</v>
      </c>
      <c r="M30">
        <v>78</v>
      </c>
      <c r="N30">
        <v>-168</v>
      </c>
      <c r="O30">
        <v>0</v>
      </c>
      <c r="P30">
        <v>0</v>
      </c>
      <c r="Q30">
        <v>78</v>
      </c>
      <c r="R30">
        <v>1</v>
      </c>
      <c r="S30">
        <v>99</v>
      </c>
      <c r="T30">
        <v>0</v>
      </c>
      <c r="U30">
        <v>0</v>
      </c>
      <c r="V30">
        <v>99</v>
      </c>
      <c r="W30" t="s">
        <v>586</v>
      </c>
    </row>
    <row r="31" spans="1:23" x14ac:dyDescent="0.25">
      <c r="A31">
        <v>620</v>
      </c>
      <c r="B31">
        <v>166200706</v>
      </c>
      <c r="C31" t="s">
        <v>811</v>
      </c>
      <c r="D31" t="s">
        <v>23</v>
      </c>
      <c r="E31">
        <v>3</v>
      </c>
      <c r="F31" t="s">
        <v>180</v>
      </c>
      <c r="G31" t="s">
        <v>812</v>
      </c>
      <c r="H31" t="s">
        <v>809</v>
      </c>
      <c r="I31" t="s">
        <v>703</v>
      </c>
      <c r="J31" t="s">
        <v>813</v>
      </c>
      <c r="K31" t="s">
        <v>29</v>
      </c>
      <c r="L31" t="s">
        <v>814</v>
      </c>
      <c r="M31">
        <v>268</v>
      </c>
      <c r="N31">
        <v>22</v>
      </c>
      <c r="O31">
        <v>1200</v>
      </c>
      <c r="P31">
        <v>7.9000000000000001E-2</v>
      </c>
      <c r="Q31">
        <v>437.77100000000002</v>
      </c>
      <c r="R31">
        <v>3349</v>
      </c>
      <c r="S31">
        <v>246</v>
      </c>
      <c r="T31">
        <v>1000</v>
      </c>
      <c r="U31">
        <v>8.8999999999999996E-2</v>
      </c>
      <c r="V31">
        <v>455.06099999999998</v>
      </c>
      <c r="W31" t="s">
        <v>456</v>
      </c>
    </row>
    <row r="32" spans="1:23" x14ac:dyDescent="0.25">
      <c r="A32">
        <v>620</v>
      </c>
      <c r="B32">
        <v>166200001</v>
      </c>
      <c r="C32" t="s">
        <v>764</v>
      </c>
      <c r="D32" t="s">
        <v>33</v>
      </c>
      <c r="E32">
        <v>3</v>
      </c>
      <c r="F32" t="s">
        <v>216</v>
      </c>
      <c r="G32" t="s">
        <v>398</v>
      </c>
      <c r="H32" t="s">
        <v>765</v>
      </c>
      <c r="I32" t="s">
        <v>642</v>
      </c>
      <c r="J32" t="s">
        <v>768</v>
      </c>
      <c r="K32" t="s">
        <v>297</v>
      </c>
      <c r="L32" t="s">
        <v>64</v>
      </c>
      <c r="M32">
        <v>75</v>
      </c>
      <c r="N32">
        <v>-171</v>
      </c>
      <c r="O32">
        <v>0</v>
      </c>
      <c r="P32">
        <v>0</v>
      </c>
      <c r="Q32">
        <v>75</v>
      </c>
      <c r="R32">
        <v>1</v>
      </c>
      <c r="S32">
        <v>99</v>
      </c>
      <c r="T32">
        <v>0</v>
      </c>
      <c r="U32">
        <v>0</v>
      </c>
      <c r="V32">
        <v>99</v>
      </c>
      <c r="W32" t="s">
        <v>83</v>
      </c>
    </row>
    <row r="33" spans="1:23" x14ac:dyDescent="0.25">
      <c r="A33">
        <v>620</v>
      </c>
      <c r="B33">
        <v>166200001</v>
      </c>
      <c r="C33" t="s">
        <v>764</v>
      </c>
      <c r="D33" t="s">
        <v>33</v>
      </c>
      <c r="E33">
        <v>3</v>
      </c>
      <c r="F33" t="s">
        <v>216</v>
      </c>
      <c r="G33" t="s">
        <v>398</v>
      </c>
      <c r="H33" t="s">
        <v>765</v>
      </c>
      <c r="I33" t="s">
        <v>49</v>
      </c>
      <c r="J33" t="s">
        <v>766</v>
      </c>
      <c r="K33" t="s">
        <v>29</v>
      </c>
      <c r="L33" t="s">
        <v>767</v>
      </c>
      <c r="M33">
        <v>250</v>
      </c>
      <c r="N33">
        <v>4</v>
      </c>
      <c r="O33">
        <v>2100</v>
      </c>
      <c r="P33">
        <v>6.9000000000000006E-2</v>
      </c>
      <c r="Q33">
        <v>250</v>
      </c>
      <c r="R33">
        <v>1392</v>
      </c>
      <c r="S33">
        <v>246</v>
      </c>
      <c r="T33">
        <v>1000</v>
      </c>
      <c r="U33">
        <v>8.8999999999999996E-2</v>
      </c>
      <c r="V33">
        <v>280.88799999999998</v>
      </c>
      <c r="W33" t="s">
        <v>677</v>
      </c>
    </row>
    <row r="34" spans="1:23" x14ac:dyDescent="0.25">
      <c r="A34">
        <v>620</v>
      </c>
      <c r="B34">
        <v>6206208</v>
      </c>
      <c r="C34" t="s">
        <v>752</v>
      </c>
      <c r="D34" t="s">
        <v>23</v>
      </c>
      <c r="E34">
        <v>3</v>
      </c>
      <c r="F34" t="s">
        <v>67</v>
      </c>
      <c r="G34" t="s">
        <v>756</v>
      </c>
      <c r="H34" t="s">
        <v>754</v>
      </c>
      <c r="I34" t="s">
        <v>253</v>
      </c>
      <c r="J34" t="s">
        <v>757</v>
      </c>
      <c r="K34" t="s">
        <v>39</v>
      </c>
      <c r="L34" t="s">
        <v>368</v>
      </c>
      <c r="M34">
        <v>285</v>
      </c>
      <c r="N34">
        <v>39</v>
      </c>
      <c r="O34">
        <v>1000</v>
      </c>
      <c r="P34">
        <v>7.9000000000000001E-2</v>
      </c>
      <c r="Q34">
        <v>285</v>
      </c>
      <c r="R34">
        <v>336</v>
      </c>
      <c r="S34">
        <v>290</v>
      </c>
      <c r="T34">
        <v>1000</v>
      </c>
      <c r="U34">
        <v>7.9000000000000001E-2</v>
      </c>
      <c r="V34">
        <v>290</v>
      </c>
      <c r="W34" t="s">
        <v>168</v>
      </c>
    </row>
    <row r="35" spans="1:23" x14ac:dyDescent="0.25">
      <c r="A35">
        <v>620</v>
      </c>
      <c r="B35">
        <v>6206208</v>
      </c>
      <c r="C35" t="s">
        <v>752</v>
      </c>
      <c r="D35" t="s">
        <v>23</v>
      </c>
      <c r="E35">
        <v>3</v>
      </c>
      <c r="F35" t="s">
        <v>67</v>
      </c>
      <c r="G35" t="s">
        <v>753</v>
      </c>
      <c r="H35" t="s">
        <v>754</v>
      </c>
      <c r="I35" t="s">
        <v>176</v>
      </c>
      <c r="J35" t="s">
        <v>755</v>
      </c>
      <c r="K35" t="s">
        <v>39</v>
      </c>
      <c r="L35" t="s">
        <v>368</v>
      </c>
      <c r="M35">
        <v>242</v>
      </c>
      <c r="N35">
        <v>-4</v>
      </c>
      <c r="O35">
        <v>1000</v>
      </c>
      <c r="P35">
        <v>8.8999999999999996E-2</v>
      </c>
      <c r="Q35">
        <v>242</v>
      </c>
      <c r="R35">
        <v>505</v>
      </c>
      <c r="S35">
        <v>245</v>
      </c>
      <c r="T35">
        <v>1000</v>
      </c>
      <c r="U35">
        <v>8.8999999999999996E-2</v>
      </c>
      <c r="V35">
        <v>245</v>
      </c>
      <c r="W35" t="s">
        <v>640</v>
      </c>
    </row>
    <row r="36" spans="1:23" x14ac:dyDescent="0.25">
      <c r="A36">
        <v>620</v>
      </c>
      <c r="B36">
        <v>6206115</v>
      </c>
      <c r="C36" t="s">
        <v>358</v>
      </c>
      <c r="D36" t="s">
        <v>33</v>
      </c>
      <c r="E36">
        <v>3</v>
      </c>
      <c r="F36" t="s">
        <v>24</v>
      </c>
      <c r="G36" t="s">
        <v>711</v>
      </c>
      <c r="H36" t="s">
        <v>712</v>
      </c>
      <c r="I36" t="s">
        <v>508</v>
      </c>
      <c r="J36" t="s">
        <v>713</v>
      </c>
      <c r="K36" t="s">
        <v>29</v>
      </c>
      <c r="L36" t="s">
        <v>714</v>
      </c>
      <c r="M36">
        <v>235</v>
      </c>
      <c r="N36">
        <v>-11</v>
      </c>
      <c r="O36">
        <v>1000</v>
      </c>
      <c r="P36">
        <v>0.06</v>
      </c>
      <c r="Q36">
        <v>235</v>
      </c>
      <c r="R36">
        <v>598</v>
      </c>
      <c r="S36">
        <v>281</v>
      </c>
      <c r="T36">
        <v>1000</v>
      </c>
      <c r="U36">
        <v>8.8999999999999996E-2</v>
      </c>
      <c r="V36">
        <v>281</v>
      </c>
      <c r="W36" t="s">
        <v>545</v>
      </c>
    </row>
    <row r="37" spans="1:23" x14ac:dyDescent="0.25">
      <c r="A37">
        <v>620</v>
      </c>
      <c r="B37">
        <v>156201412</v>
      </c>
      <c r="C37" t="s">
        <v>235</v>
      </c>
      <c r="D37" t="s">
        <v>23</v>
      </c>
      <c r="E37">
        <v>3</v>
      </c>
      <c r="F37" t="s">
        <v>336</v>
      </c>
      <c r="G37" t="s">
        <v>682</v>
      </c>
      <c r="H37" t="s">
        <v>679</v>
      </c>
      <c r="I37" t="s">
        <v>128</v>
      </c>
      <c r="J37" t="s">
        <v>683</v>
      </c>
      <c r="K37" t="s">
        <v>39</v>
      </c>
      <c r="L37" t="s">
        <v>241</v>
      </c>
      <c r="M37">
        <v>864</v>
      </c>
      <c r="N37">
        <v>59</v>
      </c>
      <c r="O37">
        <v>0</v>
      </c>
      <c r="P37">
        <v>0</v>
      </c>
      <c r="Q37">
        <v>864</v>
      </c>
      <c r="R37">
        <v>1</v>
      </c>
      <c r="S37">
        <v>815</v>
      </c>
      <c r="T37">
        <v>10000</v>
      </c>
      <c r="U37">
        <v>7.9000000000000001E-2</v>
      </c>
      <c r="V37">
        <v>815</v>
      </c>
      <c r="W37" t="s">
        <v>684</v>
      </c>
    </row>
    <row r="38" spans="1:23" x14ac:dyDescent="0.25">
      <c r="A38">
        <v>620</v>
      </c>
      <c r="B38">
        <v>156201412</v>
      </c>
      <c r="C38" t="s">
        <v>235</v>
      </c>
      <c r="D38" t="s">
        <v>23</v>
      </c>
      <c r="E38">
        <v>3</v>
      </c>
      <c r="F38" t="s">
        <v>336</v>
      </c>
      <c r="G38" t="s">
        <v>678</v>
      </c>
      <c r="H38" t="s">
        <v>679</v>
      </c>
      <c r="I38" t="s">
        <v>680</v>
      </c>
      <c r="J38" t="s">
        <v>681</v>
      </c>
      <c r="K38" t="s">
        <v>39</v>
      </c>
      <c r="L38" t="s">
        <v>241</v>
      </c>
      <c r="M38">
        <v>435</v>
      </c>
      <c r="N38">
        <v>189</v>
      </c>
      <c r="O38">
        <v>1200</v>
      </c>
      <c r="P38">
        <v>5.6000000000000001E-2</v>
      </c>
      <c r="Q38">
        <v>726.81600000000003</v>
      </c>
      <c r="R38">
        <v>6411</v>
      </c>
      <c r="S38">
        <v>484</v>
      </c>
      <c r="T38">
        <v>1000</v>
      </c>
      <c r="U38">
        <v>7.9000000000000001E-2</v>
      </c>
      <c r="V38">
        <v>911.46900000000005</v>
      </c>
      <c r="W38" t="s">
        <v>278</v>
      </c>
    </row>
    <row r="39" spans="1:23" x14ac:dyDescent="0.25">
      <c r="A39">
        <v>620</v>
      </c>
      <c r="B39">
        <v>6206630</v>
      </c>
      <c r="C39" t="s">
        <v>619</v>
      </c>
      <c r="D39" t="s">
        <v>33</v>
      </c>
      <c r="E39">
        <v>3</v>
      </c>
      <c r="F39" t="s">
        <v>216</v>
      </c>
      <c r="G39" t="s">
        <v>620</v>
      </c>
      <c r="H39" t="s">
        <v>621</v>
      </c>
      <c r="I39" t="s">
        <v>27</v>
      </c>
      <c r="J39" t="s">
        <v>622</v>
      </c>
      <c r="K39" t="s">
        <v>29</v>
      </c>
      <c r="L39" t="s">
        <v>623</v>
      </c>
      <c r="M39">
        <v>264</v>
      </c>
      <c r="N39">
        <v>18</v>
      </c>
      <c r="O39">
        <v>1000</v>
      </c>
      <c r="P39">
        <v>6.5000000000000002E-2</v>
      </c>
      <c r="Q39">
        <v>365.92</v>
      </c>
      <c r="R39">
        <v>2568</v>
      </c>
      <c r="S39">
        <v>246</v>
      </c>
      <c r="T39">
        <v>1000</v>
      </c>
      <c r="U39">
        <v>8.8999999999999996E-2</v>
      </c>
      <c r="V39">
        <v>385.55200000000002</v>
      </c>
      <c r="W39" t="s">
        <v>624</v>
      </c>
    </row>
    <row r="40" spans="1:23" x14ac:dyDescent="0.25">
      <c r="A40">
        <v>620</v>
      </c>
      <c r="B40">
        <v>6203479</v>
      </c>
      <c r="C40" t="s">
        <v>598</v>
      </c>
      <c r="D40" t="s">
        <v>33</v>
      </c>
      <c r="E40">
        <v>3</v>
      </c>
      <c r="F40" t="s">
        <v>146</v>
      </c>
      <c r="G40" t="s">
        <v>599</v>
      </c>
      <c r="H40" t="s">
        <v>600</v>
      </c>
      <c r="I40" t="s">
        <v>49</v>
      </c>
      <c r="J40" t="s">
        <v>601</v>
      </c>
      <c r="K40" t="s">
        <v>29</v>
      </c>
      <c r="L40" t="s">
        <v>602</v>
      </c>
      <c r="M40">
        <v>350</v>
      </c>
      <c r="N40">
        <v>104</v>
      </c>
      <c r="O40">
        <v>0</v>
      </c>
      <c r="P40">
        <v>0</v>
      </c>
      <c r="Q40">
        <v>350</v>
      </c>
      <c r="R40">
        <v>3358</v>
      </c>
      <c r="S40">
        <v>246</v>
      </c>
      <c r="T40">
        <v>1000</v>
      </c>
      <c r="U40">
        <v>8.8999999999999996E-2</v>
      </c>
      <c r="V40">
        <v>455.86200000000002</v>
      </c>
      <c r="W40" t="s">
        <v>290</v>
      </c>
    </row>
    <row r="41" spans="1:23" x14ac:dyDescent="0.25">
      <c r="A41">
        <v>620</v>
      </c>
      <c r="B41">
        <v>6204589</v>
      </c>
      <c r="C41" t="s">
        <v>243</v>
      </c>
      <c r="D41" t="s">
        <v>33</v>
      </c>
      <c r="E41">
        <v>3</v>
      </c>
      <c r="F41" t="s">
        <v>101</v>
      </c>
      <c r="G41" t="s">
        <v>244</v>
      </c>
      <c r="H41" t="s">
        <v>245</v>
      </c>
      <c r="I41" t="s">
        <v>27</v>
      </c>
      <c r="J41" t="s">
        <v>246</v>
      </c>
      <c r="K41" t="s">
        <v>29</v>
      </c>
      <c r="L41" t="s">
        <v>247</v>
      </c>
      <c r="M41">
        <v>185</v>
      </c>
      <c r="N41">
        <v>-61</v>
      </c>
      <c r="O41">
        <v>1200</v>
      </c>
      <c r="P41">
        <v>6.9000000000000006E-2</v>
      </c>
      <c r="Q41">
        <v>213.63499999999999</v>
      </c>
      <c r="R41">
        <v>1615</v>
      </c>
      <c r="S41">
        <v>246</v>
      </c>
      <c r="T41">
        <v>1000</v>
      </c>
      <c r="U41">
        <v>8.8999999999999996E-2</v>
      </c>
      <c r="V41">
        <v>300.73500000000001</v>
      </c>
      <c r="W41" t="s">
        <v>248</v>
      </c>
    </row>
    <row r="42" spans="1:23" x14ac:dyDescent="0.25">
      <c r="A42">
        <v>620</v>
      </c>
      <c r="B42">
        <v>146201011</v>
      </c>
      <c r="C42" t="s">
        <v>590</v>
      </c>
      <c r="D42" t="s">
        <v>33</v>
      </c>
      <c r="E42">
        <v>3</v>
      </c>
      <c r="F42" t="s">
        <v>180</v>
      </c>
      <c r="G42" t="s">
        <v>591</v>
      </c>
      <c r="H42" t="s">
        <v>592</v>
      </c>
      <c r="I42" t="s">
        <v>27</v>
      </c>
      <c r="J42" t="s">
        <v>593</v>
      </c>
      <c r="K42" t="s">
        <v>29</v>
      </c>
      <c r="L42" t="s">
        <v>594</v>
      </c>
      <c r="M42">
        <v>248</v>
      </c>
      <c r="N42">
        <v>2</v>
      </c>
      <c r="O42">
        <v>1200</v>
      </c>
      <c r="P42">
        <v>7.9000000000000001E-2</v>
      </c>
      <c r="Q42">
        <v>384.19600000000003</v>
      </c>
      <c r="R42">
        <v>2924</v>
      </c>
      <c r="S42">
        <v>246</v>
      </c>
      <c r="T42">
        <v>1000</v>
      </c>
      <c r="U42">
        <v>8.8999999999999996E-2</v>
      </c>
      <c r="V42">
        <v>417.23599999999999</v>
      </c>
      <c r="W42" t="s">
        <v>386</v>
      </c>
    </row>
    <row r="43" spans="1:23" x14ac:dyDescent="0.25">
      <c r="A43">
        <v>620</v>
      </c>
      <c r="B43">
        <v>186200167</v>
      </c>
      <c r="C43" t="s">
        <v>587</v>
      </c>
      <c r="D43" t="s">
        <v>23</v>
      </c>
      <c r="E43">
        <v>3</v>
      </c>
      <c r="F43" t="s">
        <v>180</v>
      </c>
      <c r="G43" t="s">
        <v>588</v>
      </c>
      <c r="H43" t="s">
        <v>117</v>
      </c>
      <c r="I43" t="s">
        <v>319</v>
      </c>
      <c r="J43" t="s">
        <v>589</v>
      </c>
      <c r="K43" t="s">
        <v>321</v>
      </c>
      <c r="L43" t="s">
        <v>64</v>
      </c>
      <c r="M43">
        <v>184</v>
      </c>
      <c r="N43">
        <v>-62</v>
      </c>
      <c r="O43">
        <v>2000</v>
      </c>
      <c r="P43">
        <v>8.5999999999999993E-2</v>
      </c>
      <c r="Q43">
        <v>184</v>
      </c>
      <c r="R43">
        <v>207</v>
      </c>
      <c r="S43">
        <v>204</v>
      </c>
      <c r="T43">
        <v>2000</v>
      </c>
      <c r="U43">
        <v>9.9000000000000005E-2</v>
      </c>
      <c r="V43">
        <v>204</v>
      </c>
      <c r="W43" t="s">
        <v>136</v>
      </c>
    </row>
    <row r="44" spans="1:23" x14ac:dyDescent="0.25">
      <c r="A44">
        <v>620</v>
      </c>
      <c r="B44">
        <v>176200140</v>
      </c>
      <c r="C44" t="s">
        <v>574</v>
      </c>
      <c r="D44" t="s">
        <v>33</v>
      </c>
      <c r="E44">
        <v>3</v>
      </c>
      <c r="F44" t="s">
        <v>54</v>
      </c>
      <c r="G44" t="s">
        <v>583</v>
      </c>
      <c r="H44" t="s">
        <v>117</v>
      </c>
      <c r="I44" t="s">
        <v>122</v>
      </c>
      <c r="J44" t="s">
        <v>584</v>
      </c>
      <c r="K44" t="s">
        <v>29</v>
      </c>
      <c r="L44" t="s">
        <v>585</v>
      </c>
      <c r="M44">
        <v>195</v>
      </c>
      <c r="N44">
        <v>-51</v>
      </c>
      <c r="O44">
        <v>1000</v>
      </c>
      <c r="P44">
        <v>6.9000000000000006E-2</v>
      </c>
      <c r="Q44">
        <v>279.04199999999997</v>
      </c>
      <c r="R44">
        <v>2218</v>
      </c>
      <c r="S44">
        <v>246</v>
      </c>
      <c r="T44">
        <v>1000</v>
      </c>
      <c r="U44">
        <v>8.8999999999999996E-2</v>
      </c>
      <c r="V44">
        <v>354.40199999999999</v>
      </c>
      <c r="W44" t="s">
        <v>586</v>
      </c>
    </row>
    <row r="45" spans="1:23" x14ac:dyDescent="0.25">
      <c r="A45">
        <v>620</v>
      </c>
      <c r="B45">
        <v>176200140</v>
      </c>
      <c r="C45" t="s">
        <v>574</v>
      </c>
      <c r="D45" t="s">
        <v>33</v>
      </c>
      <c r="E45">
        <v>3</v>
      </c>
      <c r="F45" t="s">
        <v>54</v>
      </c>
      <c r="G45" t="s">
        <v>575</v>
      </c>
      <c r="H45" t="s">
        <v>576</v>
      </c>
      <c r="I45" t="s">
        <v>27</v>
      </c>
      <c r="J45" t="s">
        <v>577</v>
      </c>
      <c r="K45" t="s">
        <v>29</v>
      </c>
      <c r="L45" t="s">
        <v>578</v>
      </c>
      <c r="M45">
        <v>299</v>
      </c>
      <c r="N45">
        <v>53</v>
      </c>
      <c r="O45">
        <v>3000</v>
      </c>
      <c r="P45">
        <v>6.9000000000000006E-2</v>
      </c>
      <c r="Q45">
        <v>533.66899999999998</v>
      </c>
      <c r="R45">
        <v>6401</v>
      </c>
      <c r="S45">
        <v>246</v>
      </c>
      <c r="T45">
        <v>1000</v>
      </c>
      <c r="U45">
        <v>8.8999999999999996E-2</v>
      </c>
      <c r="V45">
        <v>726.68899999999996</v>
      </c>
      <c r="W45" t="s">
        <v>149</v>
      </c>
    </row>
    <row r="46" spans="1:23" x14ac:dyDescent="0.25">
      <c r="A46">
        <v>620</v>
      </c>
      <c r="B46">
        <v>6207491</v>
      </c>
      <c r="C46" t="s">
        <v>516</v>
      </c>
      <c r="D46" t="s">
        <v>33</v>
      </c>
      <c r="E46">
        <v>3</v>
      </c>
      <c r="F46" t="s">
        <v>146</v>
      </c>
      <c r="G46" t="s">
        <v>517</v>
      </c>
      <c r="H46" t="s">
        <v>518</v>
      </c>
      <c r="I46" t="s">
        <v>49</v>
      </c>
      <c r="J46" t="s">
        <v>519</v>
      </c>
      <c r="K46" t="s">
        <v>29</v>
      </c>
      <c r="L46" t="s">
        <v>520</v>
      </c>
      <c r="M46">
        <v>250</v>
      </c>
      <c r="N46">
        <v>4</v>
      </c>
      <c r="O46">
        <v>2500</v>
      </c>
      <c r="P46">
        <v>6.5000000000000002E-2</v>
      </c>
      <c r="Q46">
        <v>307.52499999999998</v>
      </c>
      <c r="R46">
        <v>3385</v>
      </c>
      <c r="S46">
        <v>246</v>
      </c>
      <c r="T46">
        <v>1000</v>
      </c>
      <c r="U46">
        <v>8.8999999999999996E-2</v>
      </c>
      <c r="V46">
        <v>458.26499999999999</v>
      </c>
      <c r="W46" t="s">
        <v>52</v>
      </c>
    </row>
    <row r="47" spans="1:23" x14ac:dyDescent="0.25">
      <c r="A47">
        <v>620</v>
      </c>
      <c r="B47">
        <v>6207033</v>
      </c>
      <c r="C47" t="s">
        <v>463</v>
      </c>
      <c r="D47" t="s">
        <v>33</v>
      </c>
      <c r="E47">
        <v>3</v>
      </c>
      <c r="F47" t="s">
        <v>108</v>
      </c>
      <c r="G47" t="s">
        <v>464</v>
      </c>
      <c r="H47" t="s">
        <v>465</v>
      </c>
      <c r="I47" t="s">
        <v>466</v>
      </c>
      <c r="J47" t="s">
        <v>467</v>
      </c>
      <c r="K47" t="s">
        <v>29</v>
      </c>
      <c r="L47" t="s">
        <v>212</v>
      </c>
      <c r="M47">
        <v>189</v>
      </c>
      <c r="N47">
        <v>-57</v>
      </c>
      <c r="O47">
        <v>1000</v>
      </c>
      <c r="P47">
        <v>6.9000000000000006E-2</v>
      </c>
      <c r="Q47">
        <v>190.518</v>
      </c>
      <c r="R47">
        <v>1022</v>
      </c>
      <c r="S47">
        <v>264</v>
      </c>
      <c r="T47">
        <v>1000</v>
      </c>
      <c r="U47">
        <v>8.8999999999999996E-2</v>
      </c>
      <c r="V47">
        <v>265.95800000000003</v>
      </c>
      <c r="W47" t="s">
        <v>354</v>
      </c>
    </row>
    <row r="48" spans="1:23" x14ac:dyDescent="0.25">
      <c r="A48">
        <v>620</v>
      </c>
      <c r="B48">
        <v>6206115</v>
      </c>
      <c r="C48" t="s">
        <v>358</v>
      </c>
      <c r="D48" t="s">
        <v>33</v>
      </c>
      <c r="E48">
        <v>3</v>
      </c>
      <c r="F48" t="s">
        <v>24</v>
      </c>
      <c r="G48" t="s">
        <v>359</v>
      </c>
      <c r="H48" t="s">
        <v>360</v>
      </c>
      <c r="I48" t="s">
        <v>339</v>
      </c>
      <c r="J48" t="s">
        <v>361</v>
      </c>
      <c r="K48" t="s">
        <v>29</v>
      </c>
      <c r="L48" t="s">
        <v>362</v>
      </c>
      <c r="M48">
        <v>325</v>
      </c>
      <c r="N48">
        <v>79</v>
      </c>
      <c r="O48">
        <v>1000</v>
      </c>
      <c r="P48">
        <v>0.125</v>
      </c>
      <c r="Q48">
        <v>325</v>
      </c>
      <c r="R48">
        <v>879</v>
      </c>
      <c r="S48">
        <v>309</v>
      </c>
      <c r="T48">
        <v>1000</v>
      </c>
      <c r="U48">
        <v>0.14899999999999999</v>
      </c>
      <c r="V48">
        <v>309</v>
      </c>
      <c r="W48" t="s">
        <v>363</v>
      </c>
    </row>
    <row r="49" spans="1:23" x14ac:dyDescent="0.25">
      <c r="A49">
        <v>620</v>
      </c>
      <c r="B49">
        <v>6206089</v>
      </c>
      <c r="C49" t="s">
        <v>263</v>
      </c>
      <c r="D49" t="s">
        <v>33</v>
      </c>
      <c r="E49">
        <v>3</v>
      </c>
      <c r="F49" t="s">
        <v>54</v>
      </c>
      <c r="G49" t="s">
        <v>355</v>
      </c>
      <c r="H49" t="s">
        <v>356</v>
      </c>
      <c r="I49" t="s">
        <v>27</v>
      </c>
      <c r="J49" t="s">
        <v>357</v>
      </c>
      <c r="K49" t="s">
        <v>29</v>
      </c>
      <c r="L49" t="s">
        <v>267</v>
      </c>
      <c r="M49">
        <v>179</v>
      </c>
      <c r="N49">
        <v>-67</v>
      </c>
      <c r="O49">
        <v>1500</v>
      </c>
      <c r="P49">
        <v>6.5000000000000002E-2</v>
      </c>
      <c r="Q49">
        <v>179</v>
      </c>
      <c r="R49">
        <v>253</v>
      </c>
      <c r="S49">
        <v>246</v>
      </c>
      <c r="T49">
        <v>1000</v>
      </c>
      <c r="U49">
        <v>8.8999999999999996E-2</v>
      </c>
      <c r="V49">
        <v>246</v>
      </c>
      <c r="W49" t="s">
        <v>149</v>
      </c>
    </row>
  </sheetData>
  <pageMargins left="0.7" right="0.7" top="0.75" bottom="0.75" header="0.3" footer="0.3"/>
  <pageSetup scale="61" orientation="landscape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C226-2EE6-4068-ADE9-6F7E6F76B078}">
  <dimension ref="A1:W45"/>
  <sheetViews>
    <sheetView topLeftCell="B1" zoomScaleNormal="100" workbookViewId="0">
      <selection activeCell="Q33" sqref="Q33"/>
    </sheetView>
  </sheetViews>
  <sheetFormatPr defaultRowHeight="15" x14ac:dyDescent="0.25"/>
  <cols>
    <col min="1" max="1" width="0" hidden="1" customWidth="1"/>
    <col min="2" max="2" width="9.42578125" customWidth="1"/>
    <col min="3" max="3" width="31" bestFit="1" customWidth="1"/>
    <col min="4" max="5" width="0" hidden="1" customWidth="1"/>
    <col min="7" max="7" width="12.42578125" hidden="1" customWidth="1"/>
    <col min="8" max="8" width="13" customWidth="1"/>
    <col min="9" max="9" width="9.7109375" customWidth="1"/>
    <col min="10" max="10" width="9.42578125" customWidth="1"/>
    <col min="11" max="11" width="15.7109375" hidden="1" customWidth="1"/>
    <col min="12" max="12" width="15" hidden="1" customWidth="1"/>
    <col min="13" max="13" width="12.5703125" customWidth="1"/>
    <col min="14" max="14" width="8.85546875" customWidth="1"/>
    <col min="15" max="15" width="12.28515625" customWidth="1"/>
    <col min="16" max="16" width="11.28515625" customWidth="1"/>
    <col min="17" max="17" width="11" customWidth="1"/>
    <col min="18" max="18" width="16.28515625" customWidth="1"/>
    <col min="19" max="19" width="13.28515625" customWidth="1"/>
    <col min="20" max="20" width="19.42578125" customWidth="1"/>
    <col min="21" max="21" width="14.5703125" customWidth="1"/>
    <col min="22" max="22" width="10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2179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620</v>
      </c>
      <c r="B2">
        <v>6205842</v>
      </c>
      <c r="C2" t="s">
        <v>1398</v>
      </c>
      <c r="D2" t="s">
        <v>33</v>
      </c>
      <c r="E2">
        <v>4</v>
      </c>
      <c r="F2" t="s">
        <v>108</v>
      </c>
      <c r="G2" t="s">
        <v>2107</v>
      </c>
      <c r="H2" t="s">
        <v>2105</v>
      </c>
      <c r="I2" t="s">
        <v>122</v>
      </c>
      <c r="J2" t="s">
        <v>2108</v>
      </c>
      <c r="K2" t="s">
        <v>29</v>
      </c>
      <c r="L2" t="s">
        <v>2109</v>
      </c>
      <c r="M2">
        <v>200</v>
      </c>
      <c r="N2">
        <v>-46</v>
      </c>
      <c r="O2">
        <v>1200</v>
      </c>
      <c r="P2">
        <v>5.1999999999999998E-2</v>
      </c>
      <c r="Q2">
        <v>226.988</v>
      </c>
      <c r="R2">
        <v>1719</v>
      </c>
      <c r="S2">
        <v>246</v>
      </c>
      <c r="T2">
        <v>1000</v>
      </c>
      <c r="U2">
        <v>8.8999999999999996E-2</v>
      </c>
      <c r="V2">
        <v>309.99099999999999</v>
      </c>
      <c r="W2" t="s">
        <v>149</v>
      </c>
    </row>
    <row r="3" spans="1:23" x14ac:dyDescent="0.25">
      <c r="A3">
        <v>620</v>
      </c>
      <c r="B3">
        <v>6204387</v>
      </c>
      <c r="C3" t="s">
        <v>2089</v>
      </c>
      <c r="D3" t="s">
        <v>33</v>
      </c>
      <c r="E3">
        <v>4</v>
      </c>
      <c r="F3" t="s">
        <v>95</v>
      </c>
      <c r="G3" t="s">
        <v>2090</v>
      </c>
      <c r="H3" t="s">
        <v>2091</v>
      </c>
      <c r="I3" t="s">
        <v>27</v>
      </c>
      <c r="J3" t="s">
        <v>2092</v>
      </c>
      <c r="K3" t="s">
        <v>29</v>
      </c>
      <c r="L3" t="s">
        <v>2093</v>
      </c>
      <c r="M3">
        <v>190</v>
      </c>
      <c r="N3">
        <v>-56</v>
      </c>
      <c r="O3">
        <v>1200</v>
      </c>
      <c r="P3">
        <v>6.9000000000000006E-2</v>
      </c>
      <c r="Q3">
        <v>190</v>
      </c>
      <c r="R3">
        <v>470</v>
      </c>
      <c r="S3">
        <v>246</v>
      </c>
      <c r="T3">
        <v>1000</v>
      </c>
      <c r="U3">
        <v>8.8999999999999996E-2</v>
      </c>
      <c r="V3">
        <v>246</v>
      </c>
      <c r="W3" t="s">
        <v>290</v>
      </c>
    </row>
    <row r="4" spans="1:23" x14ac:dyDescent="0.25">
      <c r="A4">
        <v>620</v>
      </c>
      <c r="B4">
        <v>6208015</v>
      </c>
      <c r="C4" t="s">
        <v>2063</v>
      </c>
      <c r="D4" t="s">
        <v>33</v>
      </c>
      <c r="E4">
        <v>4</v>
      </c>
      <c r="F4" t="s">
        <v>108</v>
      </c>
      <c r="G4" t="s">
        <v>2064</v>
      </c>
      <c r="H4" t="s">
        <v>2065</v>
      </c>
      <c r="I4" t="s">
        <v>37</v>
      </c>
      <c r="J4" t="s">
        <v>2066</v>
      </c>
      <c r="K4" t="s">
        <v>39</v>
      </c>
      <c r="L4" t="s">
        <v>2064</v>
      </c>
      <c r="M4">
        <v>235</v>
      </c>
      <c r="N4">
        <v>-11</v>
      </c>
      <c r="O4">
        <v>1000</v>
      </c>
      <c r="P4">
        <v>8.8999999999999996E-2</v>
      </c>
      <c r="Q4">
        <v>235</v>
      </c>
      <c r="R4">
        <v>0</v>
      </c>
      <c r="S4">
        <v>240</v>
      </c>
      <c r="T4">
        <v>1000</v>
      </c>
      <c r="U4">
        <v>8.8999999999999996E-2</v>
      </c>
      <c r="V4">
        <v>240</v>
      </c>
      <c r="W4" t="s">
        <v>168</v>
      </c>
    </row>
    <row r="5" spans="1:23" x14ac:dyDescent="0.25">
      <c r="A5">
        <v>620</v>
      </c>
      <c r="B5">
        <v>196200233</v>
      </c>
      <c r="C5" t="s">
        <v>2060</v>
      </c>
      <c r="D5" t="s">
        <v>33</v>
      </c>
      <c r="E5">
        <v>4</v>
      </c>
      <c r="F5" t="s">
        <v>250</v>
      </c>
      <c r="G5" t="s">
        <v>2061</v>
      </c>
      <c r="H5" t="s">
        <v>2058</v>
      </c>
      <c r="I5" t="s">
        <v>253</v>
      </c>
      <c r="J5" t="s">
        <v>2062</v>
      </c>
      <c r="K5" t="s">
        <v>39</v>
      </c>
      <c r="L5" t="s">
        <v>2061</v>
      </c>
      <c r="M5">
        <v>264</v>
      </c>
      <c r="N5">
        <v>18</v>
      </c>
      <c r="O5">
        <v>1000</v>
      </c>
      <c r="P5">
        <v>7.9000000000000001E-2</v>
      </c>
      <c r="Q5">
        <v>264</v>
      </c>
      <c r="R5">
        <v>649</v>
      </c>
      <c r="S5">
        <v>290</v>
      </c>
      <c r="T5">
        <v>1000</v>
      </c>
      <c r="U5">
        <v>7.9000000000000001E-2</v>
      </c>
      <c r="V5">
        <v>290</v>
      </c>
      <c r="W5" t="s">
        <v>763</v>
      </c>
    </row>
    <row r="6" spans="1:23" x14ac:dyDescent="0.25">
      <c r="A6">
        <v>620</v>
      </c>
      <c r="B6">
        <v>6202757</v>
      </c>
      <c r="C6" t="s">
        <v>1984</v>
      </c>
      <c r="D6" t="s">
        <v>33</v>
      </c>
      <c r="E6">
        <v>4</v>
      </c>
      <c r="F6" t="s">
        <v>170</v>
      </c>
      <c r="G6" t="s">
        <v>1985</v>
      </c>
      <c r="H6" t="s">
        <v>1986</v>
      </c>
      <c r="I6" t="s">
        <v>49</v>
      </c>
      <c r="J6" t="s">
        <v>1987</v>
      </c>
      <c r="K6" t="s">
        <v>29</v>
      </c>
      <c r="L6" t="s">
        <v>1988</v>
      </c>
      <c r="M6">
        <v>175</v>
      </c>
      <c r="N6">
        <v>-71</v>
      </c>
      <c r="O6">
        <v>1000</v>
      </c>
      <c r="P6">
        <v>6.5000000000000002E-2</v>
      </c>
      <c r="Q6">
        <v>180.2</v>
      </c>
      <c r="R6">
        <v>1080</v>
      </c>
      <c r="S6">
        <v>246</v>
      </c>
      <c r="T6">
        <v>1000</v>
      </c>
      <c r="U6">
        <v>8.8999999999999996E-2</v>
      </c>
      <c r="V6">
        <v>253.12</v>
      </c>
      <c r="W6" t="s">
        <v>248</v>
      </c>
    </row>
    <row r="7" spans="1:23" x14ac:dyDescent="0.25">
      <c r="A7">
        <v>620</v>
      </c>
      <c r="B7">
        <v>216200136</v>
      </c>
      <c r="C7" t="s">
        <v>1925</v>
      </c>
      <c r="D7" t="s">
        <v>33</v>
      </c>
      <c r="E7">
        <v>4</v>
      </c>
      <c r="F7" t="s">
        <v>250</v>
      </c>
      <c r="G7" t="s">
        <v>1926</v>
      </c>
      <c r="H7" t="s">
        <v>1927</v>
      </c>
      <c r="I7" t="s">
        <v>508</v>
      </c>
      <c r="J7" t="s">
        <v>1928</v>
      </c>
      <c r="K7" t="s">
        <v>29</v>
      </c>
      <c r="L7" t="s">
        <v>1926</v>
      </c>
      <c r="M7">
        <v>260</v>
      </c>
      <c r="N7">
        <v>14</v>
      </c>
      <c r="O7">
        <v>1000</v>
      </c>
      <c r="P7">
        <v>8.8999999999999996E-2</v>
      </c>
      <c r="Q7">
        <v>324.34699999999998</v>
      </c>
      <c r="R7">
        <v>1723</v>
      </c>
      <c r="S7">
        <v>281</v>
      </c>
      <c r="T7">
        <v>1000</v>
      </c>
      <c r="U7">
        <v>8.8999999999999996E-2</v>
      </c>
      <c r="V7">
        <v>345.34699999999998</v>
      </c>
      <c r="W7" t="s">
        <v>915</v>
      </c>
    </row>
    <row r="8" spans="1:23" x14ac:dyDescent="0.25">
      <c r="A8">
        <v>620</v>
      </c>
      <c r="B8">
        <v>196200191</v>
      </c>
      <c r="C8" t="s">
        <v>1871</v>
      </c>
      <c r="D8" t="s">
        <v>33</v>
      </c>
      <c r="E8">
        <v>4</v>
      </c>
      <c r="F8" t="s">
        <v>258</v>
      </c>
      <c r="G8" t="s">
        <v>1872</v>
      </c>
      <c r="H8" t="s">
        <v>1868</v>
      </c>
      <c r="I8" t="s">
        <v>27</v>
      </c>
      <c r="J8" t="s">
        <v>1873</v>
      </c>
      <c r="K8" t="s">
        <v>29</v>
      </c>
      <c r="L8" t="s">
        <v>1874</v>
      </c>
      <c r="M8">
        <v>200</v>
      </c>
      <c r="N8">
        <v>-46</v>
      </c>
      <c r="O8">
        <v>1000</v>
      </c>
      <c r="P8">
        <v>7.9000000000000001E-2</v>
      </c>
      <c r="Q8">
        <v>638.37099999999998</v>
      </c>
      <c r="R8">
        <v>6549</v>
      </c>
      <c r="S8">
        <v>246</v>
      </c>
      <c r="T8">
        <v>1000</v>
      </c>
      <c r="U8">
        <v>8.8999999999999996E-2</v>
      </c>
      <c r="V8">
        <v>739.86099999999999</v>
      </c>
      <c r="W8" t="s">
        <v>618</v>
      </c>
    </row>
    <row r="9" spans="1:23" x14ac:dyDescent="0.25">
      <c r="A9">
        <v>620</v>
      </c>
      <c r="B9">
        <v>216200148</v>
      </c>
      <c r="C9" t="s">
        <v>1840</v>
      </c>
      <c r="D9" t="s">
        <v>23</v>
      </c>
      <c r="E9">
        <v>4</v>
      </c>
      <c r="F9" t="s">
        <v>24</v>
      </c>
      <c r="G9" t="s">
        <v>904</v>
      </c>
      <c r="H9" t="s">
        <v>1841</v>
      </c>
      <c r="I9" t="s">
        <v>508</v>
      </c>
      <c r="J9" t="s">
        <v>1842</v>
      </c>
      <c r="K9" t="s">
        <v>29</v>
      </c>
      <c r="L9" t="s">
        <v>904</v>
      </c>
      <c r="M9">
        <v>260</v>
      </c>
      <c r="N9">
        <v>14</v>
      </c>
      <c r="O9">
        <v>1000</v>
      </c>
      <c r="P9">
        <v>7.9000000000000001E-2</v>
      </c>
      <c r="Q9">
        <v>260</v>
      </c>
      <c r="R9">
        <v>796</v>
      </c>
      <c r="S9">
        <v>281</v>
      </c>
      <c r="T9">
        <v>1000</v>
      </c>
      <c r="U9">
        <v>8.8999999999999996E-2</v>
      </c>
      <c r="V9">
        <v>281</v>
      </c>
      <c r="W9" t="s">
        <v>1055</v>
      </c>
    </row>
    <row r="10" spans="1:23" x14ac:dyDescent="0.25">
      <c r="A10">
        <v>620</v>
      </c>
      <c r="B10">
        <v>216200071</v>
      </c>
      <c r="C10" t="s">
        <v>1771</v>
      </c>
      <c r="D10" t="s">
        <v>33</v>
      </c>
      <c r="E10">
        <v>4</v>
      </c>
      <c r="F10" t="s">
        <v>24</v>
      </c>
      <c r="G10" t="s">
        <v>1772</v>
      </c>
      <c r="H10" t="s">
        <v>1773</v>
      </c>
      <c r="I10" t="s">
        <v>122</v>
      </c>
      <c r="J10" t="s">
        <v>1774</v>
      </c>
      <c r="K10" t="s">
        <v>29</v>
      </c>
      <c r="L10" t="s">
        <v>1772</v>
      </c>
      <c r="M10">
        <v>260</v>
      </c>
      <c r="N10">
        <v>14</v>
      </c>
      <c r="O10">
        <v>1000</v>
      </c>
      <c r="P10">
        <v>8.8999999999999996E-2</v>
      </c>
      <c r="Q10">
        <v>260</v>
      </c>
      <c r="R10">
        <v>491</v>
      </c>
      <c r="S10">
        <v>246</v>
      </c>
      <c r="T10">
        <v>1000</v>
      </c>
      <c r="U10">
        <v>8.8999999999999996E-2</v>
      </c>
      <c r="V10">
        <v>246</v>
      </c>
      <c r="W10" t="s">
        <v>684</v>
      </c>
    </row>
    <row r="11" spans="1:23" x14ac:dyDescent="0.25">
      <c r="A11">
        <v>620</v>
      </c>
      <c r="B11">
        <v>196200085</v>
      </c>
      <c r="C11" t="s">
        <v>1726</v>
      </c>
      <c r="D11" t="s">
        <v>33</v>
      </c>
      <c r="E11">
        <v>4</v>
      </c>
      <c r="F11" t="s">
        <v>146</v>
      </c>
      <c r="G11" t="s">
        <v>1727</v>
      </c>
      <c r="H11" t="s">
        <v>1728</v>
      </c>
      <c r="I11" t="s">
        <v>744</v>
      </c>
      <c r="J11" t="s">
        <v>1729</v>
      </c>
      <c r="K11" t="s">
        <v>29</v>
      </c>
      <c r="L11" t="s">
        <v>64</v>
      </c>
      <c r="M11">
        <v>419</v>
      </c>
      <c r="N11">
        <v>173</v>
      </c>
      <c r="O11">
        <v>1000</v>
      </c>
      <c r="P11">
        <v>7.9000000000000001E-2</v>
      </c>
      <c r="Q11">
        <v>496.65699999999998</v>
      </c>
      <c r="R11">
        <v>1983</v>
      </c>
      <c r="S11">
        <v>424</v>
      </c>
      <c r="T11">
        <v>1000</v>
      </c>
      <c r="U11">
        <v>7.9000000000000001E-2</v>
      </c>
      <c r="V11">
        <v>501.65699999999998</v>
      </c>
      <c r="W11" t="s">
        <v>640</v>
      </c>
    </row>
    <row r="12" spans="1:23" x14ac:dyDescent="0.25">
      <c r="A12">
        <v>620</v>
      </c>
      <c r="B12">
        <v>6205295</v>
      </c>
      <c r="C12" t="s">
        <v>1712</v>
      </c>
      <c r="D12" t="s">
        <v>33</v>
      </c>
      <c r="E12">
        <v>4</v>
      </c>
      <c r="F12" t="s">
        <v>78</v>
      </c>
      <c r="G12" t="s">
        <v>1676</v>
      </c>
      <c r="H12" t="s">
        <v>1713</v>
      </c>
      <c r="I12" t="s">
        <v>1427</v>
      </c>
      <c r="J12" t="s">
        <v>1714</v>
      </c>
      <c r="K12" t="s">
        <v>29</v>
      </c>
      <c r="L12" t="s">
        <v>64</v>
      </c>
      <c r="M12">
        <v>279</v>
      </c>
      <c r="N12">
        <v>33</v>
      </c>
      <c r="O12">
        <v>1000</v>
      </c>
      <c r="P12">
        <v>7.9000000000000001E-2</v>
      </c>
      <c r="Q12">
        <v>282.00200000000001</v>
      </c>
      <c r="R12">
        <v>1038</v>
      </c>
      <c r="S12">
        <v>281</v>
      </c>
      <c r="T12">
        <v>1000</v>
      </c>
      <c r="U12">
        <v>8.8999999999999996E-2</v>
      </c>
      <c r="V12">
        <v>284.38200000000001</v>
      </c>
      <c r="W12" t="s">
        <v>640</v>
      </c>
    </row>
    <row r="13" spans="1:23" x14ac:dyDescent="0.25">
      <c r="A13">
        <v>620</v>
      </c>
      <c r="B13">
        <v>6201448</v>
      </c>
      <c r="C13" t="s">
        <v>94</v>
      </c>
      <c r="D13" t="s">
        <v>33</v>
      </c>
      <c r="E13">
        <v>4</v>
      </c>
      <c r="F13" t="s">
        <v>95</v>
      </c>
      <c r="G13" t="s">
        <v>96</v>
      </c>
      <c r="H13" t="s">
        <v>96</v>
      </c>
      <c r="I13" t="s">
        <v>97</v>
      </c>
      <c r="J13" t="s">
        <v>98</v>
      </c>
      <c r="K13" t="s">
        <v>39</v>
      </c>
      <c r="L13" t="s">
        <v>99</v>
      </c>
      <c r="M13">
        <v>165</v>
      </c>
      <c r="N13">
        <v>-81</v>
      </c>
      <c r="O13">
        <v>1000</v>
      </c>
      <c r="P13">
        <v>6.5000000000000002E-2</v>
      </c>
      <c r="Q13">
        <v>165</v>
      </c>
      <c r="R13">
        <v>450</v>
      </c>
      <c r="S13">
        <v>245</v>
      </c>
      <c r="T13">
        <v>1000</v>
      </c>
      <c r="U13">
        <v>8.8999999999999996E-2</v>
      </c>
      <c r="V13">
        <v>245</v>
      </c>
      <c r="W13" t="s">
        <v>52</v>
      </c>
    </row>
    <row r="14" spans="1:23" x14ac:dyDescent="0.25">
      <c r="A14">
        <v>620</v>
      </c>
      <c r="B14">
        <v>6204196</v>
      </c>
      <c r="C14" t="s">
        <v>100</v>
      </c>
      <c r="D14" t="s">
        <v>33</v>
      </c>
      <c r="E14">
        <v>4</v>
      </c>
      <c r="F14" t="s">
        <v>101</v>
      </c>
      <c r="G14" t="s">
        <v>102</v>
      </c>
      <c r="H14" t="s">
        <v>103</v>
      </c>
      <c r="I14" t="s">
        <v>27</v>
      </c>
      <c r="J14" t="s">
        <v>104</v>
      </c>
      <c r="K14" t="s">
        <v>29</v>
      </c>
      <c r="L14" t="s">
        <v>30</v>
      </c>
      <c r="M14">
        <v>165</v>
      </c>
      <c r="N14">
        <v>-81</v>
      </c>
      <c r="O14">
        <v>1000</v>
      </c>
      <c r="P14">
        <v>6.9000000000000006E-2</v>
      </c>
      <c r="Q14">
        <v>240.624</v>
      </c>
      <c r="R14">
        <v>2096</v>
      </c>
      <c r="S14">
        <v>246</v>
      </c>
      <c r="T14">
        <v>1000</v>
      </c>
      <c r="U14">
        <v>8.8999999999999996E-2</v>
      </c>
      <c r="V14">
        <v>343.54399999999998</v>
      </c>
      <c r="W14" t="s">
        <v>105</v>
      </c>
    </row>
    <row r="15" spans="1:23" x14ac:dyDescent="0.25">
      <c r="A15">
        <v>620</v>
      </c>
      <c r="B15">
        <v>226200186</v>
      </c>
      <c r="C15" t="s">
        <v>1671</v>
      </c>
      <c r="D15" t="s">
        <v>33</v>
      </c>
      <c r="E15">
        <v>4</v>
      </c>
      <c r="F15" t="s">
        <v>78</v>
      </c>
      <c r="G15" t="s">
        <v>1672</v>
      </c>
      <c r="H15" t="s">
        <v>1673</v>
      </c>
      <c r="I15" t="s">
        <v>642</v>
      </c>
      <c r="J15" t="s">
        <v>1674</v>
      </c>
      <c r="K15" t="s">
        <v>297</v>
      </c>
      <c r="L15" t="s">
        <v>64</v>
      </c>
      <c r="M15">
        <v>99</v>
      </c>
      <c r="N15">
        <v>-147</v>
      </c>
      <c r="O15">
        <v>0</v>
      </c>
      <c r="P15">
        <v>0</v>
      </c>
      <c r="Q15">
        <v>99</v>
      </c>
      <c r="R15">
        <v>1</v>
      </c>
      <c r="S15">
        <v>99</v>
      </c>
      <c r="T15">
        <v>0</v>
      </c>
      <c r="U15">
        <v>0</v>
      </c>
      <c r="V15">
        <v>99</v>
      </c>
      <c r="W15" t="s">
        <v>493</v>
      </c>
    </row>
    <row r="16" spans="1:23" x14ac:dyDescent="0.25">
      <c r="A16">
        <v>620</v>
      </c>
      <c r="B16">
        <v>196200040</v>
      </c>
      <c r="C16" t="s">
        <v>1649</v>
      </c>
      <c r="D16" t="s">
        <v>23</v>
      </c>
      <c r="E16">
        <v>4</v>
      </c>
      <c r="F16" t="s">
        <v>24</v>
      </c>
      <c r="G16" t="s">
        <v>1650</v>
      </c>
      <c r="H16" t="s">
        <v>1651</v>
      </c>
      <c r="I16" t="s">
        <v>319</v>
      </c>
      <c r="J16" t="s">
        <v>1652</v>
      </c>
      <c r="K16" t="s">
        <v>321</v>
      </c>
      <c r="L16" t="s">
        <v>1650</v>
      </c>
      <c r="M16">
        <v>189</v>
      </c>
      <c r="N16">
        <v>-57</v>
      </c>
      <c r="O16">
        <v>2000</v>
      </c>
      <c r="P16">
        <v>8.5999999999999993E-2</v>
      </c>
      <c r="Q16">
        <v>333.48</v>
      </c>
      <c r="R16">
        <v>3680</v>
      </c>
      <c r="S16">
        <v>204</v>
      </c>
      <c r="T16">
        <v>2000</v>
      </c>
      <c r="U16">
        <v>9.9000000000000005E-2</v>
      </c>
      <c r="V16">
        <v>370.32</v>
      </c>
      <c r="W16" t="s">
        <v>136</v>
      </c>
    </row>
    <row r="17" spans="1:23" x14ac:dyDescent="0.25">
      <c r="A17">
        <v>620</v>
      </c>
      <c r="B17">
        <v>186200074</v>
      </c>
      <c r="C17" t="s">
        <v>1425</v>
      </c>
      <c r="D17" t="s">
        <v>23</v>
      </c>
      <c r="E17">
        <v>4</v>
      </c>
      <c r="F17" t="s">
        <v>250</v>
      </c>
      <c r="G17" t="s">
        <v>1422</v>
      </c>
      <c r="H17" t="s">
        <v>1426</v>
      </c>
      <c r="I17" t="s">
        <v>122</v>
      </c>
      <c r="J17" t="s">
        <v>1430</v>
      </c>
      <c r="K17" t="s">
        <v>29</v>
      </c>
      <c r="L17" t="s">
        <v>1422</v>
      </c>
      <c r="M17">
        <v>249</v>
      </c>
      <c r="N17">
        <v>3</v>
      </c>
      <c r="O17">
        <v>2500</v>
      </c>
      <c r="P17">
        <v>7.4999999999999997E-2</v>
      </c>
      <c r="Q17">
        <v>249</v>
      </c>
      <c r="R17">
        <v>2411</v>
      </c>
      <c r="S17">
        <v>246</v>
      </c>
      <c r="T17">
        <v>1000</v>
      </c>
      <c r="U17">
        <v>8.8999999999999996E-2</v>
      </c>
      <c r="V17">
        <v>371.57900000000001</v>
      </c>
      <c r="W17" t="s">
        <v>52</v>
      </c>
    </row>
    <row r="18" spans="1:23" x14ac:dyDescent="0.25">
      <c r="A18">
        <v>620</v>
      </c>
      <c r="B18">
        <v>186200074</v>
      </c>
      <c r="C18" t="s">
        <v>1425</v>
      </c>
      <c r="D18" t="s">
        <v>23</v>
      </c>
      <c r="E18">
        <v>4</v>
      </c>
      <c r="F18" t="s">
        <v>250</v>
      </c>
      <c r="G18" t="s">
        <v>1422</v>
      </c>
      <c r="H18" t="s">
        <v>1426</v>
      </c>
      <c r="I18" t="s">
        <v>1427</v>
      </c>
      <c r="J18" t="s">
        <v>1428</v>
      </c>
      <c r="K18" t="s">
        <v>29</v>
      </c>
      <c r="L18" t="s">
        <v>1429</v>
      </c>
      <c r="M18">
        <v>210</v>
      </c>
      <c r="N18">
        <v>-36</v>
      </c>
      <c r="O18">
        <v>1000</v>
      </c>
      <c r="P18">
        <v>7.4999999999999997E-2</v>
      </c>
      <c r="Q18">
        <v>221.32499999999999</v>
      </c>
      <c r="R18">
        <v>1151</v>
      </c>
      <c r="S18">
        <v>281</v>
      </c>
      <c r="T18">
        <v>1000</v>
      </c>
      <c r="U18">
        <v>8.8999999999999996E-2</v>
      </c>
      <c r="V18">
        <v>294.43900000000002</v>
      </c>
      <c r="W18" t="s">
        <v>348</v>
      </c>
    </row>
    <row r="19" spans="1:23" x14ac:dyDescent="0.25">
      <c r="A19">
        <v>620</v>
      </c>
      <c r="B19">
        <v>6207094</v>
      </c>
      <c r="C19" t="s">
        <v>1408</v>
      </c>
      <c r="D19" t="s">
        <v>33</v>
      </c>
      <c r="E19">
        <v>4</v>
      </c>
      <c r="F19" t="s">
        <v>250</v>
      </c>
      <c r="G19" t="s">
        <v>1409</v>
      </c>
      <c r="H19" t="s">
        <v>1410</v>
      </c>
      <c r="I19" t="s">
        <v>49</v>
      </c>
      <c r="J19" t="s">
        <v>1411</v>
      </c>
      <c r="K19" t="s">
        <v>29</v>
      </c>
      <c r="L19" t="s">
        <v>1412</v>
      </c>
      <c r="M19">
        <v>204</v>
      </c>
      <c r="N19">
        <v>-42</v>
      </c>
      <c r="O19">
        <v>1000</v>
      </c>
      <c r="P19">
        <v>6.9000000000000006E-2</v>
      </c>
      <c r="Q19">
        <v>293.76900000000001</v>
      </c>
      <c r="R19">
        <v>2301</v>
      </c>
      <c r="S19">
        <v>246</v>
      </c>
      <c r="T19">
        <v>1000</v>
      </c>
      <c r="U19">
        <v>8.8999999999999996E-2</v>
      </c>
      <c r="V19">
        <v>361.78899999999999</v>
      </c>
      <c r="W19" t="s">
        <v>323</v>
      </c>
    </row>
    <row r="20" spans="1:23" x14ac:dyDescent="0.25">
      <c r="A20">
        <v>620</v>
      </c>
      <c r="B20">
        <v>6205842</v>
      </c>
      <c r="C20" t="s">
        <v>1398</v>
      </c>
      <c r="D20" t="s">
        <v>33</v>
      </c>
      <c r="E20">
        <v>4</v>
      </c>
      <c r="F20" t="s">
        <v>108</v>
      </c>
      <c r="G20" t="s">
        <v>1399</v>
      </c>
      <c r="H20" t="s">
        <v>1400</v>
      </c>
      <c r="I20" t="s">
        <v>182</v>
      </c>
      <c r="J20" t="s">
        <v>1401</v>
      </c>
      <c r="K20" t="s">
        <v>39</v>
      </c>
      <c r="L20" t="s">
        <v>1402</v>
      </c>
      <c r="M20">
        <v>199</v>
      </c>
      <c r="N20">
        <v>-47</v>
      </c>
      <c r="O20">
        <v>1000</v>
      </c>
      <c r="P20">
        <v>6.9000000000000006E-2</v>
      </c>
      <c r="Q20">
        <v>316.50700000000001</v>
      </c>
      <c r="R20">
        <v>2703</v>
      </c>
      <c r="S20">
        <v>264</v>
      </c>
      <c r="T20">
        <v>1000</v>
      </c>
      <c r="U20">
        <v>8.8999999999999996E-2</v>
      </c>
      <c r="V20">
        <v>415.56700000000001</v>
      </c>
      <c r="W20" t="s">
        <v>83</v>
      </c>
    </row>
    <row r="21" spans="1:23" x14ac:dyDescent="0.25">
      <c r="A21">
        <v>620</v>
      </c>
      <c r="B21">
        <v>6204491</v>
      </c>
      <c r="C21" t="s">
        <v>235</v>
      </c>
      <c r="D21" t="s">
        <v>23</v>
      </c>
      <c r="E21">
        <v>4</v>
      </c>
      <c r="F21" t="s">
        <v>236</v>
      </c>
      <c r="G21" t="s">
        <v>1351</v>
      </c>
      <c r="H21" t="s">
        <v>1352</v>
      </c>
      <c r="I21" t="s">
        <v>182</v>
      </c>
      <c r="J21" t="s">
        <v>1353</v>
      </c>
      <c r="K21" t="s">
        <v>39</v>
      </c>
      <c r="L21" t="s">
        <v>1351</v>
      </c>
      <c r="M21">
        <v>259</v>
      </c>
      <c r="N21">
        <v>13</v>
      </c>
      <c r="O21">
        <v>1000</v>
      </c>
      <c r="P21">
        <v>8.8999999999999996E-2</v>
      </c>
      <c r="Q21">
        <v>294.51100000000002</v>
      </c>
      <c r="R21">
        <v>1399</v>
      </c>
      <c r="S21">
        <v>264</v>
      </c>
      <c r="T21">
        <v>1000</v>
      </c>
      <c r="U21">
        <v>8.8999999999999996E-2</v>
      </c>
      <c r="V21">
        <v>299.51100000000002</v>
      </c>
      <c r="W21" t="s">
        <v>168</v>
      </c>
    </row>
    <row r="22" spans="1:23" x14ac:dyDescent="0.25">
      <c r="A22">
        <v>620</v>
      </c>
      <c r="B22">
        <v>6202347</v>
      </c>
      <c r="C22" t="s">
        <v>145</v>
      </c>
      <c r="D22" t="s">
        <v>33</v>
      </c>
      <c r="E22">
        <v>4</v>
      </c>
      <c r="F22" t="s">
        <v>146</v>
      </c>
      <c r="G22" t="s">
        <v>147</v>
      </c>
      <c r="H22" t="s">
        <v>147</v>
      </c>
      <c r="I22" t="s">
        <v>122</v>
      </c>
      <c r="J22" t="s">
        <v>148</v>
      </c>
      <c r="K22" t="s">
        <v>29</v>
      </c>
      <c r="L22" t="s">
        <v>135</v>
      </c>
      <c r="M22">
        <v>179</v>
      </c>
      <c r="N22">
        <v>-67</v>
      </c>
      <c r="O22">
        <v>1000</v>
      </c>
      <c r="P22">
        <v>6.5000000000000002E-2</v>
      </c>
      <c r="Q22">
        <v>208.25</v>
      </c>
      <c r="R22">
        <v>1450</v>
      </c>
      <c r="S22">
        <v>246</v>
      </c>
      <c r="T22">
        <v>1000</v>
      </c>
      <c r="U22">
        <v>8.8999999999999996E-2</v>
      </c>
      <c r="V22">
        <v>286.05</v>
      </c>
      <c r="W22" t="s">
        <v>149</v>
      </c>
    </row>
    <row r="23" spans="1:23" x14ac:dyDescent="0.25">
      <c r="A23">
        <v>620</v>
      </c>
      <c r="B23">
        <v>166200780</v>
      </c>
      <c r="C23" t="s">
        <v>1341</v>
      </c>
      <c r="D23" t="s">
        <v>23</v>
      </c>
      <c r="E23">
        <v>4</v>
      </c>
      <c r="F23" t="s">
        <v>231</v>
      </c>
      <c r="G23" t="s">
        <v>1342</v>
      </c>
      <c r="H23" t="s">
        <v>1343</v>
      </c>
      <c r="I23" t="s">
        <v>466</v>
      </c>
      <c r="J23" t="s">
        <v>1344</v>
      </c>
      <c r="K23" t="s">
        <v>29</v>
      </c>
      <c r="L23" t="s">
        <v>965</v>
      </c>
      <c r="M23">
        <v>219</v>
      </c>
      <c r="N23">
        <v>-27</v>
      </c>
      <c r="O23">
        <v>1000</v>
      </c>
      <c r="P23">
        <v>7.9000000000000001E-2</v>
      </c>
      <c r="Q23">
        <v>269.71800000000002</v>
      </c>
      <c r="R23">
        <v>1642</v>
      </c>
      <c r="S23">
        <v>264</v>
      </c>
      <c r="T23">
        <v>1000</v>
      </c>
      <c r="U23">
        <v>8.8999999999999996E-2</v>
      </c>
      <c r="V23">
        <v>321.13799999999998</v>
      </c>
      <c r="W23" t="s">
        <v>545</v>
      </c>
    </row>
    <row r="24" spans="1:23" x14ac:dyDescent="0.25">
      <c r="A24">
        <v>620</v>
      </c>
      <c r="B24">
        <v>6202347</v>
      </c>
      <c r="C24" t="s">
        <v>145</v>
      </c>
      <c r="D24" t="s">
        <v>33</v>
      </c>
      <c r="E24">
        <v>4</v>
      </c>
      <c r="F24" t="s">
        <v>146</v>
      </c>
      <c r="G24" t="s">
        <v>156</v>
      </c>
      <c r="H24" t="s">
        <v>156</v>
      </c>
      <c r="I24" t="s">
        <v>122</v>
      </c>
      <c r="J24" t="s">
        <v>157</v>
      </c>
      <c r="K24" t="s">
        <v>29</v>
      </c>
      <c r="L24" t="s">
        <v>158</v>
      </c>
      <c r="M24">
        <v>179</v>
      </c>
      <c r="N24">
        <v>-67</v>
      </c>
      <c r="O24">
        <v>1000</v>
      </c>
      <c r="P24">
        <v>6.5000000000000002E-2</v>
      </c>
      <c r="Q24">
        <v>203.05</v>
      </c>
      <c r="R24">
        <v>1370</v>
      </c>
      <c r="S24">
        <v>246</v>
      </c>
      <c r="T24">
        <v>1000</v>
      </c>
      <c r="U24">
        <v>8.8999999999999996E-2</v>
      </c>
      <c r="V24">
        <v>278.93</v>
      </c>
      <c r="W24" t="s">
        <v>149</v>
      </c>
    </row>
    <row r="25" spans="1:23" x14ac:dyDescent="0.25">
      <c r="A25">
        <v>620</v>
      </c>
      <c r="B25">
        <v>166200626</v>
      </c>
      <c r="C25" t="s">
        <v>1243</v>
      </c>
      <c r="D25" t="s">
        <v>33</v>
      </c>
      <c r="E25">
        <v>4</v>
      </c>
      <c r="F25" t="s">
        <v>24</v>
      </c>
      <c r="G25" t="s">
        <v>1244</v>
      </c>
      <c r="H25" t="s">
        <v>1235</v>
      </c>
      <c r="I25" t="s">
        <v>508</v>
      </c>
      <c r="J25" t="s">
        <v>1245</v>
      </c>
      <c r="K25" t="s">
        <v>29</v>
      </c>
      <c r="L25" t="s">
        <v>1237</v>
      </c>
      <c r="M25">
        <v>240</v>
      </c>
      <c r="N25">
        <v>-6</v>
      </c>
      <c r="O25">
        <v>1200</v>
      </c>
      <c r="P25">
        <v>0.08</v>
      </c>
      <c r="Q25">
        <v>240</v>
      </c>
      <c r="R25">
        <v>1134</v>
      </c>
      <c r="S25">
        <v>281</v>
      </c>
      <c r="T25">
        <v>1000</v>
      </c>
      <c r="U25">
        <v>8.8999999999999996E-2</v>
      </c>
      <c r="V25">
        <v>292.92599999999999</v>
      </c>
      <c r="W25" t="s">
        <v>434</v>
      </c>
    </row>
    <row r="26" spans="1:23" x14ac:dyDescent="0.25">
      <c r="A26">
        <v>620</v>
      </c>
      <c r="B26">
        <v>156201137</v>
      </c>
      <c r="C26" t="s">
        <v>1203</v>
      </c>
      <c r="D26" t="s">
        <v>33</v>
      </c>
      <c r="E26">
        <v>4</v>
      </c>
      <c r="F26" t="s">
        <v>258</v>
      </c>
      <c r="G26" t="s">
        <v>1204</v>
      </c>
      <c r="H26" t="s">
        <v>1205</v>
      </c>
      <c r="I26" t="s">
        <v>508</v>
      </c>
      <c r="J26" t="s">
        <v>1206</v>
      </c>
      <c r="K26" t="s">
        <v>29</v>
      </c>
      <c r="L26" t="s">
        <v>1207</v>
      </c>
      <c r="M26">
        <v>608</v>
      </c>
      <c r="N26">
        <v>362</v>
      </c>
      <c r="O26">
        <v>1000</v>
      </c>
      <c r="P26">
        <v>8.8999999999999996E-2</v>
      </c>
      <c r="Q26">
        <v>608</v>
      </c>
      <c r="R26">
        <v>801</v>
      </c>
      <c r="S26">
        <v>281</v>
      </c>
      <c r="T26">
        <v>1000</v>
      </c>
      <c r="U26">
        <v>8.8999999999999996E-2</v>
      </c>
      <c r="V26">
        <v>281</v>
      </c>
      <c r="W26" t="s">
        <v>1208</v>
      </c>
    </row>
    <row r="27" spans="1:23" x14ac:dyDescent="0.25">
      <c r="A27">
        <v>620</v>
      </c>
      <c r="B27">
        <v>62011134</v>
      </c>
      <c r="C27" t="s">
        <v>1106</v>
      </c>
      <c r="D27" t="s">
        <v>33</v>
      </c>
      <c r="E27">
        <v>4</v>
      </c>
      <c r="F27" t="s">
        <v>180</v>
      </c>
      <c r="G27" t="s">
        <v>1107</v>
      </c>
      <c r="H27" t="s">
        <v>1068</v>
      </c>
      <c r="I27" t="s">
        <v>27</v>
      </c>
      <c r="J27" t="s">
        <v>1108</v>
      </c>
      <c r="K27" t="s">
        <v>29</v>
      </c>
      <c r="L27" t="s">
        <v>64</v>
      </c>
      <c r="M27">
        <v>210</v>
      </c>
      <c r="N27">
        <v>-36</v>
      </c>
      <c r="O27">
        <v>1000</v>
      </c>
      <c r="P27">
        <v>7.9000000000000001E-2</v>
      </c>
      <c r="Q27">
        <v>468.09300000000002</v>
      </c>
      <c r="R27">
        <v>4267</v>
      </c>
      <c r="S27">
        <v>246</v>
      </c>
      <c r="T27">
        <v>1000</v>
      </c>
      <c r="U27">
        <v>8.8999999999999996E-2</v>
      </c>
      <c r="V27">
        <v>536.76300000000003</v>
      </c>
      <c r="W27" t="s">
        <v>597</v>
      </c>
    </row>
    <row r="28" spans="1:23" x14ac:dyDescent="0.25">
      <c r="A28">
        <v>620</v>
      </c>
      <c r="B28">
        <v>176200055</v>
      </c>
      <c r="C28" t="s">
        <v>1041</v>
      </c>
      <c r="D28" t="s">
        <v>33</v>
      </c>
      <c r="E28">
        <v>4</v>
      </c>
      <c r="F28" t="s">
        <v>108</v>
      </c>
      <c r="G28" t="s">
        <v>1042</v>
      </c>
      <c r="H28" t="s">
        <v>1043</v>
      </c>
      <c r="I28" t="s">
        <v>49</v>
      </c>
      <c r="J28" t="s">
        <v>1044</v>
      </c>
      <c r="K28" t="s">
        <v>29</v>
      </c>
      <c r="L28" t="s">
        <v>1045</v>
      </c>
      <c r="M28">
        <v>265</v>
      </c>
      <c r="N28">
        <v>19</v>
      </c>
      <c r="O28">
        <v>2000</v>
      </c>
      <c r="P28">
        <v>7.9000000000000001E-2</v>
      </c>
      <c r="Q28">
        <v>394.63900000000001</v>
      </c>
      <c r="R28">
        <v>3641</v>
      </c>
      <c r="S28">
        <v>246</v>
      </c>
      <c r="T28">
        <v>1000</v>
      </c>
      <c r="U28">
        <v>8.8999999999999996E-2</v>
      </c>
      <c r="V28">
        <v>481.04899999999998</v>
      </c>
      <c r="W28" t="s">
        <v>434</v>
      </c>
    </row>
    <row r="29" spans="1:23" x14ac:dyDescent="0.25">
      <c r="A29">
        <v>620</v>
      </c>
      <c r="B29">
        <v>6204491</v>
      </c>
      <c r="C29" t="s">
        <v>235</v>
      </c>
      <c r="D29" t="s">
        <v>23</v>
      </c>
      <c r="E29">
        <v>4</v>
      </c>
      <c r="F29" t="s">
        <v>236</v>
      </c>
      <c r="G29" t="s">
        <v>966</v>
      </c>
      <c r="H29" t="s">
        <v>967</v>
      </c>
      <c r="I29" t="s">
        <v>696</v>
      </c>
      <c r="J29" t="s">
        <v>968</v>
      </c>
      <c r="K29" t="s">
        <v>29</v>
      </c>
      <c r="L29" t="s">
        <v>341</v>
      </c>
      <c r="M29">
        <v>575</v>
      </c>
      <c r="N29">
        <v>329</v>
      </c>
      <c r="O29">
        <v>5000</v>
      </c>
      <c r="P29">
        <v>7.9000000000000001E-2</v>
      </c>
      <c r="Q29">
        <v>686.39</v>
      </c>
      <c r="R29">
        <v>6410</v>
      </c>
      <c r="S29">
        <v>299</v>
      </c>
      <c r="T29">
        <v>1000</v>
      </c>
      <c r="U29">
        <v>0.14899999999999999</v>
      </c>
      <c r="V29">
        <v>1105.0899999999999</v>
      </c>
      <c r="W29" t="s">
        <v>306</v>
      </c>
    </row>
    <row r="30" spans="1:23" x14ac:dyDescent="0.25">
      <c r="A30">
        <v>620</v>
      </c>
      <c r="B30">
        <v>6202449</v>
      </c>
      <c r="C30" t="s">
        <v>186</v>
      </c>
      <c r="D30" t="s">
        <v>23</v>
      </c>
      <c r="E30">
        <v>4</v>
      </c>
      <c r="F30" t="s">
        <v>187</v>
      </c>
      <c r="G30" t="s">
        <v>188</v>
      </c>
      <c r="H30" t="s">
        <v>189</v>
      </c>
      <c r="I30" t="s">
        <v>176</v>
      </c>
      <c r="J30" t="s">
        <v>190</v>
      </c>
      <c r="K30" t="s">
        <v>39</v>
      </c>
      <c r="L30" t="s">
        <v>30</v>
      </c>
      <c r="M30">
        <v>170</v>
      </c>
      <c r="N30">
        <v>-76</v>
      </c>
      <c r="O30">
        <v>1000</v>
      </c>
      <c r="P30">
        <v>6.9000000000000006E-2</v>
      </c>
      <c r="Q30">
        <v>170</v>
      </c>
      <c r="R30">
        <v>281</v>
      </c>
      <c r="S30">
        <v>245</v>
      </c>
      <c r="T30">
        <v>1000</v>
      </c>
      <c r="U30">
        <v>8.8999999999999996E-2</v>
      </c>
      <c r="V30">
        <v>245</v>
      </c>
      <c r="W30" t="s">
        <v>31</v>
      </c>
    </row>
    <row r="31" spans="1:23" x14ac:dyDescent="0.25">
      <c r="A31">
        <v>620</v>
      </c>
      <c r="B31">
        <v>176200001</v>
      </c>
      <c r="C31" t="s">
        <v>934</v>
      </c>
      <c r="D31" t="s">
        <v>33</v>
      </c>
      <c r="E31">
        <v>4</v>
      </c>
      <c r="F31" t="s">
        <v>250</v>
      </c>
      <c r="G31" t="s">
        <v>935</v>
      </c>
      <c r="H31" t="s">
        <v>936</v>
      </c>
      <c r="I31" t="s">
        <v>27</v>
      </c>
      <c r="J31" t="s">
        <v>937</v>
      </c>
      <c r="K31" t="s">
        <v>29</v>
      </c>
      <c r="L31" t="s">
        <v>933</v>
      </c>
      <c r="M31">
        <v>189</v>
      </c>
      <c r="N31">
        <v>-57</v>
      </c>
      <c r="O31">
        <v>1800</v>
      </c>
      <c r="P31">
        <v>6.9000000000000006E-2</v>
      </c>
      <c r="Q31">
        <v>257.517</v>
      </c>
      <c r="R31">
        <v>2793</v>
      </c>
      <c r="S31">
        <v>246</v>
      </c>
      <c r="T31">
        <v>1000</v>
      </c>
      <c r="U31">
        <v>8.8999999999999996E-2</v>
      </c>
      <c r="V31">
        <v>405.577</v>
      </c>
      <c r="W31" t="s">
        <v>155</v>
      </c>
    </row>
    <row r="32" spans="1:23" x14ac:dyDescent="0.25">
      <c r="A32">
        <v>620</v>
      </c>
      <c r="B32">
        <v>166200736</v>
      </c>
      <c r="C32" t="s">
        <v>916</v>
      </c>
      <c r="D32" t="s">
        <v>33</v>
      </c>
      <c r="E32">
        <v>4</v>
      </c>
      <c r="F32" t="s">
        <v>216</v>
      </c>
      <c r="G32" t="s">
        <v>917</v>
      </c>
      <c r="H32" t="s">
        <v>918</v>
      </c>
      <c r="I32" t="s">
        <v>91</v>
      </c>
      <c r="J32" t="s">
        <v>923</v>
      </c>
      <c r="K32" t="s">
        <v>39</v>
      </c>
      <c r="L32" t="s">
        <v>922</v>
      </c>
      <c r="M32">
        <v>519</v>
      </c>
      <c r="N32">
        <v>273</v>
      </c>
      <c r="O32">
        <v>0</v>
      </c>
      <c r="P32">
        <v>0</v>
      </c>
      <c r="Q32">
        <v>519</v>
      </c>
      <c r="R32">
        <v>6599</v>
      </c>
      <c r="S32">
        <v>345</v>
      </c>
      <c r="T32">
        <v>1000</v>
      </c>
      <c r="U32">
        <v>7.9000000000000001E-2</v>
      </c>
      <c r="V32">
        <v>787.32100000000003</v>
      </c>
      <c r="W32" t="s">
        <v>41</v>
      </c>
    </row>
    <row r="33" spans="1:23" x14ac:dyDescent="0.25">
      <c r="A33">
        <v>620</v>
      </c>
      <c r="B33">
        <v>166200736</v>
      </c>
      <c r="C33" t="s">
        <v>916</v>
      </c>
      <c r="D33" t="s">
        <v>33</v>
      </c>
      <c r="E33">
        <v>4</v>
      </c>
      <c r="F33" t="s">
        <v>216</v>
      </c>
      <c r="G33" t="s">
        <v>917</v>
      </c>
      <c r="H33" t="s">
        <v>918</v>
      </c>
      <c r="I33" t="s">
        <v>122</v>
      </c>
      <c r="J33" t="s">
        <v>921</v>
      </c>
      <c r="K33" t="s">
        <v>29</v>
      </c>
      <c r="L33" t="s">
        <v>922</v>
      </c>
      <c r="M33">
        <v>209</v>
      </c>
      <c r="N33">
        <v>-37</v>
      </c>
      <c r="O33">
        <v>0</v>
      </c>
      <c r="P33">
        <v>0</v>
      </c>
      <c r="Q33">
        <v>209</v>
      </c>
      <c r="R33">
        <v>16</v>
      </c>
      <c r="S33">
        <v>246</v>
      </c>
      <c r="T33">
        <v>1000</v>
      </c>
      <c r="U33">
        <v>8.8999999999999996E-2</v>
      </c>
      <c r="V33">
        <v>246</v>
      </c>
      <c r="W33" t="s">
        <v>800</v>
      </c>
    </row>
    <row r="34" spans="1:23" x14ac:dyDescent="0.25">
      <c r="A34">
        <v>620</v>
      </c>
      <c r="B34">
        <v>620717</v>
      </c>
      <c r="C34" t="s">
        <v>207</v>
      </c>
      <c r="D34" t="s">
        <v>33</v>
      </c>
      <c r="E34">
        <v>4</v>
      </c>
      <c r="F34" t="s">
        <v>187</v>
      </c>
      <c r="G34" t="s">
        <v>208</v>
      </c>
      <c r="H34" t="s">
        <v>208</v>
      </c>
      <c r="I34" t="s">
        <v>49</v>
      </c>
      <c r="J34" t="s">
        <v>209</v>
      </c>
      <c r="K34" t="s">
        <v>29</v>
      </c>
      <c r="L34" t="s">
        <v>112</v>
      </c>
      <c r="M34">
        <v>157</v>
      </c>
      <c r="N34">
        <v>-89</v>
      </c>
      <c r="O34">
        <v>1000</v>
      </c>
      <c r="P34">
        <v>0.06</v>
      </c>
      <c r="Q34">
        <v>262.60000000000002</v>
      </c>
      <c r="R34">
        <v>2760</v>
      </c>
      <c r="S34">
        <v>246</v>
      </c>
      <c r="T34">
        <v>1000</v>
      </c>
      <c r="U34">
        <v>8.8999999999999996E-2</v>
      </c>
      <c r="V34">
        <v>402.64</v>
      </c>
      <c r="W34" t="s">
        <v>59</v>
      </c>
    </row>
    <row r="35" spans="1:23" x14ac:dyDescent="0.25">
      <c r="A35">
        <v>620</v>
      </c>
      <c r="B35">
        <v>166200736</v>
      </c>
      <c r="C35" t="s">
        <v>916</v>
      </c>
      <c r="D35" t="s">
        <v>33</v>
      </c>
      <c r="E35">
        <v>4</v>
      </c>
      <c r="F35" t="s">
        <v>216</v>
      </c>
      <c r="G35" t="s">
        <v>917</v>
      </c>
      <c r="H35" t="s">
        <v>918</v>
      </c>
      <c r="I35" t="s">
        <v>122</v>
      </c>
      <c r="J35" t="s">
        <v>919</v>
      </c>
      <c r="K35" t="s">
        <v>29</v>
      </c>
      <c r="L35" t="s">
        <v>920</v>
      </c>
      <c r="M35">
        <v>189</v>
      </c>
      <c r="N35">
        <v>-57</v>
      </c>
      <c r="O35">
        <v>1200</v>
      </c>
      <c r="P35">
        <v>6.9000000000000006E-2</v>
      </c>
      <c r="Q35">
        <v>189</v>
      </c>
      <c r="R35">
        <v>1049</v>
      </c>
      <c r="S35">
        <v>246</v>
      </c>
      <c r="T35">
        <v>1000</v>
      </c>
      <c r="U35">
        <v>8.8999999999999996E-2</v>
      </c>
      <c r="V35">
        <v>250.36099999999999</v>
      </c>
      <c r="W35" t="s">
        <v>348</v>
      </c>
    </row>
    <row r="36" spans="1:23" x14ac:dyDescent="0.25">
      <c r="A36">
        <v>620</v>
      </c>
      <c r="B36">
        <v>166200745</v>
      </c>
      <c r="C36" t="s">
        <v>907</v>
      </c>
      <c r="D36" t="s">
        <v>23</v>
      </c>
      <c r="E36">
        <v>4</v>
      </c>
      <c r="F36" t="s">
        <v>258</v>
      </c>
      <c r="G36" t="s">
        <v>908</v>
      </c>
      <c r="H36" t="s">
        <v>909</v>
      </c>
      <c r="I36" t="s">
        <v>508</v>
      </c>
      <c r="J36" t="s">
        <v>910</v>
      </c>
      <c r="K36" t="s">
        <v>29</v>
      </c>
      <c r="L36" t="s">
        <v>64</v>
      </c>
      <c r="M36">
        <v>245</v>
      </c>
      <c r="N36">
        <v>-1</v>
      </c>
      <c r="O36">
        <v>1000</v>
      </c>
      <c r="P36">
        <v>7.9000000000000001E-2</v>
      </c>
      <c r="Q36">
        <v>358.91800000000001</v>
      </c>
      <c r="R36">
        <v>2442</v>
      </c>
      <c r="S36">
        <v>281</v>
      </c>
      <c r="T36">
        <v>1000</v>
      </c>
      <c r="U36">
        <v>8.8999999999999996E-2</v>
      </c>
      <c r="V36">
        <v>409.33800000000002</v>
      </c>
      <c r="W36" t="s">
        <v>401</v>
      </c>
    </row>
    <row r="37" spans="1:23" x14ac:dyDescent="0.25">
      <c r="A37">
        <v>620</v>
      </c>
      <c r="B37">
        <v>6201556</v>
      </c>
      <c r="C37" t="s">
        <v>861</v>
      </c>
      <c r="D37" t="s">
        <v>33</v>
      </c>
      <c r="E37">
        <v>4</v>
      </c>
      <c r="F37" t="s">
        <v>250</v>
      </c>
      <c r="G37" t="s">
        <v>862</v>
      </c>
      <c r="H37" t="s">
        <v>863</v>
      </c>
      <c r="I37" t="s">
        <v>91</v>
      </c>
      <c r="J37" t="s">
        <v>864</v>
      </c>
      <c r="K37" t="s">
        <v>39</v>
      </c>
      <c r="L37" t="s">
        <v>865</v>
      </c>
      <c r="M37">
        <v>259</v>
      </c>
      <c r="N37">
        <v>13</v>
      </c>
      <c r="O37">
        <v>2500</v>
      </c>
      <c r="P37">
        <v>0.05</v>
      </c>
      <c r="Q37">
        <v>507.85</v>
      </c>
      <c r="R37">
        <v>7477</v>
      </c>
      <c r="S37">
        <v>345</v>
      </c>
      <c r="T37">
        <v>1000</v>
      </c>
      <c r="U37">
        <v>7.9000000000000001E-2</v>
      </c>
      <c r="V37">
        <v>856.68299999999999</v>
      </c>
      <c r="W37" t="s">
        <v>256</v>
      </c>
    </row>
    <row r="38" spans="1:23" x14ac:dyDescent="0.25">
      <c r="A38">
        <v>620</v>
      </c>
      <c r="B38">
        <v>146200089</v>
      </c>
      <c r="C38" t="s">
        <v>549</v>
      </c>
      <c r="D38" t="s">
        <v>33</v>
      </c>
      <c r="E38">
        <v>4</v>
      </c>
      <c r="F38" t="s">
        <v>34</v>
      </c>
      <c r="G38" t="s">
        <v>550</v>
      </c>
      <c r="H38" t="s">
        <v>551</v>
      </c>
      <c r="I38" t="s">
        <v>27</v>
      </c>
      <c r="J38" t="s">
        <v>552</v>
      </c>
      <c r="K38" t="s">
        <v>29</v>
      </c>
      <c r="L38" t="s">
        <v>436</v>
      </c>
      <c r="M38">
        <v>369</v>
      </c>
      <c r="N38">
        <v>123</v>
      </c>
      <c r="O38">
        <v>4000</v>
      </c>
      <c r="P38">
        <v>6.9000000000000006E-2</v>
      </c>
      <c r="Q38">
        <v>458.63099999999997</v>
      </c>
      <c r="R38">
        <v>5299</v>
      </c>
      <c r="S38">
        <v>246</v>
      </c>
      <c r="T38">
        <v>1000</v>
      </c>
      <c r="U38">
        <v>8.8999999999999996E-2</v>
      </c>
      <c r="V38">
        <v>628.61099999999999</v>
      </c>
      <c r="W38" t="s">
        <v>149</v>
      </c>
    </row>
    <row r="39" spans="1:23" x14ac:dyDescent="0.25">
      <c r="A39">
        <v>620</v>
      </c>
      <c r="B39">
        <v>6204253</v>
      </c>
      <c r="C39" t="s">
        <v>230</v>
      </c>
      <c r="D39" t="s">
        <v>33</v>
      </c>
      <c r="E39">
        <v>4</v>
      </c>
      <c r="F39" t="s">
        <v>231</v>
      </c>
      <c r="G39" t="s">
        <v>232</v>
      </c>
      <c r="H39" t="s">
        <v>233</v>
      </c>
      <c r="I39" t="s">
        <v>49</v>
      </c>
      <c r="J39" t="s">
        <v>234</v>
      </c>
      <c r="K39" t="s">
        <v>29</v>
      </c>
      <c r="L39" t="s">
        <v>99</v>
      </c>
      <c r="M39">
        <v>165</v>
      </c>
      <c r="N39">
        <v>-81</v>
      </c>
      <c r="O39">
        <v>1200</v>
      </c>
      <c r="P39">
        <v>6.9000000000000006E-2</v>
      </c>
      <c r="Q39">
        <v>165</v>
      </c>
      <c r="R39">
        <v>404</v>
      </c>
      <c r="S39">
        <v>246</v>
      </c>
      <c r="T39">
        <v>1000</v>
      </c>
      <c r="U39">
        <v>8.8999999999999996E-2</v>
      </c>
      <c r="V39">
        <v>246</v>
      </c>
      <c r="W39" t="s">
        <v>52</v>
      </c>
    </row>
    <row r="40" spans="1:23" x14ac:dyDescent="0.25">
      <c r="A40">
        <v>620</v>
      </c>
      <c r="B40">
        <v>6204491</v>
      </c>
      <c r="C40" t="s">
        <v>235</v>
      </c>
      <c r="D40" t="s">
        <v>23</v>
      </c>
      <c r="E40">
        <v>4</v>
      </c>
      <c r="F40" t="s">
        <v>236</v>
      </c>
      <c r="G40" t="s">
        <v>237</v>
      </c>
      <c r="H40" t="s">
        <v>238</v>
      </c>
      <c r="I40" t="s">
        <v>239</v>
      </c>
      <c r="J40" t="s">
        <v>240</v>
      </c>
      <c r="K40" t="s">
        <v>29</v>
      </c>
      <c r="L40" t="s">
        <v>241</v>
      </c>
      <c r="M40">
        <v>183</v>
      </c>
      <c r="N40">
        <v>-63</v>
      </c>
      <c r="O40">
        <v>1200</v>
      </c>
      <c r="P40">
        <v>6.0999999999999999E-2</v>
      </c>
      <c r="Q40">
        <v>198.31100000000001</v>
      </c>
      <c r="R40">
        <v>1451</v>
      </c>
      <c r="S40">
        <v>287</v>
      </c>
      <c r="T40">
        <v>1000</v>
      </c>
      <c r="U40">
        <v>8.8999999999999996E-2</v>
      </c>
      <c r="V40">
        <v>327.13900000000001</v>
      </c>
      <c r="W40" t="s">
        <v>242</v>
      </c>
    </row>
    <row r="41" spans="1:23" x14ac:dyDescent="0.25">
      <c r="A41">
        <v>620</v>
      </c>
      <c r="B41">
        <v>146200027</v>
      </c>
      <c r="C41" t="s">
        <v>537</v>
      </c>
      <c r="D41" t="s">
        <v>33</v>
      </c>
      <c r="E41">
        <v>4</v>
      </c>
      <c r="F41" t="s">
        <v>108</v>
      </c>
      <c r="G41" t="s">
        <v>538</v>
      </c>
      <c r="H41" t="s">
        <v>539</v>
      </c>
      <c r="I41" t="s">
        <v>49</v>
      </c>
      <c r="J41" t="s">
        <v>540</v>
      </c>
      <c r="K41" t="s">
        <v>29</v>
      </c>
      <c r="L41" t="s">
        <v>541</v>
      </c>
      <c r="M41">
        <v>189</v>
      </c>
      <c r="N41">
        <v>-57</v>
      </c>
      <c r="O41">
        <v>1000</v>
      </c>
      <c r="P41">
        <v>6.5000000000000002E-2</v>
      </c>
      <c r="Q41">
        <v>495.47500000000002</v>
      </c>
      <c r="R41">
        <v>5715</v>
      </c>
      <c r="S41">
        <v>246</v>
      </c>
      <c r="T41">
        <v>1000</v>
      </c>
      <c r="U41">
        <v>8.8999999999999996E-2</v>
      </c>
      <c r="V41">
        <v>665.63499999999999</v>
      </c>
      <c r="W41" t="s">
        <v>144</v>
      </c>
    </row>
    <row r="42" spans="1:23" x14ac:dyDescent="0.25">
      <c r="A42">
        <v>620</v>
      </c>
      <c r="B42">
        <v>6202471</v>
      </c>
      <c r="C42" t="s">
        <v>500</v>
      </c>
      <c r="D42" t="s">
        <v>33</v>
      </c>
      <c r="E42">
        <v>4</v>
      </c>
      <c r="F42" t="s">
        <v>108</v>
      </c>
      <c r="G42" t="s">
        <v>501</v>
      </c>
      <c r="H42" t="s">
        <v>502</v>
      </c>
      <c r="I42" t="s">
        <v>91</v>
      </c>
      <c r="J42" t="s">
        <v>503</v>
      </c>
      <c r="K42" t="s">
        <v>39</v>
      </c>
      <c r="L42" t="s">
        <v>504</v>
      </c>
      <c r="M42">
        <v>279</v>
      </c>
      <c r="N42">
        <v>33</v>
      </c>
      <c r="O42">
        <v>2000</v>
      </c>
      <c r="P42">
        <v>5.3999999999999999E-2</v>
      </c>
      <c r="Q42">
        <v>424.69200000000001</v>
      </c>
      <c r="R42">
        <v>4698</v>
      </c>
      <c r="S42">
        <v>345</v>
      </c>
      <c r="T42">
        <v>1000</v>
      </c>
      <c r="U42">
        <v>7.9000000000000001E-2</v>
      </c>
      <c r="V42">
        <v>637.14200000000005</v>
      </c>
      <c r="W42" t="s">
        <v>52</v>
      </c>
    </row>
    <row r="43" spans="1:23" x14ac:dyDescent="0.25">
      <c r="A43">
        <v>620</v>
      </c>
      <c r="B43">
        <v>6206524</v>
      </c>
      <c r="C43" t="s">
        <v>425</v>
      </c>
      <c r="D43" t="s">
        <v>23</v>
      </c>
      <c r="E43">
        <v>4</v>
      </c>
      <c r="F43" t="s">
        <v>312</v>
      </c>
      <c r="G43" t="s">
        <v>426</v>
      </c>
      <c r="H43" t="s">
        <v>427</v>
      </c>
      <c r="I43" t="s">
        <v>27</v>
      </c>
      <c r="J43" t="s">
        <v>428</v>
      </c>
      <c r="K43" t="s">
        <v>29</v>
      </c>
      <c r="L43" t="s">
        <v>429</v>
      </c>
      <c r="M43">
        <v>189</v>
      </c>
      <c r="N43">
        <v>-57</v>
      </c>
      <c r="O43">
        <v>1000</v>
      </c>
      <c r="P43">
        <v>6.9000000000000006E-2</v>
      </c>
      <c r="Q43">
        <v>540.279</v>
      </c>
      <c r="R43">
        <v>6091</v>
      </c>
      <c r="S43">
        <v>246</v>
      </c>
      <c r="T43">
        <v>1000</v>
      </c>
      <c r="U43">
        <v>8.8999999999999996E-2</v>
      </c>
      <c r="V43">
        <v>699.09900000000005</v>
      </c>
      <c r="W43" t="s">
        <v>290</v>
      </c>
    </row>
    <row r="44" spans="1:23" x14ac:dyDescent="0.25">
      <c r="A44">
        <v>620</v>
      </c>
      <c r="B44">
        <v>6206188</v>
      </c>
      <c r="C44" t="s">
        <v>375</v>
      </c>
      <c r="D44" t="s">
        <v>33</v>
      </c>
      <c r="E44">
        <v>4</v>
      </c>
      <c r="F44" t="s">
        <v>312</v>
      </c>
      <c r="G44" t="s">
        <v>379</v>
      </c>
      <c r="H44" t="s">
        <v>377</v>
      </c>
      <c r="I44" t="s">
        <v>182</v>
      </c>
      <c r="J44" t="s">
        <v>380</v>
      </c>
      <c r="K44" t="s">
        <v>39</v>
      </c>
      <c r="L44" t="s">
        <v>112</v>
      </c>
      <c r="M44">
        <v>175</v>
      </c>
      <c r="N44">
        <v>-71</v>
      </c>
      <c r="O44">
        <v>1000</v>
      </c>
      <c r="P44">
        <v>5.1999999999999998E-2</v>
      </c>
      <c r="Q44">
        <v>175</v>
      </c>
      <c r="R44">
        <v>589</v>
      </c>
      <c r="S44">
        <v>264</v>
      </c>
      <c r="T44">
        <v>1000</v>
      </c>
      <c r="U44">
        <v>8.8999999999999996E-2</v>
      </c>
      <c r="V44">
        <v>264</v>
      </c>
      <c r="W44" t="s">
        <v>41</v>
      </c>
    </row>
    <row r="45" spans="1:23" x14ac:dyDescent="0.25">
      <c r="A45">
        <v>620</v>
      </c>
      <c r="B45">
        <v>6206188</v>
      </c>
      <c r="C45" t="s">
        <v>375</v>
      </c>
      <c r="D45" t="s">
        <v>33</v>
      </c>
      <c r="E45">
        <v>4</v>
      </c>
      <c r="F45" t="s">
        <v>312</v>
      </c>
      <c r="G45" t="s">
        <v>376</v>
      </c>
      <c r="H45" t="s">
        <v>377</v>
      </c>
      <c r="I45" t="s">
        <v>182</v>
      </c>
      <c r="J45" t="s">
        <v>378</v>
      </c>
      <c r="K45" t="s">
        <v>39</v>
      </c>
      <c r="L45" t="s">
        <v>112</v>
      </c>
      <c r="M45">
        <v>175</v>
      </c>
      <c r="N45">
        <v>-71</v>
      </c>
      <c r="O45">
        <v>1000</v>
      </c>
      <c r="P45">
        <v>5.1999999999999998E-2</v>
      </c>
      <c r="Q45">
        <v>201.988</v>
      </c>
      <c r="R45">
        <v>1519</v>
      </c>
      <c r="S45">
        <v>264</v>
      </c>
      <c r="T45">
        <v>1000</v>
      </c>
      <c r="U45">
        <v>8.8999999999999996E-2</v>
      </c>
      <c r="V45">
        <v>310.19099999999997</v>
      </c>
      <c r="W45" t="s">
        <v>59</v>
      </c>
    </row>
  </sheetData>
  <pageMargins left="0.7" right="0.7" top="0.75" bottom="0.75" header="0.3" footer="0.3"/>
  <pageSetup scale="55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215E7-F0E4-49E3-B7A7-0B52D207C9EF}">
  <dimension ref="A1:W65"/>
  <sheetViews>
    <sheetView topLeftCell="B1" zoomScaleNormal="100" workbookViewId="0">
      <selection activeCell="Z14" sqref="Z14"/>
    </sheetView>
  </sheetViews>
  <sheetFormatPr defaultRowHeight="15" x14ac:dyDescent="0.25"/>
  <cols>
    <col min="1" max="1" width="0" hidden="1" customWidth="1"/>
    <col min="2" max="2" width="9.42578125" customWidth="1"/>
    <col min="3" max="3" width="31.5703125" bestFit="1" customWidth="1"/>
    <col min="4" max="5" width="0" hidden="1" customWidth="1"/>
    <col min="7" max="7" width="12.42578125" hidden="1" customWidth="1"/>
    <col min="8" max="8" width="13" customWidth="1"/>
    <col min="9" max="9" width="9.7109375" customWidth="1"/>
    <col min="10" max="10" width="9.42578125" customWidth="1"/>
    <col min="11" max="11" width="15.7109375" hidden="1" customWidth="1"/>
    <col min="12" max="12" width="13.140625" customWidth="1"/>
    <col min="13" max="14" width="7.42578125" customWidth="1"/>
    <col min="15" max="15" width="11.28515625" customWidth="1"/>
    <col min="16" max="16" width="10.5703125" customWidth="1"/>
    <col min="17" max="17" width="11" customWidth="1"/>
    <col min="18" max="18" width="7.85546875" customWidth="1"/>
    <col min="19" max="19" width="10.42578125" customWidth="1"/>
    <col min="20" max="20" width="10.7109375" customWidth="1"/>
    <col min="21" max="21" width="14.5703125" customWidth="1"/>
    <col min="22" max="22" width="10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2179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620</v>
      </c>
      <c r="B2">
        <v>6206075</v>
      </c>
      <c r="C2" t="s">
        <v>22</v>
      </c>
      <c r="D2" t="s">
        <v>23</v>
      </c>
      <c r="E2">
        <v>5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>
        <v>169</v>
      </c>
      <c r="N2">
        <v>-77</v>
      </c>
      <c r="O2">
        <v>1200</v>
      </c>
      <c r="P2">
        <v>6.9000000000000006E-2</v>
      </c>
      <c r="Q2">
        <v>169</v>
      </c>
      <c r="R2">
        <v>835</v>
      </c>
      <c r="S2">
        <v>246</v>
      </c>
      <c r="T2">
        <v>1000</v>
      </c>
      <c r="U2">
        <v>8.8999999999999996E-2</v>
      </c>
      <c r="V2">
        <v>246</v>
      </c>
      <c r="W2" t="s">
        <v>31</v>
      </c>
    </row>
    <row r="3" spans="1:23" x14ac:dyDescent="0.25">
      <c r="A3">
        <v>620</v>
      </c>
      <c r="B3">
        <v>206200001</v>
      </c>
      <c r="C3" t="s">
        <v>2111</v>
      </c>
      <c r="D3" t="s">
        <v>33</v>
      </c>
      <c r="E3">
        <v>5</v>
      </c>
      <c r="F3" t="s">
        <v>125</v>
      </c>
      <c r="G3" t="s">
        <v>2084</v>
      </c>
      <c r="H3" t="s">
        <v>2113</v>
      </c>
      <c r="I3" t="s">
        <v>122</v>
      </c>
      <c r="J3" t="s">
        <v>2115</v>
      </c>
      <c r="K3" t="s">
        <v>29</v>
      </c>
      <c r="L3" t="s">
        <v>64</v>
      </c>
      <c r="M3">
        <v>220</v>
      </c>
      <c r="N3">
        <v>-26</v>
      </c>
      <c r="O3">
        <v>1000</v>
      </c>
      <c r="P3">
        <v>7.9000000000000001E-2</v>
      </c>
      <c r="Q3">
        <v>251.6</v>
      </c>
      <c r="R3">
        <v>1400</v>
      </c>
      <c r="S3">
        <v>246</v>
      </c>
      <c r="T3">
        <v>1000</v>
      </c>
      <c r="U3">
        <v>8.8999999999999996E-2</v>
      </c>
      <c r="V3">
        <v>281.60000000000002</v>
      </c>
      <c r="W3" t="s">
        <v>677</v>
      </c>
    </row>
    <row r="4" spans="1:23" x14ac:dyDescent="0.25">
      <c r="A4">
        <v>620</v>
      </c>
      <c r="B4">
        <v>206200001</v>
      </c>
      <c r="C4" t="s">
        <v>2111</v>
      </c>
      <c r="D4" t="s">
        <v>33</v>
      </c>
      <c r="E4">
        <v>5</v>
      </c>
      <c r="F4" t="s">
        <v>125</v>
      </c>
      <c r="G4" t="s">
        <v>2112</v>
      </c>
      <c r="H4" t="s">
        <v>2113</v>
      </c>
      <c r="I4" t="s">
        <v>49</v>
      </c>
      <c r="J4" t="s">
        <v>2114</v>
      </c>
      <c r="K4" t="s">
        <v>29</v>
      </c>
      <c r="L4" t="s">
        <v>64</v>
      </c>
      <c r="M4">
        <v>220</v>
      </c>
      <c r="N4">
        <v>-26</v>
      </c>
      <c r="O4">
        <v>1000</v>
      </c>
      <c r="P4">
        <v>7.9000000000000001E-2</v>
      </c>
      <c r="Q4">
        <v>229.48</v>
      </c>
      <c r="R4">
        <v>1120</v>
      </c>
      <c r="S4">
        <v>246</v>
      </c>
      <c r="T4">
        <v>1000</v>
      </c>
      <c r="U4">
        <v>8.8999999999999996E-2</v>
      </c>
      <c r="V4">
        <v>256.68</v>
      </c>
      <c r="W4" t="s">
        <v>677</v>
      </c>
    </row>
    <row r="5" spans="1:23" x14ac:dyDescent="0.25">
      <c r="A5">
        <v>620</v>
      </c>
      <c r="B5">
        <v>196200139</v>
      </c>
      <c r="C5" t="s">
        <v>2056</v>
      </c>
      <c r="D5" t="s">
        <v>33</v>
      </c>
      <c r="E5">
        <v>5</v>
      </c>
      <c r="F5" t="s">
        <v>170</v>
      </c>
      <c r="G5" t="s">
        <v>2057</v>
      </c>
      <c r="H5" t="s">
        <v>2058</v>
      </c>
      <c r="I5" t="s">
        <v>27</v>
      </c>
      <c r="J5" t="s">
        <v>2059</v>
      </c>
      <c r="K5" t="s">
        <v>29</v>
      </c>
      <c r="L5" t="s">
        <v>876</v>
      </c>
      <c r="M5">
        <v>430</v>
      </c>
      <c r="N5">
        <v>184</v>
      </c>
      <c r="O5">
        <v>5000</v>
      </c>
      <c r="P5">
        <v>7.9000000000000001E-2</v>
      </c>
      <c r="Q5">
        <v>636.26900000000001</v>
      </c>
      <c r="R5">
        <v>7611</v>
      </c>
      <c r="S5">
        <v>246</v>
      </c>
      <c r="T5">
        <v>1000</v>
      </c>
      <c r="U5">
        <v>8.8999999999999996E-2</v>
      </c>
      <c r="V5">
        <v>834.37900000000002</v>
      </c>
      <c r="W5" t="s">
        <v>83</v>
      </c>
    </row>
    <row r="6" spans="1:23" x14ac:dyDescent="0.25">
      <c r="A6">
        <v>620</v>
      </c>
      <c r="B6">
        <v>6208215</v>
      </c>
      <c r="C6" t="s">
        <v>53</v>
      </c>
      <c r="D6" t="s">
        <v>33</v>
      </c>
      <c r="E6">
        <v>5</v>
      </c>
      <c r="F6" t="s">
        <v>54</v>
      </c>
      <c r="G6" t="s">
        <v>55</v>
      </c>
      <c r="H6" t="s">
        <v>55</v>
      </c>
      <c r="I6" t="s">
        <v>56</v>
      </c>
      <c r="J6" t="s">
        <v>57</v>
      </c>
      <c r="K6" t="s">
        <v>39</v>
      </c>
      <c r="L6" t="s">
        <v>58</v>
      </c>
      <c r="M6">
        <v>159</v>
      </c>
      <c r="N6">
        <v>-87</v>
      </c>
      <c r="O6">
        <v>1200</v>
      </c>
      <c r="P6">
        <v>6.5000000000000002E-2</v>
      </c>
      <c r="Q6">
        <v>159</v>
      </c>
      <c r="R6">
        <v>487</v>
      </c>
      <c r="S6">
        <v>245</v>
      </c>
      <c r="T6">
        <v>1000</v>
      </c>
      <c r="U6">
        <v>8.8999999999999996E-2</v>
      </c>
      <c r="V6">
        <v>245</v>
      </c>
      <c r="W6" t="s">
        <v>59</v>
      </c>
    </row>
    <row r="7" spans="1:23" x14ac:dyDescent="0.25">
      <c r="A7">
        <v>620</v>
      </c>
      <c r="B7">
        <v>216200052</v>
      </c>
      <c r="C7" t="s">
        <v>2029</v>
      </c>
      <c r="D7" t="s">
        <v>33</v>
      </c>
      <c r="E7">
        <v>5</v>
      </c>
      <c r="F7" t="s">
        <v>180</v>
      </c>
      <c r="G7" t="s">
        <v>2030</v>
      </c>
      <c r="H7" t="s">
        <v>2031</v>
      </c>
      <c r="I7" t="s">
        <v>2032</v>
      </c>
      <c r="J7" t="s">
        <v>2033</v>
      </c>
      <c r="K7" t="s">
        <v>297</v>
      </c>
      <c r="L7" t="s">
        <v>64</v>
      </c>
      <c r="M7">
        <v>110</v>
      </c>
      <c r="N7">
        <v>-136</v>
      </c>
      <c r="O7">
        <v>0</v>
      </c>
      <c r="P7">
        <v>0</v>
      </c>
      <c r="Q7">
        <v>110</v>
      </c>
      <c r="R7">
        <v>1</v>
      </c>
      <c r="S7">
        <v>110</v>
      </c>
      <c r="T7">
        <v>0</v>
      </c>
      <c r="U7">
        <v>0</v>
      </c>
      <c r="V7">
        <v>110</v>
      </c>
      <c r="W7" t="s">
        <v>493</v>
      </c>
    </row>
    <row r="8" spans="1:23" x14ac:dyDescent="0.25">
      <c r="A8">
        <v>620</v>
      </c>
      <c r="B8">
        <v>196200232</v>
      </c>
      <c r="C8" t="s">
        <v>2014</v>
      </c>
      <c r="D8" t="s">
        <v>23</v>
      </c>
      <c r="E8">
        <v>5</v>
      </c>
      <c r="F8" t="s">
        <v>108</v>
      </c>
      <c r="G8" t="s">
        <v>615</v>
      </c>
      <c r="H8" t="s">
        <v>2015</v>
      </c>
      <c r="I8" t="s">
        <v>122</v>
      </c>
      <c r="J8" t="s">
        <v>2017</v>
      </c>
      <c r="K8" t="s">
        <v>29</v>
      </c>
      <c r="L8" t="s">
        <v>64</v>
      </c>
      <c r="M8">
        <v>220</v>
      </c>
      <c r="N8">
        <v>-26</v>
      </c>
      <c r="O8">
        <v>1000</v>
      </c>
      <c r="P8">
        <v>7.9000000000000001E-2</v>
      </c>
      <c r="Q8">
        <v>220</v>
      </c>
      <c r="R8">
        <v>949</v>
      </c>
      <c r="S8">
        <v>246</v>
      </c>
      <c r="T8">
        <v>1000</v>
      </c>
      <c r="U8">
        <v>8.8999999999999996E-2</v>
      </c>
      <c r="V8">
        <v>246</v>
      </c>
      <c r="W8" t="s">
        <v>677</v>
      </c>
    </row>
    <row r="9" spans="1:23" x14ac:dyDescent="0.25">
      <c r="A9">
        <v>620</v>
      </c>
      <c r="B9">
        <v>196200232</v>
      </c>
      <c r="C9" t="s">
        <v>2014</v>
      </c>
      <c r="D9" t="s">
        <v>23</v>
      </c>
      <c r="E9">
        <v>5</v>
      </c>
      <c r="F9" t="s">
        <v>108</v>
      </c>
      <c r="G9" t="s">
        <v>615</v>
      </c>
      <c r="H9" t="s">
        <v>2015</v>
      </c>
      <c r="I9" t="s">
        <v>27</v>
      </c>
      <c r="J9" t="s">
        <v>2016</v>
      </c>
      <c r="K9" t="s">
        <v>29</v>
      </c>
      <c r="L9" t="s">
        <v>64</v>
      </c>
      <c r="M9">
        <v>220</v>
      </c>
      <c r="N9">
        <v>-26</v>
      </c>
      <c r="O9">
        <v>1000</v>
      </c>
      <c r="P9">
        <v>7.9000000000000001E-2</v>
      </c>
      <c r="Q9">
        <v>251.44200000000001</v>
      </c>
      <c r="R9">
        <v>1398</v>
      </c>
      <c r="S9">
        <v>246</v>
      </c>
      <c r="T9">
        <v>1000</v>
      </c>
      <c r="U9">
        <v>8.8999999999999996E-2</v>
      </c>
      <c r="V9">
        <v>281.42200000000003</v>
      </c>
      <c r="W9" t="s">
        <v>677</v>
      </c>
    </row>
    <row r="10" spans="1:23" x14ac:dyDescent="0.25">
      <c r="A10">
        <v>620</v>
      </c>
      <c r="B10">
        <v>226200147</v>
      </c>
      <c r="C10" t="s">
        <v>1954</v>
      </c>
      <c r="D10" t="s">
        <v>33</v>
      </c>
      <c r="E10">
        <v>5</v>
      </c>
      <c r="F10" t="s">
        <v>170</v>
      </c>
      <c r="G10" t="s">
        <v>1955</v>
      </c>
      <c r="H10" t="s">
        <v>1956</v>
      </c>
      <c r="I10" t="s">
        <v>49</v>
      </c>
      <c r="J10" t="s">
        <v>1957</v>
      </c>
      <c r="K10" t="s">
        <v>29</v>
      </c>
      <c r="L10" t="s">
        <v>1958</v>
      </c>
      <c r="M10">
        <v>220</v>
      </c>
      <c r="N10">
        <v>-26</v>
      </c>
      <c r="O10">
        <v>1000</v>
      </c>
      <c r="P10">
        <v>8.8999999999999996E-2</v>
      </c>
      <c r="Q10">
        <v>220</v>
      </c>
      <c r="R10">
        <v>0</v>
      </c>
      <c r="S10">
        <v>246</v>
      </c>
      <c r="T10">
        <v>1000</v>
      </c>
      <c r="U10">
        <v>8.8999999999999996E-2</v>
      </c>
      <c r="V10">
        <v>246</v>
      </c>
      <c r="W10" t="s">
        <v>677</v>
      </c>
    </row>
    <row r="11" spans="1:23" x14ac:dyDescent="0.25">
      <c r="A11">
        <v>620</v>
      </c>
      <c r="B11">
        <v>196200212</v>
      </c>
      <c r="C11" t="s">
        <v>1944</v>
      </c>
      <c r="D11" t="s">
        <v>33</v>
      </c>
      <c r="E11">
        <v>5</v>
      </c>
      <c r="F11" t="s">
        <v>231</v>
      </c>
      <c r="G11" t="s">
        <v>1948</v>
      </c>
      <c r="H11" t="s">
        <v>1946</v>
      </c>
      <c r="I11" t="s">
        <v>629</v>
      </c>
      <c r="J11" t="s">
        <v>1952</v>
      </c>
      <c r="K11" t="s">
        <v>63</v>
      </c>
      <c r="L11" t="s">
        <v>1948</v>
      </c>
      <c r="M11">
        <v>775</v>
      </c>
      <c r="N11">
        <v>-30</v>
      </c>
      <c r="O11">
        <v>10000</v>
      </c>
      <c r="P11">
        <v>6.9000000000000006E-2</v>
      </c>
      <c r="Q11">
        <v>775</v>
      </c>
      <c r="R11">
        <v>8266</v>
      </c>
      <c r="S11">
        <v>339</v>
      </c>
      <c r="T11">
        <v>0</v>
      </c>
      <c r="U11">
        <v>0</v>
      </c>
      <c r="V11">
        <v>339</v>
      </c>
      <c r="W11" t="s">
        <v>1953</v>
      </c>
    </row>
    <row r="12" spans="1:23" x14ac:dyDescent="0.25">
      <c r="A12">
        <v>620</v>
      </c>
      <c r="B12">
        <v>196200212</v>
      </c>
      <c r="C12" t="s">
        <v>1944</v>
      </c>
      <c r="D12" t="s">
        <v>33</v>
      </c>
      <c r="E12">
        <v>5</v>
      </c>
      <c r="F12" t="s">
        <v>231</v>
      </c>
      <c r="G12" t="s">
        <v>1945</v>
      </c>
      <c r="H12" t="s">
        <v>1946</v>
      </c>
      <c r="I12" t="s">
        <v>653</v>
      </c>
      <c r="J12" t="s">
        <v>1951</v>
      </c>
      <c r="K12" t="s">
        <v>297</v>
      </c>
      <c r="L12" t="s">
        <v>1948</v>
      </c>
      <c r="M12">
        <v>89</v>
      </c>
      <c r="N12">
        <v>-157</v>
      </c>
      <c r="O12">
        <v>0</v>
      </c>
      <c r="P12">
        <v>0</v>
      </c>
      <c r="Q12">
        <v>89</v>
      </c>
      <c r="R12">
        <v>1</v>
      </c>
      <c r="S12">
        <v>110</v>
      </c>
      <c r="T12">
        <v>0</v>
      </c>
      <c r="U12">
        <v>0</v>
      </c>
      <c r="V12">
        <v>110</v>
      </c>
      <c r="W12" t="s">
        <v>323</v>
      </c>
    </row>
    <row r="13" spans="1:23" x14ac:dyDescent="0.25">
      <c r="A13">
        <v>620</v>
      </c>
      <c r="B13">
        <v>196200212</v>
      </c>
      <c r="C13" t="s">
        <v>1944</v>
      </c>
      <c r="D13" t="s">
        <v>33</v>
      </c>
      <c r="E13">
        <v>5</v>
      </c>
      <c r="F13" t="s">
        <v>231</v>
      </c>
      <c r="G13" t="s">
        <v>1949</v>
      </c>
      <c r="H13" t="s">
        <v>1946</v>
      </c>
      <c r="I13" t="s">
        <v>122</v>
      </c>
      <c r="J13" t="s">
        <v>1950</v>
      </c>
      <c r="K13" t="s">
        <v>29</v>
      </c>
      <c r="L13" t="s">
        <v>64</v>
      </c>
      <c r="M13">
        <v>220</v>
      </c>
      <c r="N13">
        <v>-26</v>
      </c>
      <c r="O13">
        <v>1000</v>
      </c>
      <c r="P13">
        <v>7.9000000000000001E-2</v>
      </c>
      <c r="Q13">
        <v>220</v>
      </c>
      <c r="R13">
        <v>245</v>
      </c>
      <c r="S13">
        <v>246</v>
      </c>
      <c r="T13">
        <v>1000</v>
      </c>
      <c r="U13">
        <v>8.8999999999999996E-2</v>
      </c>
      <c r="V13">
        <v>246</v>
      </c>
      <c r="W13" t="s">
        <v>677</v>
      </c>
    </row>
    <row r="14" spans="1:23" x14ac:dyDescent="0.25">
      <c r="A14">
        <v>620</v>
      </c>
      <c r="B14">
        <v>196200212</v>
      </c>
      <c r="C14" t="s">
        <v>1944</v>
      </c>
      <c r="D14" t="s">
        <v>33</v>
      </c>
      <c r="E14">
        <v>5</v>
      </c>
      <c r="F14" t="s">
        <v>231</v>
      </c>
      <c r="G14" t="s">
        <v>1945</v>
      </c>
      <c r="H14" t="s">
        <v>1946</v>
      </c>
      <c r="I14" t="s">
        <v>1160</v>
      </c>
      <c r="J14" t="s">
        <v>1947</v>
      </c>
      <c r="K14" t="s">
        <v>29</v>
      </c>
      <c r="L14" t="s">
        <v>1948</v>
      </c>
      <c r="M14">
        <v>215</v>
      </c>
      <c r="N14">
        <v>-31</v>
      </c>
      <c r="O14">
        <v>1000</v>
      </c>
      <c r="P14">
        <v>7.9000000000000001E-2</v>
      </c>
      <c r="Q14">
        <v>229.852</v>
      </c>
      <c r="R14">
        <v>1188</v>
      </c>
      <c r="S14">
        <v>302</v>
      </c>
      <c r="T14">
        <v>1000</v>
      </c>
      <c r="U14">
        <v>7.9000000000000001E-2</v>
      </c>
      <c r="V14">
        <v>316.85199999999998</v>
      </c>
      <c r="W14" t="s">
        <v>149</v>
      </c>
    </row>
    <row r="15" spans="1:23" x14ac:dyDescent="0.25">
      <c r="A15">
        <v>620</v>
      </c>
      <c r="B15">
        <v>196200154</v>
      </c>
      <c r="C15" t="s">
        <v>1865</v>
      </c>
      <c r="D15" t="s">
        <v>23</v>
      </c>
      <c r="E15">
        <v>5</v>
      </c>
      <c r="F15" t="s">
        <v>1866</v>
      </c>
      <c r="G15" t="s">
        <v>1867</v>
      </c>
      <c r="H15" t="s">
        <v>1868</v>
      </c>
      <c r="I15" t="s">
        <v>122</v>
      </c>
      <c r="J15" t="s">
        <v>1869</v>
      </c>
      <c r="K15" t="s">
        <v>29</v>
      </c>
      <c r="L15" t="s">
        <v>1870</v>
      </c>
      <c r="M15">
        <v>195</v>
      </c>
      <c r="N15">
        <v>-51</v>
      </c>
      <c r="O15">
        <v>1000</v>
      </c>
      <c r="P15">
        <v>7.9000000000000001E-2</v>
      </c>
      <c r="Q15">
        <v>195</v>
      </c>
      <c r="R15">
        <v>412</v>
      </c>
      <c r="S15">
        <v>246</v>
      </c>
      <c r="T15">
        <v>1000</v>
      </c>
      <c r="U15">
        <v>8.8999999999999996E-2</v>
      </c>
      <c r="V15">
        <v>246</v>
      </c>
      <c r="W15" t="s">
        <v>586</v>
      </c>
    </row>
    <row r="16" spans="1:23" x14ac:dyDescent="0.25">
      <c r="A16">
        <v>620</v>
      </c>
      <c r="B16">
        <v>196200084</v>
      </c>
      <c r="C16" t="s">
        <v>1753</v>
      </c>
      <c r="D16" t="s">
        <v>33</v>
      </c>
      <c r="E16">
        <v>5</v>
      </c>
      <c r="F16" t="s">
        <v>250</v>
      </c>
      <c r="G16" t="s">
        <v>1757</v>
      </c>
      <c r="H16" t="s">
        <v>1755</v>
      </c>
      <c r="I16" t="s">
        <v>744</v>
      </c>
      <c r="J16" t="s">
        <v>1758</v>
      </c>
      <c r="K16" t="s">
        <v>29</v>
      </c>
      <c r="L16" t="s">
        <v>64</v>
      </c>
      <c r="M16">
        <v>419</v>
      </c>
      <c r="N16">
        <v>173</v>
      </c>
      <c r="O16">
        <v>1000</v>
      </c>
      <c r="P16">
        <v>7.9000000000000001E-2</v>
      </c>
      <c r="Q16">
        <v>811.55100000000004</v>
      </c>
      <c r="R16">
        <v>5969</v>
      </c>
      <c r="S16">
        <v>424</v>
      </c>
      <c r="T16">
        <v>1000</v>
      </c>
      <c r="U16">
        <v>7.9000000000000001E-2</v>
      </c>
      <c r="V16">
        <v>816.55100000000004</v>
      </c>
      <c r="W16" t="s">
        <v>640</v>
      </c>
    </row>
    <row r="17" spans="1:23" x14ac:dyDescent="0.25">
      <c r="A17">
        <v>620</v>
      </c>
      <c r="B17">
        <v>196200084</v>
      </c>
      <c r="C17" t="s">
        <v>1753</v>
      </c>
      <c r="D17" t="s">
        <v>33</v>
      </c>
      <c r="E17">
        <v>5</v>
      </c>
      <c r="F17" t="s">
        <v>250</v>
      </c>
      <c r="G17" t="s">
        <v>1754</v>
      </c>
      <c r="H17" t="s">
        <v>1755</v>
      </c>
      <c r="I17" t="s">
        <v>122</v>
      </c>
      <c r="J17" t="s">
        <v>1756</v>
      </c>
      <c r="K17" t="s">
        <v>29</v>
      </c>
      <c r="L17" t="s">
        <v>64</v>
      </c>
      <c r="M17">
        <v>220</v>
      </c>
      <c r="N17">
        <v>-26</v>
      </c>
      <c r="O17">
        <v>1000</v>
      </c>
      <c r="P17">
        <v>7.9000000000000001E-2</v>
      </c>
      <c r="Q17">
        <v>220</v>
      </c>
      <c r="R17">
        <v>332</v>
      </c>
      <c r="S17">
        <v>246</v>
      </c>
      <c r="T17">
        <v>1000</v>
      </c>
      <c r="U17">
        <v>8.8999999999999996E-2</v>
      </c>
      <c r="V17">
        <v>246</v>
      </c>
      <c r="W17" t="s">
        <v>677</v>
      </c>
    </row>
    <row r="18" spans="1:23" x14ac:dyDescent="0.25">
      <c r="A18">
        <v>620</v>
      </c>
      <c r="B18">
        <v>6206148</v>
      </c>
      <c r="C18" t="s">
        <v>1739</v>
      </c>
      <c r="D18" t="s">
        <v>33</v>
      </c>
      <c r="E18">
        <v>5</v>
      </c>
      <c r="F18" t="s">
        <v>54</v>
      </c>
      <c r="G18" t="s">
        <v>1740</v>
      </c>
      <c r="H18" t="s">
        <v>1736</v>
      </c>
      <c r="I18" t="s">
        <v>122</v>
      </c>
      <c r="J18" t="s">
        <v>1743</v>
      </c>
      <c r="K18" t="s">
        <v>29</v>
      </c>
      <c r="L18" t="s">
        <v>1742</v>
      </c>
      <c r="M18">
        <v>210</v>
      </c>
      <c r="N18">
        <v>-36</v>
      </c>
      <c r="O18">
        <v>1000</v>
      </c>
      <c r="P18">
        <v>7.9000000000000001E-2</v>
      </c>
      <c r="Q18">
        <v>210</v>
      </c>
      <c r="R18">
        <v>974</v>
      </c>
      <c r="S18">
        <v>246</v>
      </c>
      <c r="T18">
        <v>1000</v>
      </c>
      <c r="U18">
        <v>8.8999999999999996E-2</v>
      </c>
      <c r="V18">
        <v>246</v>
      </c>
      <c r="W18" t="s">
        <v>800</v>
      </c>
    </row>
    <row r="19" spans="1:23" x14ac:dyDescent="0.25">
      <c r="A19">
        <v>620</v>
      </c>
      <c r="B19">
        <v>6206148</v>
      </c>
      <c r="C19" t="s">
        <v>1739</v>
      </c>
      <c r="D19" t="s">
        <v>33</v>
      </c>
      <c r="E19">
        <v>5</v>
      </c>
      <c r="F19" t="s">
        <v>54</v>
      </c>
      <c r="G19" t="s">
        <v>1740</v>
      </c>
      <c r="H19" t="s">
        <v>1736</v>
      </c>
      <c r="I19" t="s">
        <v>122</v>
      </c>
      <c r="J19" t="s">
        <v>1741</v>
      </c>
      <c r="K19" t="s">
        <v>29</v>
      </c>
      <c r="L19" t="s">
        <v>1742</v>
      </c>
      <c r="M19">
        <v>210</v>
      </c>
      <c r="N19">
        <v>-36</v>
      </c>
      <c r="O19">
        <v>1000</v>
      </c>
      <c r="P19">
        <v>7.9000000000000001E-2</v>
      </c>
      <c r="Q19">
        <v>210</v>
      </c>
      <c r="R19">
        <v>454</v>
      </c>
      <c r="S19">
        <v>246</v>
      </c>
      <c r="T19">
        <v>1000</v>
      </c>
      <c r="U19">
        <v>8.8999999999999996E-2</v>
      </c>
      <c r="V19">
        <v>246</v>
      </c>
      <c r="W19" t="s">
        <v>800</v>
      </c>
    </row>
    <row r="20" spans="1:23" x14ac:dyDescent="0.25">
      <c r="A20">
        <v>620</v>
      </c>
      <c r="B20">
        <v>176200134</v>
      </c>
      <c r="C20" t="s">
        <v>1734</v>
      </c>
      <c r="D20" t="s">
        <v>33</v>
      </c>
      <c r="E20">
        <v>5</v>
      </c>
      <c r="F20" t="s">
        <v>24</v>
      </c>
      <c r="G20" t="s">
        <v>1735</v>
      </c>
      <c r="H20" t="s">
        <v>1736</v>
      </c>
      <c r="I20" t="s">
        <v>466</v>
      </c>
      <c r="J20" t="s">
        <v>1737</v>
      </c>
      <c r="K20" t="s">
        <v>29</v>
      </c>
      <c r="L20" t="s">
        <v>1738</v>
      </c>
      <c r="M20">
        <v>205</v>
      </c>
      <c r="N20">
        <v>-41</v>
      </c>
      <c r="O20">
        <v>1000</v>
      </c>
      <c r="P20">
        <v>7.9000000000000001E-2</v>
      </c>
      <c r="Q20">
        <v>206.02699999999999</v>
      </c>
      <c r="R20">
        <v>1013</v>
      </c>
      <c r="S20">
        <v>264</v>
      </c>
      <c r="T20">
        <v>1000</v>
      </c>
      <c r="U20">
        <v>8.8999999999999996E-2</v>
      </c>
      <c r="V20">
        <v>265.15699999999998</v>
      </c>
      <c r="W20" t="s">
        <v>484</v>
      </c>
    </row>
    <row r="21" spans="1:23" x14ac:dyDescent="0.25">
      <c r="A21">
        <v>620</v>
      </c>
      <c r="B21">
        <v>186200160</v>
      </c>
      <c r="C21" t="s">
        <v>1559</v>
      </c>
      <c r="D21" t="s">
        <v>33</v>
      </c>
      <c r="E21">
        <v>5</v>
      </c>
      <c r="F21" t="s">
        <v>170</v>
      </c>
      <c r="G21" t="s">
        <v>1560</v>
      </c>
      <c r="H21" t="s">
        <v>1561</v>
      </c>
      <c r="I21" t="s">
        <v>508</v>
      </c>
      <c r="J21" t="s">
        <v>1562</v>
      </c>
      <c r="K21" t="s">
        <v>29</v>
      </c>
      <c r="L21" t="s">
        <v>906</v>
      </c>
      <c r="M21">
        <v>210</v>
      </c>
      <c r="N21">
        <v>-36</v>
      </c>
      <c r="O21">
        <v>1000</v>
      </c>
      <c r="P21">
        <v>7.9000000000000001E-2</v>
      </c>
      <c r="Q21">
        <v>234.648</v>
      </c>
      <c r="R21">
        <v>1312</v>
      </c>
      <c r="S21">
        <v>281</v>
      </c>
      <c r="T21">
        <v>1000</v>
      </c>
      <c r="U21">
        <v>8.8999999999999996E-2</v>
      </c>
      <c r="V21">
        <v>308.76799999999997</v>
      </c>
      <c r="W21" t="s">
        <v>83</v>
      </c>
    </row>
    <row r="22" spans="1:23" x14ac:dyDescent="0.25">
      <c r="A22">
        <v>620</v>
      </c>
      <c r="B22">
        <v>186200159</v>
      </c>
      <c r="C22" t="s">
        <v>1522</v>
      </c>
      <c r="D22" t="s">
        <v>23</v>
      </c>
      <c r="E22">
        <v>5</v>
      </c>
      <c r="F22" t="s">
        <v>170</v>
      </c>
      <c r="G22" t="s">
        <v>1523</v>
      </c>
      <c r="H22" t="s">
        <v>1524</v>
      </c>
      <c r="I22" t="s">
        <v>27</v>
      </c>
      <c r="J22" t="s">
        <v>1525</v>
      </c>
      <c r="K22" t="s">
        <v>29</v>
      </c>
      <c r="L22" t="s">
        <v>1526</v>
      </c>
      <c r="M22">
        <v>195</v>
      </c>
      <c r="N22">
        <v>-51</v>
      </c>
      <c r="O22">
        <v>1000</v>
      </c>
      <c r="P22">
        <v>7.9000000000000001E-2</v>
      </c>
      <c r="Q22">
        <v>195</v>
      </c>
      <c r="R22">
        <v>775</v>
      </c>
      <c r="S22">
        <v>246</v>
      </c>
      <c r="T22">
        <v>1000</v>
      </c>
      <c r="U22">
        <v>8.8999999999999996E-2</v>
      </c>
      <c r="V22">
        <v>246</v>
      </c>
      <c r="W22" t="s">
        <v>586</v>
      </c>
    </row>
    <row r="23" spans="1:23" x14ac:dyDescent="0.25">
      <c r="A23">
        <v>620</v>
      </c>
      <c r="B23">
        <v>6207068</v>
      </c>
      <c r="C23" t="s">
        <v>1413</v>
      </c>
      <c r="D23" t="s">
        <v>33</v>
      </c>
      <c r="E23">
        <v>5</v>
      </c>
      <c r="F23" t="s">
        <v>258</v>
      </c>
      <c r="G23" t="s">
        <v>1414</v>
      </c>
      <c r="H23" t="s">
        <v>1415</v>
      </c>
      <c r="I23" t="s">
        <v>122</v>
      </c>
      <c r="J23" t="s">
        <v>1418</v>
      </c>
      <c r="K23" t="s">
        <v>29</v>
      </c>
      <c r="L23" t="s">
        <v>1417</v>
      </c>
      <c r="M23">
        <v>190</v>
      </c>
      <c r="N23">
        <v>-56</v>
      </c>
      <c r="O23">
        <v>1200</v>
      </c>
      <c r="P23">
        <v>7.9000000000000001E-2</v>
      </c>
      <c r="Q23">
        <v>190</v>
      </c>
      <c r="R23">
        <v>771</v>
      </c>
      <c r="S23">
        <v>246</v>
      </c>
      <c r="T23">
        <v>1000</v>
      </c>
      <c r="U23">
        <v>8.8999999999999996E-2</v>
      </c>
      <c r="V23">
        <v>246</v>
      </c>
      <c r="W23" t="s">
        <v>290</v>
      </c>
    </row>
    <row r="24" spans="1:23" x14ac:dyDescent="0.25">
      <c r="A24">
        <v>620</v>
      </c>
      <c r="B24">
        <v>6207068</v>
      </c>
      <c r="C24" t="s">
        <v>1413</v>
      </c>
      <c r="D24" t="s">
        <v>33</v>
      </c>
      <c r="E24">
        <v>5</v>
      </c>
      <c r="F24" t="s">
        <v>258</v>
      </c>
      <c r="G24" t="s">
        <v>1414</v>
      </c>
      <c r="H24" t="s">
        <v>1415</v>
      </c>
      <c r="I24" t="s">
        <v>27</v>
      </c>
      <c r="J24" t="s">
        <v>1416</v>
      </c>
      <c r="K24" t="s">
        <v>29</v>
      </c>
      <c r="L24" t="s">
        <v>1417</v>
      </c>
      <c r="M24">
        <v>190</v>
      </c>
      <c r="N24">
        <v>-56</v>
      </c>
      <c r="O24">
        <v>1200</v>
      </c>
      <c r="P24">
        <v>7.9000000000000001E-2</v>
      </c>
      <c r="Q24">
        <v>208.17</v>
      </c>
      <c r="R24">
        <v>1430</v>
      </c>
      <c r="S24">
        <v>246</v>
      </c>
      <c r="T24">
        <v>1000</v>
      </c>
      <c r="U24">
        <v>8.8999999999999996E-2</v>
      </c>
      <c r="V24">
        <v>284.27</v>
      </c>
      <c r="W24" t="s">
        <v>149</v>
      </c>
    </row>
    <row r="25" spans="1:23" x14ac:dyDescent="0.25">
      <c r="A25">
        <v>620</v>
      </c>
      <c r="B25">
        <v>186200048</v>
      </c>
      <c r="C25" t="s">
        <v>1354</v>
      </c>
      <c r="D25" t="s">
        <v>33</v>
      </c>
      <c r="E25">
        <v>5</v>
      </c>
      <c r="F25" t="s">
        <v>67</v>
      </c>
      <c r="G25" t="s">
        <v>1320</v>
      </c>
      <c r="H25" t="s">
        <v>1355</v>
      </c>
      <c r="I25" t="s">
        <v>27</v>
      </c>
      <c r="J25" t="s">
        <v>1356</v>
      </c>
      <c r="K25" t="s">
        <v>29</v>
      </c>
      <c r="L25" t="s">
        <v>1320</v>
      </c>
      <c r="M25">
        <v>250</v>
      </c>
      <c r="N25">
        <v>4</v>
      </c>
      <c r="O25">
        <v>2000</v>
      </c>
      <c r="P25">
        <v>7.0000000000000007E-2</v>
      </c>
      <c r="Q25">
        <v>277.37</v>
      </c>
      <c r="R25">
        <v>2391</v>
      </c>
      <c r="S25">
        <v>246</v>
      </c>
      <c r="T25">
        <v>1000</v>
      </c>
      <c r="U25">
        <v>8.8999999999999996E-2</v>
      </c>
      <c r="V25">
        <v>369.79899999999998</v>
      </c>
      <c r="W25" t="s">
        <v>348</v>
      </c>
    </row>
    <row r="26" spans="1:23" x14ac:dyDescent="0.25">
      <c r="A26">
        <v>620</v>
      </c>
      <c r="B26">
        <v>6201076</v>
      </c>
      <c r="C26" t="s">
        <v>164</v>
      </c>
      <c r="D26" t="s">
        <v>33</v>
      </c>
      <c r="E26">
        <v>5</v>
      </c>
      <c r="F26" t="s">
        <v>67</v>
      </c>
      <c r="G26" t="s">
        <v>165</v>
      </c>
      <c r="H26" t="s">
        <v>165</v>
      </c>
      <c r="I26" t="s">
        <v>166</v>
      </c>
      <c r="J26" t="s">
        <v>167</v>
      </c>
      <c r="K26" t="s">
        <v>39</v>
      </c>
      <c r="L26" t="s">
        <v>30</v>
      </c>
      <c r="M26">
        <v>405</v>
      </c>
      <c r="N26">
        <v>159</v>
      </c>
      <c r="O26">
        <v>0</v>
      </c>
      <c r="P26">
        <v>0</v>
      </c>
      <c r="Q26">
        <v>405</v>
      </c>
      <c r="R26">
        <v>2887</v>
      </c>
      <c r="S26">
        <v>245</v>
      </c>
      <c r="T26">
        <v>1000</v>
      </c>
      <c r="U26">
        <v>8.8999999999999996E-2</v>
      </c>
      <c r="V26">
        <v>412.94299999999998</v>
      </c>
      <c r="W26" t="s">
        <v>168</v>
      </c>
    </row>
    <row r="27" spans="1:23" x14ac:dyDescent="0.25">
      <c r="A27">
        <v>620</v>
      </c>
      <c r="B27">
        <v>6209858</v>
      </c>
      <c r="C27" t="s">
        <v>1254</v>
      </c>
      <c r="D27" t="s">
        <v>33</v>
      </c>
      <c r="E27">
        <v>5</v>
      </c>
      <c r="F27" t="s">
        <v>231</v>
      </c>
      <c r="G27" t="s">
        <v>1255</v>
      </c>
      <c r="H27" t="s">
        <v>1251</v>
      </c>
      <c r="I27" t="s">
        <v>91</v>
      </c>
      <c r="J27" t="s">
        <v>1256</v>
      </c>
      <c r="K27" t="s">
        <v>39</v>
      </c>
      <c r="L27" t="s">
        <v>1237</v>
      </c>
      <c r="M27">
        <v>290</v>
      </c>
      <c r="N27">
        <v>44</v>
      </c>
      <c r="O27">
        <v>2000</v>
      </c>
      <c r="P27">
        <v>8.8999999999999996E-2</v>
      </c>
      <c r="Q27">
        <v>322.21800000000002</v>
      </c>
      <c r="R27">
        <v>2362</v>
      </c>
      <c r="S27">
        <v>345</v>
      </c>
      <c r="T27">
        <v>1000</v>
      </c>
      <c r="U27">
        <v>7.9000000000000001E-2</v>
      </c>
      <c r="V27">
        <v>452.59800000000001</v>
      </c>
      <c r="W27" t="s">
        <v>248</v>
      </c>
    </row>
    <row r="28" spans="1:23" x14ac:dyDescent="0.25">
      <c r="A28">
        <v>620</v>
      </c>
      <c r="B28">
        <v>6207410</v>
      </c>
      <c r="C28" t="s">
        <v>1249</v>
      </c>
      <c r="D28" t="s">
        <v>23</v>
      </c>
      <c r="E28">
        <v>5</v>
      </c>
      <c r="F28" t="s">
        <v>231</v>
      </c>
      <c r="G28" t="s">
        <v>1250</v>
      </c>
      <c r="H28" t="s">
        <v>1251</v>
      </c>
      <c r="I28" t="s">
        <v>49</v>
      </c>
      <c r="J28" t="s">
        <v>1252</v>
      </c>
      <c r="K28" t="s">
        <v>29</v>
      </c>
      <c r="L28" t="s">
        <v>1253</v>
      </c>
      <c r="M28">
        <v>325</v>
      </c>
      <c r="N28">
        <v>79</v>
      </c>
      <c r="O28">
        <v>3000</v>
      </c>
      <c r="P28">
        <v>8.8999999999999996E-2</v>
      </c>
      <c r="Q28">
        <v>376.887</v>
      </c>
      <c r="R28">
        <v>3583</v>
      </c>
      <c r="S28">
        <v>246</v>
      </c>
      <c r="T28">
        <v>1000</v>
      </c>
      <c r="U28">
        <v>8.8999999999999996E-2</v>
      </c>
      <c r="V28">
        <v>475.887</v>
      </c>
      <c r="W28" t="s">
        <v>586</v>
      </c>
    </row>
    <row r="29" spans="1:23" x14ac:dyDescent="0.25">
      <c r="A29">
        <v>620</v>
      </c>
      <c r="B29">
        <v>6201883</v>
      </c>
      <c r="C29" t="s">
        <v>179</v>
      </c>
      <c r="D29" t="s">
        <v>33</v>
      </c>
      <c r="E29">
        <v>5</v>
      </c>
      <c r="F29" t="s">
        <v>180</v>
      </c>
      <c r="G29" t="s">
        <v>181</v>
      </c>
      <c r="H29" t="s">
        <v>181</v>
      </c>
      <c r="I29" t="s">
        <v>182</v>
      </c>
      <c r="J29" t="s">
        <v>183</v>
      </c>
      <c r="K29" t="s">
        <v>39</v>
      </c>
      <c r="L29" t="s">
        <v>184</v>
      </c>
      <c r="M29">
        <v>175</v>
      </c>
      <c r="N29">
        <v>-71</v>
      </c>
      <c r="O29">
        <v>1800</v>
      </c>
      <c r="P29">
        <v>5.8999999999999997E-2</v>
      </c>
      <c r="Q29">
        <v>194.17500000000001</v>
      </c>
      <c r="R29">
        <v>2125</v>
      </c>
      <c r="S29">
        <v>264</v>
      </c>
      <c r="T29">
        <v>1000</v>
      </c>
      <c r="U29">
        <v>8.8999999999999996E-2</v>
      </c>
      <c r="V29">
        <v>364.125</v>
      </c>
      <c r="W29" t="s">
        <v>185</v>
      </c>
    </row>
    <row r="30" spans="1:23" x14ac:dyDescent="0.25">
      <c r="A30">
        <v>620</v>
      </c>
      <c r="B30">
        <v>176200182</v>
      </c>
      <c r="C30" t="s">
        <v>1214</v>
      </c>
      <c r="D30" t="s">
        <v>33</v>
      </c>
      <c r="E30">
        <v>5</v>
      </c>
      <c r="F30" t="s">
        <v>222</v>
      </c>
      <c r="G30" t="s">
        <v>1215</v>
      </c>
      <c r="H30" t="s">
        <v>1216</v>
      </c>
      <c r="I30" t="s">
        <v>508</v>
      </c>
      <c r="J30" t="s">
        <v>1217</v>
      </c>
      <c r="K30" t="s">
        <v>29</v>
      </c>
      <c r="L30" t="s">
        <v>64</v>
      </c>
      <c r="M30">
        <v>245</v>
      </c>
      <c r="N30">
        <v>-1</v>
      </c>
      <c r="O30">
        <v>1000</v>
      </c>
      <c r="P30">
        <v>7.9000000000000001E-2</v>
      </c>
      <c r="Q30">
        <v>514.70600000000002</v>
      </c>
      <c r="R30">
        <v>4414</v>
      </c>
      <c r="S30">
        <v>281</v>
      </c>
      <c r="T30">
        <v>1000</v>
      </c>
      <c r="U30">
        <v>8.8999999999999996E-2</v>
      </c>
      <c r="V30">
        <v>584.846</v>
      </c>
      <c r="W30" t="s">
        <v>401</v>
      </c>
    </row>
    <row r="31" spans="1:23" x14ac:dyDescent="0.25">
      <c r="A31">
        <v>620</v>
      </c>
      <c r="B31">
        <v>6202681</v>
      </c>
      <c r="C31" t="s">
        <v>191</v>
      </c>
      <c r="D31" t="s">
        <v>33</v>
      </c>
      <c r="E31">
        <v>5</v>
      </c>
      <c r="F31" t="s">
        <v>78</v>
      </c>
      <c r="G31" t="s">
        <v>192</v>
      </c>
      <c r="H31" t="s">
        <v>193</v>
      </c>
      <c r="I31" t="s">
        <v>49</v>
      </c>
      <c r="J31" t="s">
        <v>194</v>
      </c>
      <c r="K31" t="s">
        <v>29</v>
      </c>
      <c r="L31" t="s">
        <v>195</v>
      </c>
      <c r="M31">
        <v>265</v>
      </c>
      <c r="N31">
        <v>19</v>
      </c>
      <c r="O31">
        <v>0</v>
      </c>
      <c r="P31">
        <v>0</v>
      </c>
      <c r="Q31">
        <v>265</v>
      </c>
      <c r="R31">
        <v>2821</v>
      </c>
      <c r="S31">
        <v>246</v>
      </c>
      <c r="T31">
        <v>1000</v>
      </c>
      <c r="U31">
        <v>8.8999999999999996E-2</v>
      </c>
      <c r="V31">
        <v>408.06900000000002</v>
      </c>
      <c r="W31" t="s">
        <v>59</v>
      </c>
    </row>
    <row r="32" spans="1:23" x14ac:dyDescent="0.25">
      <c r="A32">
        <v>620</v>
      </c>
      <c r="B32">
        <v>6202715</v>
      </c>
      <c r="C32" t="s">
        <v>196</v>
      </c>
      <c r="D32" t="s">
        <v>33</v>
      </c>
      <c r="E32">
        <v>5</v>
      </c>
      <c r="F32" t="s">
        <v>197</v>
      </c>
      <c r="G32" t="s">
        <v>198</v>
      </c>
      <c r="H32" t="s">
        <v>199</v>
      </c>
      <c r="I32" t="s">
        <v>27</v>
      </c>
      <c r="J32" t="s">
        <v>200</v>
      </c>
      <c r="K32" t="s">
        <v>29</v>
      </c>
      <c r="L32" t="s">
        <v>201</v>
      </c>
      <c r="M32">
        <v>165</v>
      </c>
      <c r="N32">
        <v>-81</v>
      </c>
      <c r="O32">
        <v>1200</v>
      </c>
      <c r="P32">
        <v>5.1999999999999998E-2</v>
      </c>
      <c r="Q32">
        <v>331.036</v>
      </c>
      <c r="R32">
        <v>4393</v>
      </c>
      <c r="S32">
        <v>246</v>
      </c>
      <c r="T32">
        <v>1000</v>
      </c>
      <c r="U32">
        <v>8.8999999999999996E-2</v>
      </c>
      <c r="V32">
        <v>547.97699999999998</v>
      </c>
      <c r="W32" t="s">
        <v>65</v>
      </c>
    </row>
    <row r="33" spans="1:23" x14ac:dyDescent="0.25">
      <c r="A33">
        <v>620</v>
      </c>
      <c r="B33">
        <v>176200175</v>
      </c>
      <c r="C33" t="s">
        <v>1195</v>
      </c>
      <c r="D33" t="s">
        <v>33</v>
      </c>
      <c r="E33">
        <v>5</v>
      </c>
      <c r="F33" t="s">
        <v>187</v>
      </c>
      <c r="G33" t="s">
        <v>1196</v>
      </c>
      <c r="H33" t="s">
        <v>1197</v>
      </c>
      <c r="I33" t="s">
        <v>27</v>
      </c>
      <c r="J33" t="s">
        <v>1198</v>
      </c>
      <c r="K33" t="s">
        <v>29</v>
      </c>
      <c r="L33" t="s">
        <v>64</v>
      </c>
      <c r="M33">
        <v>210</v>
      </c>
      <c r="N33">
        <v>-36</v>
      </c>
      <c r="O33">
        <v>1000</v>
      </c>
      <c r="P33">
        <v>7.9000000000000001E-2</v>
      </c>
      <c r="Q33">
        <v>336.005</v>
      </c>
      <c r="R33">
        <v>2595</v>
      </c>
      <c r="S33">
        <v>246</v>
      </c>
      <c r="T33">
        <v>1000</v>
      </c>
      <c r="U33">
        <v>8.8999999999999996E-2</v>
      </c>
      <c r="V33">
        <v>387.95499999999998</v>
      </c>
      <c r="W33" t="s">
        <v>597</v>
      </c>
    </row>
    <row r="34" spans="1:23" x14ac:dyDescent="0.25">
      <c r="A34">
        <v>620</v>
      </c>
      <c r="B34">
        <v>6202237</v>
      </c>
      <c r="C34" t="s">
        <v>764</v>
      </c>
      <c r="D34" t="s">
        <v>33</v>
      </c>
      <c r="E34">
        <v>5</v>
      </c>
      <c r="F34" t="s">
        <v>216</v>
      </c>
      <c r="G34" t="s">
        <v>1146</v>
      </c>
      <c r="H34" t="s">
        <v>1147</v>
      </c>
      <c r="I34" t="s">
        <v>122</v>
      </c>
      <c r="J34" t="s">
        <v>1148</v>
      </c>
      <c r="K34" t="s">
        <v>29</v>
      </c>
      <c r="L34" t="s">
        <v>1137</v>
      </c>
      <c r="M34">
        <v>178</v>
      </c>
      <c r="N34">
        <v>-68</v>
      </c>
      <c r="O34">
        <v>1000</v>
      </c>
      <c r="P34">
        <v>6.5000000000000002E-2</v>
      </c>
      <c r="Q34">
        <v>178</v>
      </c>
      <c r="R34">
        <v>341</v>
      </c>
      <c r="S34">
        <v>246</v>
      </c>
      <c r="T34">
        <v>1000</v>
      </c>
      <c r="U34">
        <v>8.8999999999999996E-2</v>
      </c>
      <c r="V34">
        <v>246</v>
      </c>
      <c r="W34" t="s">
        <v>354</v>
      </c>
    </row>
    <row r="35" spans="1:23" x14ac:dyDescent="0.25">
      <c r="A35">
        <v>620</v>
      </c>
      <c r="B35">
        <v>6202801</v>
      </c>
      <c r="C35" t="s">
        <v>1141</v>
      </c>
      <c r="D35" t="s">
        <v>33</v>
      </c>
      <c r="E35">
        <v>5</v>
      </c>
      <c r="F35" t="s">
        <v>170</v>
      </c>
      <c r="G35" t="s">
        <v>1142</v>
      </c>
      <c r="H35" t="s">
        <v>1143</v>
      </c>
      <c r="I35" t="s">
        <v>49</v>
      </c>
      <c r="J35" t="s">
        <v>1144</v>
      </c>
      <c r="K35" t="s">
        <v>29</v>
      </c>
      <c r="L35" t="s">
        <v>1145</v>
      </c>
      <c r="M35">
        <v>175</v>
      </c>
      <c r="N35">
        <v>-71</v>
      </c>
      <c r="O35">
        <v>1000</v>
      </c>
      <c r="P35">
        <v>7.4999999999999997E-2</v>
      </c>
      <c r="Q35">
        <v>268.75</v>
      </c>
      <c r="R35">
        <v>2250</v>
      </c>
      <c r="S35">
        <v>246</v>
      </c>
      <c r="T35">
        <v>1000</v>
      </c>
      <c r="U35">
        <v>8.8999999999999996E-2</v>
      </c>
      <c r="V35">
        <v>357.25</v>
      </c>
      <c r="W35" t="s">
        <v>348</v>
      </c>
    </row>
    <row r="36" spans="1:23" x14ac:dyDescent="0.25">
      <c r="A36">
        <v>620</v>
      </c>
      <c r="B36">
        <v>216200131</v>
      </c>
      <c r="C36" t="s">
        <v>1138</v>
      </c>
      <c r="D36" t="s">
        <v>33</v>
      </c>
      <c r="E36">
        <v>5</v>
      </c>
      <c r="F36" t="s">
        <v>146</v>
      </c>
      <c r="G36" t="s">
        <v>902</v>
      </c>
      <c r="H36" t="s">
        <v>1139</v>
      </c>
      <c r="I36" t="s">
        <v>319</v>
      </c>
      <c r="J36" t="s">
        <v>1140</v>
      </c>
      <c r="K36" t="s">
        <v>321</v>
      </c>
      <c r="L36" t="s">
        <v>902</v>
      </c>
      <c r="M36">
        <v>189</v>
      </c>
      <c r="N36">
        <v>-57</v>
      </c>
      <c r="O36">
        <v>2000</v>
      </c>
      <c r="P36">
        <v>8.8999999999999996E-2</v>
      </c>
      <c r="Q36">
        <v>266.875</v>
      </c>
      <c r="R36">
        <v>2875</v>
      </c>
      <c r="S36">
        <v>204</v>
      </c>
      <c r="T36">
        <v>2000</v>
      </c>
      <c r="U36">
        <v>9.9000000000000005E-2</v>
      </c>
      <c r="V36">
        <v>290.625</v>
      </c>
      <c r="W36" t="s">
        <v>386</v>
      </c>
    </row>
    <row r="37" spans="1:23" x14ac:dyDescent="0.25">
      <c r="A37">
        <v>620</v>
      </c>
      <c r="B37">
        <v>6206576</v>
      </c>
      <c r="C37" t="s">
        <v>221</v>
      </c>
      <c r="D37" t="s">
        <v>33</v>
      </c>
      <c r="E37">
        <v>5</v>
      </c>
      <c r="F37" t="s">
        <v>222</v>
      </c>
      <c r="G37" t="s">
        <v>223</v>
      </c>
      <c r="H37" t="s">
        <v>224</v>
      </c>
      <c r="I37" t="s">
        <v>91</v>
      </c>
      <c r="J37" t="s">
        <v>225</v>
      </c>
      <c r="K37" t="s">
        <v>39</v>
      </c>
      <c r="L37" t="s">
        <v>76</v>
      </c>
      <c r="M37">
        <v>269</v>
      </c>
      <c r="N37">
        <v>23</v>
      </c>
      <c r="O37">
        <v>2000</v>
      </c>
      <c r="P37">
        <v>0.05</v>
      </c>
      <c r="Q37">
        <v>562.85</v>
      </c>
      <c r="R37">
        <v>7877</v>
      </c>
      <c r="S37">
        <v>345</v>
      </c>
      <c r="T37">
        <v>1000</v>
      </c>
      <c r="U37">
        <v>7.9000000000000001E-2</v>
      </c>
      <c r="V37">
        <v>888.28300000000002</v>
      </c>
      <c r="W37" t="s">
        <v>155</v>
      </c>
    </row>
    <row r="38" spans="1:23" x14ac:dyDescent="0.25">
      <c r="A38">
        <v>620</v>
      </c>
      <c r="B38">
        <v>176200127</v>
      </c>
      <c r="C38" t="s">
        <v>1127</v>
      </c>
      <c r="D38" t="s">
        <v>33</v>
      </c>
      <c r="E38">
        <v>5</v>
      </c>
      <c r="F38" t="s">
        <v>67</v>
      </c>
      <c r="G38" t="s">
        <v>1132</v>
      </c>
      <c r="H38" t="s">
        <v>900</v>
      </c>
      <c r="I38" t="s">
        <v>253</v>
      </c>
      <c r="J38" t="s">
        <v>1133</v>
      </c>
      <c r="K38" t="s">
        <v>39</v>
      </c>
      <c r="L38" t="s">
        <v>64</v>
      </c>
      <c r="M38">
        <v>244</v>
      </c>
      <c r="N38">
        <v>-2</v>
      </c>
      <c r="O38">
        <v>1000</v>
      </c>
      <c r="P38">
        <v>7.9000000000000001E-2</v>
      </c>
      <c r="Q38">
        <v>244</v>
      </c>
      <c r="R38">
        <v>594</v>
      </c>
      <c r="S38">
        <v>290</v>
      </c>
      <c r="T38">
        <v>1000</v>
      </c>
      <c r="U38">
        <v>7.9000000000000001E-2</v>
      </c>
      <c r="V38">
        <v>290</v>
      </c>
      <c r="W38" t="s">
        <v>545</v>
      </c>
    </row>
    <row r="39" spans="1:23" x14ac:dyDescent="0.25">
      <c r="A39">
        <v>620</v>
      </c>
      <c r="B39">
        <v>176200127</v>
      </c>
      <c r="C39" t="s">
        <v>1127</v>
      </c>
      <c r="D39" t="s">
        <v>33</v>
      </c>
      <c r="E39">
        <v>5</v>
      </c>
      <c r="F39" t="s">
        <v>67</v>
      </c>
      <c r="G39" t="s">
        <v>1128</v>
      </c>
      <c r="H39" t="s">
        <v>1129</v>
      </c>
      <c r="I39" t="s">
        <v>629</v>
      </c>
      <c r="J39" t="s">
        <v>1130</v>
      </c>
      <c r="K39" t="s">
        <v>39</v>
      </c>
      <c r="L39" t="s">
        <v>1131</v>
      </c>
      <c r="M39">
        <v>695</v>
      </c>
      <c r="N39">
        <v>-110</v>
      </c>
      <c r="O39">
        <v>0</v>
      </c>
      <c r="P39">
        <v>0</v>
      </c>
      <c r="Q39">
        <v>695</v>
      </c>
      <c r="R39">
        <v>1</v>
      </c>
      <c r="S39">
        <v>815</v>
      </c>
      <c r="T39">
        <v>10000</v>
      </c>
      <c r="U39">
        <v>7.9000000000000001E-2</v>
      </c>
      <c r="V39">
        <v>815</v>
      </c>
      <c r="W39" t="s">
        <v>800</v>
      </c>
    </row>
    <row r="40" spans="1:23" x14ac:dyDescent="0.25">
      <c r="A40">
        <v>620</v>
      </c>
      <c r="B40">
        <v>6201883</v>
      </c>
      <c r="C40" t="s">
        <v>179</v>
      </c>
      <c r="D40" t="s">
        <v>33</v>
      </c>
      <c r="E40">
        <v>5</v>
      </c>
      <c r="F40" t="s">
        <v>180</v>
      </c>
      <c r="G40" t="s">
        <v>1078</v>
      </c>
      <c r="H40" t="s">
        <v>1079</v>
      </c>
      <c r="I40" t="s">
        <v>1080</v>
      </c>
      <c r="J40" t="s">
        <v>1081</v>
      </c>
      <c r="K40" t="s">
        <v>297</v>
      </c>
      <c r="L40" t="s">
        <v>1078</v>
      </c>
      <c r="M40">
        <v>98</v>
      </c>
      <c r="N40">
        <v>-148</v>
      </c>
      <c r="O40">
        <v>0</v>
      </c>
      <c r="P40">
        <v>0</v>
      </c>
      <c r="Q40">
        <v>98</v>
      </c>
      <c r="R40">
        <v>1</v>
      </c>
      <c r="S40">
        <v>110</v>
      </c>
      <c r="T40">
        <v>0</v>
      </c>
      <c r="U40">
        <v>0</v>
      </c>
      <c r="V40">
        <v>110</v>
      </c>
      <c r="W40" t="s">
        <v>677</v>
      </c>
    </row>
    <row r="41" spans="1:23" x14ac:dyDescent="0.25">
      <c r="A41">
        <v>620</v>
      </c>
      <c r="B41">
        <v>176200029</v>
      </c>
      <c r="C41" t="s">
        <v>1018</v>
      </c>
      <c r="D41" t="s">
        <v>33</v>
      </c>
      <c r="E41">
        <v>5</v>
      </c>
      <c r="F41" t="s">
        <v>108</v>
      </c>
      <c r="G41" t="s">
        <v>1019</v>
      </c>
      <c r="H41" t="s">
        <v>1020</v>
      </c>
      <c r="I41" t="s">
        <v>27</v>
      </c>
      <c r="J41" t="s">
        <v>1021</v>
      </c>
      <c r="K41" t="s">
        <v>29</v>
      </c>
      <c r="L41" t="s">
        <v>1017</v>
      </c>
      <c r="M41">
        <v>195</v>
      </c>
      <c r="N41">
        <v>-51</v>
      </c>
      <c r="O41">
        <v>1000</v>
      </c>
      <c r="P41">
        <v>7.9000000000000001E-2</v>
      </c>
      <c r="Q41">
        <v>217.673</v>
      </c>
      <c r="R41">
        <v>1287</v>
      </c>
      <c r="S41">
        <v>246</v>
      </c>
      <c r="T41">
        <v>1000</v>
      </c>
      <c r="U41">
        <v>8.8999999999999996E-2</v>
      </c>
      <c r="V41">
        <v>271.54300000000001</v>
      </c>
      <c r="W41" t="s">
        <v>278</v>
      </c>
    </row>
    <row r="42" spans="1:23" x14ac:dyDescent="0.25">
      <c r="A42">
        <v>620</v>
      </c>
      <c r="B42">
        <v>176200006</v>
      </c>
      <c r="C42" t="s">
        <v>1000</v>
      </c>
      <c r="D42" t="s">
        <v>33</v>
      </c>
      <c r="E42">
        <v>5</v>
      </c>
      <c r="F42" t="s">
        <v>125</v>
      </c>
      <c r="G42" t="s">
        <v>1001</v>
      </c>
      <c r="H42" t="s">
        <v>1002</v>
      </c>
      <c r="I42" t="s">
        <v>49</v>
      </c>
      <c r="J42" t="s">
        <v>1003</v>
      </c>
      <c r="K42" t="s">
        <v>29</v>
      </c>
      <c r="L42" t="s">
        <v>1004</v>
      </c>
      <c r="M42">
        <v>415</v>
      </c>
      <c r="N42">
        <v>169</v>
      </c>
      <c r="O42">
        <v>4000</v>
      </c>
      <c r="P42">
        <v>7.9000000000000001E-2</v>
      </c>
      <c r="Q42">
        <v>422.505</v>
      </c>
      <c r="R42">
        <v>4095</v>
      </c>
      <c r="S42">
        <v>246</v>
      </c>
      <c r="T42">
        <v>1000</v>
      </c>
      <c r="U42">
        <v>8.8999999999999996E-2</v>
      </c>
      <c r="V42">
        <v>521.45500000000004</v>
      </c>
      <c r="W42" t="s">
        <v>323</v>
      </c>
    </row>
    <row r="43" spans="1:23" x14ac:dyDescent="0.25">
      <c r="A43">
        <v>620</v>
      </c>
      <c r="B43">
        <v>6204599</v>
      </c>
      <c r="C43" t="s">
        <v>257</v>
      </c>
      <c r="D43" t="s">
        <v>33</v>
      </c>
      <c r="E43">
        <v>5</v>
      </c>
      <c r="F43" t="s">
        <v>258</v>
      </c>
      <c r="G43" t="s">
        <v>259</v>
      </c>
      <c r="H43" t="s">
        <v>260</v>
      </c>
      <c r="I43" t="s">
        <v>49</v>
      </c>
      <c r="J43" t="s">
        <v>261</v>
      </c>
      <c r="K43" t="s">
        <v>29</v>
      </c>
      <c r="L43" t="s">
        <v>262</v>
      </c>
      <c r="M43">
        <v>189</v>
      </c>
      <c r="N43">
        <v>-57</v>
      </c>
      <c r="O43">
        <v>1000</v>
      </c>
      <c r="P43">
        <v>0.06</v>
      </c>
      <c r="Q43">
        <v>283.98</v>
      </c>
      <c r="R43">
        <v>2583</v>
      </c>
      <c r="S43">
        <v>246</v>
      </c>
      <c r="T43">
        <v>1000</v>
      </c>
      <c r="U43">
        <v>8.8999999999999996E-2</v>
      </c>
      <c r="V43">
        <v>386.887</v>
      </c>
      <c r="W43" t="s">
        <v>149</v>
      </c>
    </row>
    <row r="44" spans="1:23" x14ac:dyDescent="0.25">
      <c r="A44">
        <v>620</v>
      </c>
      <c r="B44">
        <v>6204692</v>
      </c>
      <c r="C44" t="s">
        <v>263</v>
      </c>
      <c r="D44" t="s">
        <v>23</v>
      </c>
      <c r="E44">
        <v>5</v>
      </c>
      <c r="F44" t="s">
        <v>101</v>
      </c>
      <c r="G44" t="s">
        <v>264</v>
      </c>
      <c r="H44" t="s">
        <v>265</v>
      </c>
      <c r="I44" t="s">
        <v>27</v>
      </c>
      <c r="J44" t="s">
        <v>266</v>
      </c>
      <c r="K44" t="s">
        <v>29</v>
      </c>
      <c r="L44" t="s">
        <v>267</v>
      </c>
      <c r="M44">
        <v>179</v>
      </c>
      <c r="N44">
        <v>-67</v>
      </c>
      <c r="O44">
        <v>1500</v>
      </c>
      <c r="P44">
        <v>6.5000000000000002E-2</v>
      </c>
      <c r="Q44">
        <v>179</v>
      </c>
      <c r="R44">
        <v>554</v>
      </c>
      <c r="S44">
        <v>246</v>
      </c>
      <c r="T44">
        <v>1000</v>
      </c>
      <c r="U44">
        <v>8.8999999999999996E-2</v>
      </c>
      <c r="V44">
        <v>246</v>
      </c>
      <c r="W44" t="s">
        <v>149</v>
      </c>
    </row>
    <row r="45" spans="1:23" x14ac:dyDescent="0.25">
      <c r="A45">
        <v>620</v>
      </c>
      <c r="B45">
        <v>6204994</v>
      </c>
      <c r="C45" t="s">
        <v>995</v>
      </c>
      <c r="D45" t="s">
        <v>33</v>
      </c>
      <c r="E45">
        <v>5</v>
      </c>
      <c r="F45" t="s">
        <v>187</v>
      </c>
      <c r="G45" t="s">
        <v>996</v>
      </c>
      <c r="H45" t="s">
        <v>997</v>
      </c>
      <c r="I45" t="s">
        <v>91</v>
      </c>
      <c r="J45" t="s">
        <v>998</v>
      </c>
      <c r="K45" t="s">
        <v>39</v>
      </c>
      <c r="L45" t="s">
        <v>999</v>
      </c>
      <c r="M45">
        <v>299</v>
      </c>
      <c r="N45">
        <v>53</v>
      </c>
      <c r="O45">
        <v>2000</v>
      </c>
      <c r="P45">
        <v>7.9000000000000001E-2</v>
      </c>
      <c r="Q45">
        <v>299</v>
      </c>
      <c r="R45">
        <v>1391</v>
      </c>
      <c r="S45">
        <v>345</v>
      </c>
      <c r="T45">
        <v>1000</v>
      </c>
      <c r="U45">
        <v>7.9000000000000001E-2</v>
      </c>
      <c r="V45">
        <v>375.88900000000001</v>
      </c>
      <c r="W45" t="s">
        <v>278</v>
      </c>
    </row>
    <row r="46" spans="1:23" x14ac:dyDescent="0.25">
      <c r="A46">
        <v>620</v>
      </c>
      <c r="B46">
        <v>6201883</v>
      </c>
      <c r="C46" t="s">
        <v>179</v>
      </c>
      <c r="D46" t="s">
        <v>33</v>
      </c>
      <c r="E46">
        <v>5</v>
      </c>
      <c r="F46" t="s">
        <v>180</v>
      </c>
      <c r="G46" t="s">
        <v>951</v>
      </c>
      <c r="H46" t="s">
        <v>952</v>
      </c>
      <c r="I46" t="s">
        <v>27</v>
      </c>
      <c r="J46" t="s">
        <v>953</v>
      </c>
      <c r="K46" t="s">
        <v>29</v>
      </c>
      <c r="L46" t="s">
        <v>954</v>
      </c>
      <c r="M46">
        <v>165</v>
      </c>
      <c r="N46">
        <v>-81</v>
      </c>
      <c r="O46">
        <v>2000</v>
      </c>
      <c r="P46">
        <v>5.5E-2</v>
      </c>
      <c r="Q46">
        <v>297.935</v>
      </c>
      <c r="R46">
        <v>4417</v>
      </c>
      <c r="S46">
        <v>246</v>
      </c>
      <c r="T46">
        <v>1000</v>
      </c>
      <c r="U46">
        <v>8.8999999999999996E-2</v>
      </c>
      <c r="V46">
        <v>550.11300000000006</v>
      </c>
      <c r="W46" t="s">
        <v>955</v>
      </c>
    </row>
    <row r="47" spans="1:23" x14ac:dyDescent="0.25">
      <c r="A47">
        <v>620</v>
      </c>
      <c r="B47">
        <v>176200002</v>
      </c>
      <c r="C47" t="s">
        <v>944</v>
      </c>
      <c r="D47" t="s">
        <v>33</v>
      </c>
      <c r="E47">
        <v>5</v>
      </c>
      <c r="F47" t="s">
        <v>78</v>
      </c>
      <c r="G47" t="s">
        <v>945</v>
      </c>
      <c r="H47" t="s">
        <v>946</v>
      </c>
      <c r="I47" t="s">
        <v>508</v>
      </c>
      <c r="J47" t="s">
        <v>947</v>
      </c>
      <c r="K47" t="s">
        <v>29</v>
      </c>
      <c r="L47" t="s">
        <v>64</v>
      </c>
      <c r="M47">
        <v>245</v>
      </c>
      <c r="N47">
        <v>-1</v>
      </c>
      <c r="O47">
        <v>1000</v>
      </c>
      <c r="P47">
        <v>7.9000000000000001E-2</v>
      </c>
      <c r="Q47">
        <v>273.12400000000002</v>
      </c>
      <c r="R47">
        <v>1356</v>
      </c>
      <c r="S47">
        <v>281</v>
      </c>
      <c r="T47">
        <v>1000</v>
      </c>
      <c r="U47">
        <v>8.8999999999999996E-2</v>
      </c>
      <c r="V47">
        <v>312.68400000000003</v>
      </c>
      <c r="W47" t="s">
        <v>597</v>
      </c>
    </row>
    <row r="48" spans="1:23" x14ac:dyDescent="0.25">
      <c r="A48">
        <v>620</v>
      </c>
      <c r="B48">
        <v>6204481</v>
      </c>
      <c r="C48" t="s">
        <v>885</v>
      </c>
      <c r="D48" t="s">
        <v>33</v>
      </c>
      <c r="E48">
        <v>5</v>
      </c>
      <c r="F48" t="s">
        <v>180</v>
      </c>
      <c r="G48" t="s">
        <v>886</v>
      </c>
      <c r="H48" t="s">
        <v>887</v>
      </c>
      <c r="I48" t="s">
        <v>49</v>
      </c>
      <c r="J48" t="s">
        <v>888</v>
      </c>
      <c r="K48" t="s">
        <v>29</v>
      </c>
      <c r="L48" t="s">
        <v>889</v>
      </c>
      <c r="M48">
        <v>180</v>
      </c>
      <c r="N48">
        <v>-66</v>
      </c>
      <c r="O48">
        <v>1200</v>
      </c>
      <c r="P48">
        <v>6.5000000000000002E-2</v>
      </c>
      <c r="Q48">
        <v>224.39500000000001</v>
      </c>
      <c r="R48">
        <v>1883</v>
      </c>
      <c r="S48">
        <v>246</v>
      </c>
      <c r="T48">
        <v>1000</v>
      </c>
      <c r="U48">
        <v>8.8999999999999996E-2</v>
      </c>
      <c r="V48">
        <v>324.58699999999999</v>
      </c>
      <c r="W48" t="s">
        <v>31</v>
      </c>
    </row>
    <row r="49" spans="1:23" x14ac:dyDescent="0.25">
      <c r="A49">
        <v>620</v>
      </c>
      <c r="B49">
        <v>6204409</v>
      </c>
      <c r="C49" t="s">
        <v>457</v>
      </c>
      <c r="D49" t="s">
        <v>33</v>
      </c>
      <c r="E49">
        <v>5</v>
      </c>
      <c r="F49" t="s">
        <v>54</v>
      </c>
      <c r="G49" t="s">
        <v>877</v>
      </c>
      <c r="H49" t="s">
        <v>878</v>
      </c>
      <c r="I49" t="s">
        <v>122</v>
      </c>
      <c r="J49" t="s">
        <v>879</v>
      </c>
      <c r="K49" t="s">
        <v>29</v>
      </c>
      <c r="L49" t="s">
        <v>880</v>
      </c>
      <c r="M49">
        <v>165</v>
      </c>
      <c r="N49">
        <v>-81</v>
      </c>
      <c r="O49">
        <v>1200</v>
      </c>
      <c r="P49">
        <v>7.9000000000000001E-2</v>
      </c>
      <c r="Q49">
        <v>165</v>
      </c>
      <c r="R49">
        <v>757</v>
      </c>
      <c r="S49">
        <v>246</v>
      </c>
      <c r="T49">
        <v>1000</v>
      </c>
      <c r="U49">
        <v>8.8999999999999996E-2</v>
      </c>
      <c r="V49">
        <v>246</v>
      </c>
      <c r="W49" t="s">
        <v>52</v>
      </c>
    </row>
    <row r="50" spans="1:23" x14ac:dyDescent="0.25">
      <c r="A50">
        <v>620</v>
      </c>
      <c r="B50">
        <v>166200648</v>
      </c>
      <c r="C50" t="s">
        <v>871</v>
      </c>
      <c r="D50" t="s">
        <v>33</v>
      </c>
      <c r="E50">
        <v>5</v>
      </c>
      <c r="F50" t="s">
        <v>872</v>
      </c>
      <c r="G50" t="s">
        <v>873</v>
      </c>
      <c r="H50" t="s">
        <v>874</v>
      </c>
      <c r="I50" t="s">
        <v>27</v>
      </c>
      <c r="J50" t="s">
        <v>875</v>
      </c>
      <c r="K50" t="s">
        <v>29</v>
      </c>
      <c r="L50" t="s">
        <v>876</v>
      </c>
      <c r="M50">
        <v>430</v>
      </c>
      <c r="N50">
        <v>184</v>
      </c>
      <c r="O50">
        <v>5000</v>
      </c>
      <c r="P50">
        <v>7.9000000000000001E-2</v>
      </c>
      <c r="Q50">
        <v>554.03</v>
      </c>
      <c r="R50">
        <v>6570</v>
      </c>
      <c r="S50">
        <v>246</v>
      </c>
      <c r="T50">
        <v>1000</v>
      </c>
      <c r="U50">
        <v>8.8999999999999996E-2</v>
      </c>
      <c r="V50">
        <v>741.73</v>
      </c>
      <c r="W50" t="s">
        <v>348</v>
      </c>
    </row>
    <row r="51" spans="1:23" x14ac:dyDescent="0.25">
      <c r="A51">
        <v>620</v>
      </c>
      <c r="B51">
        <v>166200690</v>
      </c>
      <c r="C51" t="s">
        <v>263</v>
      </c>
      <c r="D51" t="s">
        <v>23</v>
      </c>
      <c r="E51">
        <v>5</v>
      </c>
      <c r="F51" t="s">
        <v>67</v>
      </c>
      <c r="G51" t="s">
        <v>782</v>
      </c>
      <c r="H51" t="s">
        <v>783</v>
      </c>
      <c r="I51" t="s">
        <v>466</v>
      </c>
      <c r="J51" t="s">
        <v>784</v>
      </c>
      <c r="K51" t="s">
        <v>29</v>
      </c>
      <c r="L51" t="s">
        <v>785</v>
      </c>
      <c r="M51">
        <v>189</v>
      </c>
      <c r="N51">
        <v>-57</v>
      </c>
      <c r="O51">
        <v>1200</v>
      </c>
      <c r="P51">
        <v>7.9000000000000001E-2</v>
      </c>
      <c r="Q51">
        <v>200.376</v>
      </c>
      <c r="R51">
        <v>1344</v>
      </c>
      <c r="S51">
        <v>264</v>
      </c>
      <c r="T51">
        <v>1000</v>
      </c>
      <c r="U51">
        <v>8.8999999999999996E-2</v>
      </c>
      <c r="V51">
        <v>294.61599999999999</v>
      </c>
      <c r="W51" t="s">
        <v>751</v>
      </c>
    </row>
    <row r="52" spans="1:23" x14ac:dyDescent="0.25">
      <c r="A52">
        <v>620</v>
      </c>
      <c r="B52">
        <v>196200081</v>
      </c>
      <c r="C52" t="s">
        <v>739</v>
      </c>
      <c r="D52" t="s">
        <v>33</v>
      </c>
      <c r="E52">
        <v>5</v>
      </c>
      <c r="F52" t="s">
        <v>180</v>
      </c>
      <c r="G52" t="s">
        <v>740</v>
      </c>
      <c r="H52" t="s">
        <v>741</v>
      </c>
      <c r="I52" t="s">
        <v>744</v>
      </c>
      <c r="J52" t="s">
        <v>745</v>
      </c>
      <c r="K52" t="s">
        <v>29</v>
      </c>
      <c r="L52" t="s">
        <v>743</v>
      </c>
      <c r="M52">
        <v>419</v>
      </c>
      <c r="N52">
        <v>173</v>
      </c>
      <c r="O52">
        <v>1000</v>
      </c>
      <c r="P52">
        <v>7.9000000000000001E-2</v>
      </c>
      <c r="Q52">
        <v>799.78</v>
      </c>
      <c r="R52">
        <v>5820</v>
      </c>
      <c r="S52">
        <v>424</v>
      </c>
      <c r="T52">
        <v>1000</v>
      </c>
      <c r="U52">
        <v>7.9000000000000001E-2</v>
      </c>
      <c r="V52">
        <v>804.78</v>
      </c>
      <c r="W52" t="s">
        <v>640</v>
      </c>
    </row>
    <row r="53" spans="1:23" x14ac:dyDescent="0.25">
      <c r="A53">
        <v>620</v>
      </c>
      <c r="B53">
        <v>196200081</v>
      </c>
      <c r="C53" t="s">
        <v>739</v>
      </c>
      <c r="D53" t="s">
        <v>33</v>
      </c>
      <c r="E53">
        <v>5</v>
      </c>
      <c r="F53" t="s">
        <v>180</v>
      </c>
      <c r="G53" t="s">
        <v>740</v>
      </c>
      <c r="H53" t="s">
        <v>741</v>
      </c>
      <c r="I53" t="s">
        <v>122</v>
      </c>
      <c r="J53" t="s">
        <v>742</v>
      </c>
      <c r="K53" t="s">
        <v>29</v>
      </c>
      <c r="L53" t="s">
        <v>743</v>
      </c>
      <c r="M53">
        <v>220</v>
      </c>
      <c r="N53">
        <v>-26</v>
      </c>
      <c r="O53">
        <v>1000</v>
      </c>
      <c r="P53">
        <v>7.9000000000000001E-2</v>
      </c>
      <c r="Q53">
        <v>236.19499999999999</v>
      </c>
      <c r="R53">
        <v>1205</v>
      </c>
      <c r="S53">
        <v>246</v>
      </c>
      <c r="T53">
        <v>1000</v>
      </c>
      <c r="U53">
        <v>8.8999999999999996E-2</v>
      </c>
      <c r="V53">
        <v>264.245</v>
      </c>
      <c r="W53" t="s">
        <v>677</v>
      </c>
    </row>
    <row r="54" spans="1:23" x14ac:dyDescent="0.25">
      <c r="A54">
        <v>620</v>
      </c>
      <c r="B54">
        <v>166200488</v>
      </c>
      <c r="C54" t="s">
        <v>665</v>
      </c>
      <c r="D54" t="s">
        <v>33</v>
      </c>
      <c r="E54">
        <v>5</v>
      </c>
      <c r="F54" t="s">
        <v>125</v>
      </c>
      <c r="G54" t="s">
        <v>338</v>
      </c>
      <c r="H54" t="s">
        <v>666</v>
      </c>
      <c r="I54" t="s">
        <v>49</v>
      </c>
      <c r="J54" t="s">
        <v>667</v>
      </c>
      <c r="K54" t="s">
        <v>29</v>
      </c>
      <c r="L54" t="s">
        <v>668</v>
      </c>
      <c r="M54">
        <v>189</v>
      </c>
      <c r="N54">
        <v>-57</v>
      </c>
      <c r="O54">
        <v>1200</v>
      </c>
      <c r="P54">
        <v>6.7000000000000004E-2</v>
      </c>
      <c r="Q54">
        <v>261.56099999999998</v>
      </c>
      <c r="R54">
        <v>2283</v>
      </c>
      <c r="S54">
        <v>246</v>
      </c>
      <c r="T54">
        <v>1000</v>
      </c>
      <c r="U54">
        <v>8.8999999999999996E-2</v>
      </c>
      <c r="V54">
        <v>360.18700000000001</v>
      </c>
      <c r="W54" t="s">
        <v>149</v>
      </c>
    </row>
    <row r="55" spans="1:23" x14ac:dyDescent="0.25">
      <c r="A55">
        <v>620</v>
      </c>
      <c r="B55">
        <v>156200817</v>
      </c>
      <c r="C55" t="s">
        <v>644</v>
      </c>
      <c r="D55" t="s">
        <v>33</v>
      </c>
      <c r="E55">
        <v>5</v>
      </c>
      <c r="F55" t="s">
        <v>250</v>
      </c>
      <c r="G55" t="s">
        <v>645</v>
      </c>
      <c r="H55" t="s">
        <v>646</v>
      </c>
      <c r="I55" t="s">
        <v>122</v>
      </c>
      <c r="J55" t="s">
        <v>647</v>
      </c>
      <c r="K55" t="s">
        <v>29</v>
      </c>
      <c r="L55" t="s">
        <v>648</v>
      </c>
      <c r="M55">
        <v>189</v>
      </c>
      <c r="N55">
        <v>-57</v>
      </c>
      <c r="O55">
        <v>1000</v>
      </c>
      <c r="P55">
        <v>7.9000000000000001E-2</v>
      </c>
      <c r="Q55">
        <v>189</v>
      </c>
      <c r="R55">
        <v>995</v>
      </c>
      <c r="S55">
        <v>246</v>
      </c>
      <c r="T55">
        <v>1000</v>
      </c>
      <c r="U55">
        <v>8.8999999999999996E-2</v>
      </c>
      <c r="V55">
        <v>246</v>
      </c>
      <c r="W55" t="s">
        <v>290</v>
      </c>
    </row>
    <row r="56" spans="1:23" x14ac:dyDescent="0.25">
      <c r="A56">
        <v>620</v>
      </c>
      <c r="B56">
        <v>146200057</v>
      </c>
      <c r="C56" t="s">
        <v>546</v>
      </c>
      <c r="D56" t="s">
        <v>33</v>
      </c>
      <c r="E56">
        <v>5</v>
      </c>
      <c r="F56" t="s">
        <v>231</v>
      </c>
      <c r="G56" t="s">
        <v>541</v>
      </c>
      <c r="H56" t="s">
        <v>547</v>
      </c>
      <c r="I56" t="s">
        <v>49</v>
      </c>
      <c r="J56" t="s">
        <v>548</v>
      </c>
      <c r="K56" t="s">
        <v>29</v>
      </c>
      <c r="L56" t="s">
        <v>533</v>
      </c>
      <c r="M56">
        <v>180</v>
      </c>
      <c r="N56">
        <v>-66</v>
      </c>
      <c r="O56">
        <v>1500</v>
      </c>
      <c r="P56">
        <v>0.06</v>
      </c>
      <c r="Q56">
        <v>226.8</v>
      </c>
      <c r="R56">
        <v>2280</v>
      </c>
      <c r="S56">
        <v>246</v>
      </c>
      <c r="T56">
        <v>1000</v>
      </c>
      <c r="U56">
        <v>8.8999999999999996E-2</v>
      </c>
      <c r="V56">
        <v>359.92</v>
      </c>
      <c r="W56" t="s">
        <v>155</v>
      </c>
    </row>
    <row r="57" spans="1:23" x14ac:dyDescent="0.25">
      <c r="A57">
        <v>620</v>
      </c>
      <c r="B57">
        <v>62014021</v>
      </c>
      <c r="C57" t="s">
        <v>542</v>
      </c>
      <c r="D57" t="s">
        <v>33</v>
      </c>
      <c r="E57">
        <v>5</v>
      </c>
      <c r="F57" t="s">
        <v>24</v>
      </c>
      <c r="G57" t="s">
        <v>543</v>
      </c>
      <c r="H57" t="s">
        <v>539</v>
      </c>
      <c r="I57" t="s">
        <v>508</v>
      </c>
      <c r="J57" t="s">
        <v>544</v>
      </c>
      <c r="K57" t="s">
        <v>29</v>
      </c>
      <c r="L57" t="s">
        <v>64</v>
      </c>
      <c r="M57">
        <v>229</v>
      </c>
      <c r="N57">
        <v>-17</v>
      </c>
      <c r="O57">
        <v>1000</v>
      </c>
      <c r="P57">
        <v>7.9000000000000001E-2</v>
      </c>
      <c r="Q57">
        <v>334.22800000000001</v>
      </c>
      <c r="R57">
        <v>2332</v>
      </c>
      <c r="S57">
        <v>281</v>
      </c>
      <c r="T57">
        <v>1000</v>
      </c>
      <c r="U57">
        <v>8.8999999999999996E-2</v>
      </c>
      <c r="V57">
        <v>399.548</v>
      </c>
      <c r="W57" t="s">
        <v>545</v>
      </c>
    </row>
    <row r="58" spans="1:23" x14ac:dyDescent="0.25">
      <c r="A58">
        <v>620</v>
      </c>
      <c r="B58">
        <v>6206087</v>
      </c>
      <c r="C58" t="s">
        <v>349</v>
      </c>
      <c r="D58" t="s">
        <v>33</v>
      </c>
      <c r="E58">
        <v>5</v>
      </c>
      <c r="F58" t="s">
        <v>180</v>
      </c>
      <c r="G58" t="s">
        <v>350</v>
      </c>
      <c r="H58" t="s">
        <v>351</v>
      </c>
      <c r="I58" t="s">
        <v>27</v>
      </c>
      <c r="J58" t="s">
        <v>352</v>
      </c>
      <c r="K58" t="s">
        <v>29</v>
      </c>
      <c r="L58" t="s">
        <v>353</v>
      </c>
      <c r="M58">
        <v>189</v>
      </c>
      <c r="N58">
        <v>-57</v>
      </c>
      <c r="O58">
        <v>1200</v>
      </c>
      <c r="P58">
        <v>6.5000000000000002E-2</v>
      </c>
      <c r="Q58">
        <v>456.67</v>
      </c>
      <c r="R58">
        <v>5318</v>
      </c>
      <c r="S58">
        <v>246</v>
      </c>
      <c r="T58">
        <v>1000</v>
      </c>
      <c r="U58">
        <v>8.8999999999999996E-2</v>
      </c>
      <c r="V58">
        <v>630.30200000000002</v>
      </c>
      <c r="W58" t="s">
        <v>354</v>
      </c>
    </row>
    <row r="59" spans="1:23" x14ac:dyDescent="0.25">
      <c r="A59">
        <v>620</v>
      </c>
      <c r="B59">
        <v>6207515</v>
      </c>
      <c r="C59" t="s">
        <v>527</v>
      </c>
      <c r="D59" t="s">
        <v>33</v>
      </c>
      <c r="E59">
        <v>5</v>
      </c>
      <c r="F59" t="s">
        <v>108</v>
      </c>
      <c r="G59" t="s">
        <v>528</v>
      </c>
      <c r="H59" t="s">
        <v>529</v>
      </c>
      <c r="I59" t="s">
        <v>466</v>
      </c>
      <c r="J59" t="s">
        <v>530</v>
      </c>
      <c r="K59" t="s">
        <v>29</v>
      </c>
      <c r="L59" t="s">
        <v>531</v>
      </c>
      <c r="M59">
        <v>189</v>
      </c>
      <c r="N59">
        <v>-57</v>
      </c>
      <c r="O59">
        <v>1200</v>
      </c>
      <c r="P59">
        <v>6.9000000000000006E-2</v>
      </c>
      <c r="Q59">
        <v>291.74099999999999</v>
      </c>
      <c r="R59">
        <v>2689</v>
      </c>
      <c r="S59">
        <v>264</v>
      </c>
      <c r="T59">
        <v>1000</v>
      </c>
      <c r="U59">
        <v>8.8999999999999996E-2</v>
      </c>
      <c r="V59">
        <v>414.32100000000003</v>
      </c>
      <c r="W59" t="s">
        <v>105</v>
      </c>
    </row>
    <row r="60" spans="1:23" x14ac:dyDescent="0.25">
      <c r="A60">
        <v>620</v>
      </c>
      <c r="B60">
        <v>6202715</v>
      </c>
      <c r="C60" t="s">
        <v>196</v>
      </c>
      <c r="D60" t="s">
        <v>33</v>
      </c>
      <c r="E60">
        <v>5</v>
      </c>
      <c r="F60" t="s">
        <v>197</v>
      </c>
      <c r="G60" t="s">
        <v>491</v>
      </c>
      <c r="H60" t="s">
        <v>491</v>
      </c>
      <c r="I60" t="s">
        <v>182</v>
      </c>
      <c r="J60" t="s">
        <v>492</v>
      </c>
      <c r="K60" t="s">
        <v>39</v>
      </c>
      <c r="L60" t="s">
        <v>64</v>
      </c>
      <c r="M60">
        <v>264</v>
      </c>
      <c r="N60">
        <v>18</v>
      </c>
      <c r="O60">
        <v>1000</v>
      </c>
      <c r="P60">
        <v>7.9000000000000001E-2</v>
      </c>
      <c r="Q60">
        <v>264</v>
      </c>
      <c r="R60">
        <v>530</v>
      </c>
      <c r="S60">
        <v>264</v>
      </c>
      <c r="T60">
        <v>1000</v>
      </c>
      <c r="U60">
        <v>8.8999999999999996E-2</v>
      </c>
      <c r="V60">
        <v>264</v>
      </c>
      <c r="W60" t="s">
        <v>493</v>
      </c>
    </row>
    <row r="61" spans="1:23" x14ac:dyDescent="0.25">
      <c r="A61">
        <v>620</v>
      </c>
      <c r="B61">
        <v>6207232</v>
      </c>
      <c r="C61" t="s">
        <v>479</v>
      </c>
      <c r="D61" t="s">
        <v>33</v>
      </c>
      <c r="E61">
        <v>5</v>
      </c>
      <c r="F61" t="s">
        <v>187</v>
      </c>
      <c r="G61" t="s">
        <v>480</v>
      </c>
      <c r="H61" t="s">
        <v>481</v>
      </c>
      <c r="I61" t="s">
        <v>27</v>
      </c>
      <c r="J61" t="s">
        <v>482</v>
      </c>
      <c r="K61" t="s">
        <v>29</v>
      </c>
      <c r="L61" t="s">
        <v>483</v>
      </c>
      <c r="M61">
        <v>214</v>
      </c>
      <c r="N61">
        <v>-32</v>
      </c>
      <c r="O61">
        <v>1200</v>
      </c>
      <c r="P61">
        <v>0.06</v>
      </c>
      <c r="Q61">
        <v>271.77999999999997</v>
      </c>
      <c r="R61">
        <v>2163</v>
      </c>
      <c r="S61">
        <v>246</v>
      </c>
      <c r="T61">
        <v>1000</v>
      </c>
      <c r="U61">
        <v>8.8999999999999996E-2</v>
      </c>
      <c r="V61">
        <v>349.50700000000001</v>
      </c>
      <c r="W61" t="s">
        <v>484</v>
      </c>
    </row>
    <row r="62" spans="1:23" x14ac:dyDescent="0.25">
      <c r="A62">
        <v>620</v>
      </c>
      <c r="B62">
        <v>6206159</v>
      </c>
      <c r="C62" t="s">
        <v>370</v>
      </c>
      <c r="D62" t="s">
        <v>33</v>
      </c>
      <c r="E62">
        <v>5</v>
      </c>
      <c r="F62" t="s">
        <v>180</v>
      </c>
      <c r="G62" t="s">
        <v>371</v>
      </c>
      <c r="H62" t="s">
        <v>372</v>
      </c>
      <c r="I62" t="s">
        <v>122</v>
      </c>
      <c r="J62" t="s">
        <v>373</v>
      </c>
      <c r="K62" t="s">
        <v>29</v>
      </c>
      <c r="L62" t="s">
        <v>374</v>
      </c>
      <c r="M62">
        <v>200</v>
      </c>
      <c r="N62">
        <v>-46</v>
      </c>
      <c r="O62">
        <v>0</v>
      </c>
      <c r="P62">
        <v>0</v>
      </c>
      <c r="Q62">
        <v>200</v>
      </c>
      <c r="R62">
        <v>1620</v>
      </c>
      <c r="S62">
        <v>246</v>
      </c>
      <c r="T62">
        <v>1000</v>
      </c>
      <c r="U62">
        <v>8.8999999999999996E-2</v>
      </c>
      <c r="V62">
        <v>301.18</v>
      </c>
      <c r="W62" t="s">
        <v>41</v>
      </c>
    </row>
    <row r="63" spans="1:23" x14ac:dyDescent="0.25">
      <c r="A63">
        <v>620</v>
      </c>
      <c r="B63">
        <v>6207222</v>
      </c>
      <c r="C63" t="s">
        <v>474</v>
      </c>
      <c r="D63" t="s">
        <v>33</v>
      </c>
      <c r="E63">
        <v>5</v>
      </c>
      <c r="F63" t="s">
        <v>101</v>
      </c>
      <c r="G63" t="s">
        <v>475</v>
      </c>
      <c r="H63" t="s">
        <v>476</v>
      </c>
      <c r="I63" t="s">
        <v>122</v>
      </c>
      <c r="J63" t="s">
        <v>477</v>
      </c>
      <c r="K63" t="s">
        <v>29</v>
      </c>
      <c r="L63" t="s">
        <v>478</v>
      </c>
      <c r="M63">
        <v>189</v>
      </c>
      <c r="N63">
        <v>-57</v>
      </c>
      <c r="O63">
        <v>1000</v>
      </c>
      <c r="P63">
        <v>6.9000000000000006E-2</v>
      </c>
      <c r="Q63">
        <v>189</v>
      </c>
      <c r="R63">
        <v>317</v>
      </c>
      <c r="S63">
        <v>246</v>
      </c>
      <c r="T63">
        <v>1000</v>
      </c>
      <c r="U63">
        <v>8.8999999999999996E-2</v>
      </c>
      <c r="V63">
        <v>246</v>
      </c>
      <c r="W63" t="s">
        <v>290</v>
      </c>
    </row>
    <row r="64" spans="1:23" x14ac:dyDescent="0.25">
      <c r="A64">
        <v>620</v>
      </c>
      <c r="B64">
        <v>6204409</v>
      </c>
      <c r="C64" t="s">
        <v>457</v>
      </c>
      <c r="D64" t="s">
        <v>33</v>
      </c>
      <c r="E64">
        <v>5</v>
      </c>
      <c r="F64" t="s">
        <v>54</v>
      </c>
      <c r="G64" t="s">
        <v>458</v>
      </c>
      <c r="H64" t="s">
        <v>459</v>
      </c>
      <c r="I64" t="s">
        <v>182</v>
      </c>
      <c r="J64" t="s">
        <v>460</v>
      </c>
      <c r="K64" t="s">
        <v>39</v>
      </c>
      <c r="L64" t="s">
        <v>461</v>
      </c>
      <c r="M64">
        <v>169</v>
      </c>
      <c r="N64">
        <v>-77</v>
      </c>
      <c r="O64">
        <v>1200</v>
      </c>
      <c r="P64">
        <v>7.9000000000000001E-2</v>
      </c>
      <c r="Q64">
        <v>169</v>
      </c>
      <c r="R64">
        <v>471</v>
      </c>
      <c r="S64">
        <v>264</v>
      </c>
      <c r="T64">
        <v>1000</v>
      </c>
      <c r="U64">
        <v>8.8999999999999996E-2</v>
      </c>
      <c r="V64">
        <v>264</v>
      </c>
      <c r="W64" t="s">
        <v>462</v>
      </c>
    </row>
    <row r="65" spans="1:23" x14ac:dyDescent="0.25">
      <c r="A65">
        <v>620</v>
      </c>
      <c r="B65">
        <v>166200111</v>
      </c>
      <c r="C65" t="s">
        <v>397</v>
      </c>
      <c r="D65" t="s">
        <v>33</v>
      </c>
      <c r="E65">
        <v>5</v>
      </c>
      <c r="F65" t="s">
        <v>78</v>
      </c>
      <c r="G65" t="s">
        <v>398</v>
      </c>
      <c r="H65" t="s">
        <v>399</v>
      </c>
      <c r="I65" t="s">
        <v>319</v>
      </c>
      <c r="J65" t="s">
        <v>400</v>
      </c>
      <c r="K65" t="s">
        <v>321</v>
      </c>
      <c r="L65" t="s">
        <v>64</v>
      </c>
      <c r="M65">
        <v>179</v>
      </c>
      <c r="N65">
        <v>-67</v>
      </c>
      <c r="O65">
        <v>2000</v>
      </c>
      <c r="P65">
        <v>8.5999999999999993E-2</v>
      </c>
      <c r="Q65">
        <v>179</v>
      </c>
      <c r="R65">
        <v>855</v>
      </c>
      <c r="S65">
        <v>204</v>
      </c>
      <c r="T65">
        <v>2000</v>
      </c>
      <c r="U65">
        <v>9.9000000000000005E-2</v>
      </c>
      <c r="V65">
        <v>204</v>
      </c>
      <c r="W65" t="s">
        <v>401</v>
      </c>
    </row>
  </sheetData>
  <pageMargins left="0.7" right="0.7" top="0.75" bottom="0.75" header="0.3" footer="0.3"/>
  <pageSetup scale="59" orientation="landscape" r:id="rId1"/>
  <rowBreaks count="1" manualBreakCount="1">
    <brk id="31" max="16383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8FB57-C162-4A63-B37A-34AB435A9385}">
  <dimension ref="A1:W49"/>
  <sheetViews>
    <sheetView topLeftCell="C1" zoomScaleNormal="100" workbookViewId="0">
      <selection activeCell="AB13" sqref="AB13"/>
    </sheetView>
  </sheetViews>
  <sheetFormatPr defaultRowHeight="15" x14ac:dyDescent="0.25"/>
  <cols>
    <col min="1" max="1" width="0" hidden="1" customWidth="1"/>
    <col min="2" max="2" width="9.42578125" hidden="1" customWidth="1"/>
    <col min="3" max="3" width="32.5703125" bestFit="1" customWidth="1"/>
    <col min="4" max="4" width="0" hidden="1" customWidth="1"/>
    <col min="6" max="6" width="0" hidden="1" customWidth="1"/>
    <col min="7" max="7" width="12.42578125" hidden="1" customWidth="1"/>
    <col min="8" max="8" width="13" customWidth="1"/>
    <col min="9" max="9" width="9.7109375" customWidth="1"/>
    <col min="10" max="10" width="9.42578125" customWidth="1"/>
    <col min="11" max="11" width="37.28515625" hidden="1" customWidth="1"/>
    <col min="12" max="12" width="15" hidden="1" customWidth="1"/>
    <col min="13" max="13" width="9.5703125" customWidth="1"/>
    <col min="14" max="14" width="8.7109375" customWidth="1"/>
    <col min="15" max="15" width="13.85546875" customWidth="1"/>
    <col min="16" max="16" width="10.28515625" customWidth="1"/>
    <col min="17" max="17" width="11" customWidth="1"/>
    <col min="18" max="18" width="16.28515625" customWidth="1"/>
    <col min="19" max="19" width="13.28515625" customWidth="1"/>
    <col min="20" max="20" width="19.42578125" customWidth="1"/>
    <col min="21" max="21" width="14.5703125" customWidth="1"/>
    <col min="22" max="22" width="10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2179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620</v>
      </c>
      <c r="B2">
        <v>6201402</v>
      </c>
      <c r="C2" t="s">
        <v>32</v>
      </c>
      <c r="D2" t="s">
        <v>33</v>
      </c>
      <c r="E2">
        <v>6</v>
      </c>
      <c r="F2" t="s">
        <v>34</v>
      </c>
      <c r="G2" t="s">
        <v>2131</v>
      </c>
      <c r="H2" t="s">
        <v>2128</v>
      </c>
      <c r="I2" t="s">
        <v>122</v>
      </c>
      <c r="J2" t="s">
        <v>2132</v>
      </c>
      <c r="K2" t="s">
        <v>29</v>
      </c>
      <c r="L2" t="s">
        <v>64</v>
      </c>
      <c r="M2">
        <v>220</v>
      </c>
      <c r="N2">
        <v>-26</v>
      </c>
      <c r="O2">
        <v>1000</v>
      </c>
      <c r="P2">
        <v>7.9000000000000001E-2</v>
      </c>
      <c r="Q2">
        <v>220</v>
      </c>
      <c r="R2">
        <v>827</v>
      </c>
      <c r="S2">
        <v>246</v>
      </c>
      <c r="T2">
        <v>1000</v>
      </c>
      <c r="U2">
        <v>8.8999999999999996E-2</v>
      </c>
      <c r="V2">
        <v>246</v>
      </c>
      <c r="W2" t="s">
        <v>677</v>
      </c>
    </row>
    <row r="3" spans="1:23" x14ac:dyDescent="0.25">
      <c r="A3">
        <v>620</v>
      </c>
      <c r="B3">
        <v>6201402</v>
      </c>
      <c r="C3" t="s">
        <v>32</v>
      </c>
      <c r="D3" t="s">
        <v>33</v>
      </c>
      <c r="E3">
        <v>6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>
        <v>159</v>
      </c>
      <c r="N3">
        <v>-87</v>
      </c>
      <c r="O3">
        <v>1000</v>
      </c>
      <c r="P3">
        <v>6.5000000000000002E-2</v>
      </c>
      <c r="Q3">
        <v>159</v>
      </c>
      <c r="R3">
        <v>418</v>
      </c>
      <c r="S3">
        <v>240</v>
      </c>
      <c r="T3">
        <v>1000</v>
      </c>
      <c r="U3">
        <v>8.8999999999999996E-2</v>
      </c>
      <c r="V3">
        <v>240</v>
      </c>
      <c r="W3" t="s">
        <v>41</v>
      </c>
    </row>
    <row r="4" spans="1:23" x14ac:dyDescent="0.25">
      <c r="A4">
        <v>620</v>
      </c>
      <c r="B4">
        <v>6201402</v>
      </c>
      <c r="C4" t="s">
        <v>32</v>
      </c>
      <c r="D4" t="s">
        <v>33</v>
      </c>
      <c r="E4">
        <v>6</v>
      </c>
      <c r="F4" t="s">
        <v>34</v>
      </c>
      <c r="G4" t="s">
        <v>42</v>
      </c>
      <c r="H4" t="s">
        <v>43</v>
      </c>
      <c r="I4" t="s">
        <v>37</v>
      </c>
      <c r="J4" t="s">
        <v>44</v>
      </c>
      <c r="K4" t="s">
        <v>39</v>
      </c>
      <c r="L4" t="s">
        <v>40</v>
      </c>
      <c r="M4">
        <v>159</v>
      </c>
      <c r="N4">
        <v>-87</v>
      </c>
      <c r="O4">
        <v>1000</v>
      </c>
      <c r="P4">
        <v>6.5000000000000002E-2</v>
      </c>
      <c r="Q4">
        <v>159</v>
      </c>
      <c r="R4">
        <v>899</v>
      </c>
      <c r="S4">
        <v>240</v>
      </c>
      <c r="T4">
        <v>1000</v>
      </c>
      <c r="U4">
        <v>8.8999999999999996E-2</v>
      </c>
      <c r="V4">
        <v>240</v>
      </c>
      <c r="W4" t="s">
        <v>41</v>
      </c>
    </row>
    <row r="5" spans="1:23" x14ac:dyDescent="0.25">
      <c r="A5">
        <v>620</v>
      </c>
      <c r="B5">
        <v>6205526</v>
      </c>
      <c r="C5" t="s">
        <v>2103</v>
      </c>
      <c r="D5" t="s">
        <v>33</v>
      </c>
      <c r="E5">
        <v>6</v>
      </c>
      <c r="F5" t="s">
        <v>67</v>
      </c>
      <c r="G5" t="s">
        <v>2104</v>
      </c>
      <c r="H5" t="s">
        <v>2105</v>
      </c>
      <c r="I5" t="s">
        <v>122</v>
      </c>
      <c r="J5" t="s">
        <v>2110</v>
      </c>
      <c r="K5" t="s">
        <v>29</v>
      </c>
      <c r="L5" t="s">
        <v>2093</v>
      </c>
      <c r="M5">
        <v>205</v>
      </c>
      <c r="N5">
        <v>-41</v>
      </c>
      <c r="O5">
        <v>1500</v>
      </c>
      <c r="P5">
        <v>6.5000000000000002E-2</v>
      </c>
      <c r="Q5">
        <v>255.7</v>
      </c>
      <c r="R5">
        <v>2280</v>
      </c>
      <c r="S5">
        <v>246</v>
      </c>
      <c r="T5">
        <v>1000</v>
      </c>
      <c r="U5">
        <v>8.8999999999999996E-2</v>
      </c>
      <c r="V5">
        <v>359.92</v>
      </c>
      <c r="W5" t="s">
        <v>248</v>
      </c>
    </row>
    <row r="6" spans="1:23" x14ac:dyDescent="0.25">
      <c r="A6">
        <v>620</v>
      </c>
      <c r="B6">
        <v>6205526</v>
      </c>
      <c r="C6" t="s">
        <v>2103</v>
      </c>
      <c r="D6" t="s">
        <v>33</v>
      </c>
      <c r="E6">
        <v>6</v>
      </c>
      <c r="F6" t="s">
        <v>67</v>
      </c>
      <c r="G6" t="s">
        <v>2104</v>
      </c>
      <c r="H6" t="s">
        <v>2105</v>
      </c>
      <c r="I6" t="s">
        <v>122</v>
      </c>
      <c r="J6" t="s">
        <v>2106</v>
      </c>
      <c r="K6" t="s">
        <v>29</v>
      </c>
      <c r="L6" t="s">
        <v>2093</v>
      </c>
      <c r="M6">
        <v>199</v>
      </c>
      <c r="N6">
        <v>-47</v>
      </c>
      <c r="O6">
        <v>500</v>
      </c>
      <c r="P6">
        <v>6.5000000000000002E-2</v>
      </c>
      <c r="Q6">
        <v>209.85499999999999</v>
      </c>
      <c r="R6">
        <v>667</v>
      </c>
      <c r="S6">
        <v>246</v>
      </c>
      <c r="T6">
        <v>1000</v>
      </c>
      <c r="U6">
        <v>8.8999999999999996E-2</v>
      </c>
      <c r="V6">
        <v>246</v>
      </c>
      <c r="W6" t="s">
        <v>800</v>
      </c>
    </row>
    <row r="7" spans="1:23" x14ac:dyDescent="0.25">
      <c r="A7">
        <v>620</v>
      </c>
      <c r="B7">
        <v>6201402</v>
      </c>
      <c r="C7" t="s">
        <v>32</v>
      </c>
      <c r="D7" t="s">
        <v>33</v>
      </c>
      <c r="E7">
        <v>6</v>
      </c>
      <c r="F7" t="s">
        <v>34</v>
      </c>
      <c r="G7" t="s">
        <v>2067</v>
      </c>
      <c r="H7" t="s">
        <v>2068</v>
      </c>
      <c r="I7" t="s">
        <v>49</v>
      </c>
      <c r="J7" t="s">
        <v>2069</v>
      </c>
      <c r="K7" t="s">
        <v>29</v>
      </c>
      <c r="L7" t="s">
        <v>1902</v>
      </c>
      <c r="M7">
        <v>159</v>
      </c>
      <c r="N7">
        <v>-87</v>
      </c>
      <c r="O7">
        <v>2500</v>
      </c>
      <c r="P7">
        <v>7.1999999999999995E-2</v>
      </c>
      <c r="Q7">
        <v>363.98399999999998</v>
      </c>
      <c r="R7">
        <v>5347</v>
      </c>
      <c r="S7">
        <v>246</v>
      </c>
      <c r="T7">
        <v>1000</v>
      </c>
      <c r="U7">
        <v>8.8999999999999996E-2</v>
      </c>
      <c r="V7">
        <v>632.88300000000004</v>
      </c>
      <c r="W7" t="s">
        <v>93</v>
      </c>
    </row>
    <row r="8" spans="1:23" x14ac:dyDescent="0.25">
      <c r="A8">
        <v>620</v>
      </c>
      <c r="B8">
        <v>6201375</v>
      </c>
      <c r="C8" t="s">
        <v>2042</v>
      </c>
      <c r="D8" t="s">
        <v>23</v>
      </c>
      <c r="E8">
        <v>6</v>
      </c>
      <c r="F8" t="s">
        <v>34</v>
      </c>
      <c r="G8" t="s">
        <v>2043</v>
      </c>
      <c r="H8" t="s">
        <v>2044</v>
      </c>
      <c r="I8" t="s">
        <v>91</v>
      </c>
      <c r="J8" t="s">
        <v>2045</v>
      </c>
      <c r="K8" t="s">
        <v>39</v>
      </c>
      <c r="L8" t="s">
        <v>1902</v>
      </c>
      <c r="M8">
        <v>280</v>
      </c>
      <c r="N8">
        <v>34</v>
      </c>
      <c r="O8">
        <v>2500</v>
      </c>
      <c r="P8">
        <v>5.8999999999999997E-2</v>
      </c>
      <c r="Q8">
        <v>344.31</v>
      </c>
      <c r="R8">
        <v>3590</v>
      </c>
      <c r="S8">
        <v>345</v>
      </c>
      <c r="T8">
        <v>1000</v>
      </c>
      <c r="U8">
        <v>7.9000000000000001E-2</v>
      </c>
      <c r="V8">
        <v>549.61</v>
      </c>
      <c r="W8" t="s">
        <v>155</v>
      </c>
    </row>
    <row r="9" spans="1:23" x14ac:dyDescent="0.25">
      <c r="A9">
        <v>620</v>
      </c>
      <c r="B9">
        <v>156202084</v>
      </c>
      <c r="C9" t="s">
        <v>1976</v>
      </c>
      <c r="D9" t="s">
        <v>33</v>
      </c>
      <c r="E9">
        <v>6</v>
      </c>
      <c r="F9" t="s">
        <v>979</v>
      </c>
      <c r="G9" t="s">
        <v>1977</v>
      </c>
      <c r="H9" t="s">
        <v>1978</v>
      </c>
      <c r="I9" t="s">
        <v>49</v>
      </c>
      <c r="J9" t="s">
        <v>1979</v>
      </c>
      <c r="K9" t="s">
        <v>29</v>
      </c>
      <c r="L9" t="s">
        <v>876</v>
      </c>
      <c r="M9">
        <v>430</v>
      </c>
      <c r="N9">
        <v>184</v>
      </c>
      <c r="O9">
        <v>5000</v>
      </c>
      <c r="P9">
        <v>7.9000000000000001E-2</v>
      </c>
      <c r="Q9">
        <v>526.77499999999998</v>
      </c>
      <c r="R9">
        <v>6225</v>
      </c>
      <c r="S9">
        <v>246</v>
      </c>
      <c r="T9">
        <v>1000</v>
      </c>
      <c r="U9">
        <v>8.8999999999999996E-2</v>
      </c>
      <c r="V9">
        <v>711.02499999999998</v>
      </c>
      <c r="W9" t="s">
        <v>144</v>
      </c>
    </row>
    <row r="10" spans="1:23" x14ac:dyDescent="0.25">
      <c r="A10">
        <v>620</v>
      </c>
      <c r="B10">
        <v>196200166</v>
      </c>
      <c r="C10" t="s">
        <v>1887</v>
      </c>
      <c r="D10" t="s">
        <v>33</v>
      </c>
      <c r="E10">
        <v>6</v>
      </c>
      <c r="F10" t="s">
        <v>78</v>
      </c>
      <c r="G10" t="s">
        <v>1888</v>
      </c>
      <c r="H10" t="s">
        <v>1889</v>
      </c>
      <c r="I10" t="s">
        <v>253</v>
      </c>
      <c r="J10" t="s">
        <v>1892</v>
      </c>
      <c r="K10" t="s">
        <v>39</v>
      </c>
      <c r="L10" t="s">
        <v>1891</v>
      </c>
      <c r="M10">
        <v>229</v>
      </c>
      <c r="N10">
        <v>-17</v>
      </c>
      <c r="O10">
        <v>1300</v>
      </c>
      <c r="P10">
        <v>7.9000000000000001E-2</v>
      </c>
      <c r="Q10">
        <v>229</v>
      </c>
      <c r="R10">
        <v>723</v>
      </c>
      <c r="S10">
        <v>290</v>
      </c>
      <c r="T10">
        <v>1000</v>
      </c>
      <c r="U10">
        <v>7.9000000000000001E-2</v>
      </c>
      <c r="V10">
        <v>290</v>
      </c>
      <c r="W10" t="s">
        <v>586</v>
      </c>
    </row>
    <row r="11" spans="1:23" x14ac:dyDescent="0.25">
      <c r="A11">
        <v>620</v>
      </c>
      <c r="B11">
        <v>196200166</v>
      </c>
      <c r="C11" t="s">
        <v>1887</v>
      </c>
      <c r="D11" t="s">
        <v>33</v>
      </c>
      <c r="E11">
        <v>6</v>
      </c>
      <c r="F11" t="s">
        <v>78</v>
      </c>
      <c r="G11" t="s">
        <v>1888</v>
      </c>
      <c r="H11" t="s">
        <v>1889</v>
      </c>
      <c r="I11" t="s">
        <v>49</v>
      </c>
      <c r="J11" t="s">
        <v>1890</v>
      </c>
      <c r="K11" t="s">
        <v>29</v>
      </c>
      <c r="L11" t="s">
        <v>1891</v>
      </c>
      <c r="M11">
        <v>199</v>
      </c>
      <c r="N11">
        <v>-47</v>
      </c>
      <c r="O11">
        <v>1500</v>
      </c>
      <c r="P11">
        <v>7.9000000000000001E-2</v>
      </c>
      <c r="Q11">
        <v>201.13300000000001</v>
      </c>
      <c r="R11">
        <v>1527</v>
      </c>
      <c r="S11">
        <v>246</v>
      </c>
      <c r="T11">
        <v>1000</v>
      </c>
      <c r="U11">
        <v>8.8999999999999996E-2</v>
      </c>
      <c r="V11">
        <v>292.90300000000002</v>
      </c>
      <c r="W11" t="s">
        <v>31</v>
      </c>
    </row>
    <row r="12" spans="1:23" x14ac:dyDescent="0.25">
      <c r="A12">
        <v>620</v>
      </c>
      <c r="B12">
        <v>236200092</v>
      </c>
      <c r="C12" t="s">
        <v>1852</v>
      </c>
      <c r="D12" t="s">
        <v>1853</v>
      </c>
      <c r="E12">
        <v>6</v>
      </c>
      <c r="F12" t="s">
        <v>125</v>
      </c>
      <c r="G12" t="s">
        <v>1854</v>
      </c>
      <c r="H12" t="s">
        <v>1845</v>
      </c>
      <c r="I12" t="s">
        <v>319</v>
      </c>
      <c r="J12" t="s">
        <v>1855</v>
      </c>
      <c r="K12" t="s">
        <v>321</v>
      </c>
      <c r="L12" t="s">
        <v>64</v>
      </c>
      <c r="M12">
        <v>204</v>
      </c>
      <c r="N12">
        <v>-42</v>
      </c>
      <c r="O12">
        <v>2000</v>
      </c>
      <c r="P12">
        <v>9.9000000000000005E-2</v>
      </c>
      <c r="Q12">
        <v>204</v>
      </c>
      <c r="R12">
        <v>1062</v>
      </c>
      <c r="S12">
        <v>204</v>
      </c>
      <c r="T12">
        <v>2000</v>
      </c>
      <c r="U12">
        <v>9.9000000000000005E-2</v>
      </c>
      <c r="V12">
        <v>204</v>
      </c>
      <c r="W12" t="s">
        <v>493</v>
      </c>
    </row>
    <row r="13" spans="1:23" x14ac:dyDescent="0.25">
      <c r="A13">
        <v>620</v>
      </c>
      <c r="B13">
        <v>196200127</v>
      </c>
      <c r="C13" t="s">
        <v>1843</v>
      </c>
      <c r="D13" t="s">
        <v>33</v>
      </c>
      <c r="E13">
        <v>6</v>
      </c>
      <c r="F13" t="s">
        <v>46</v>
      </c>
      <c r="G13" t="s">
        <v>1844</v>
      </c>
      <c r="H13" t="s">
        <v>1845</v>
      </c>
      <c r="I13" t="s">
        <v>466</v>
      </c>
      <c r="J13" t="s">
        <v>1846</v>
      </c>
      <c r="K13" t="s">
        <v>29</v>
      </c>
      <c r="L13" t="s">
        <v>64</v>
      </c>
      <c r="M13">
        <v>239</v>
      </c>
      <c r="N13">
        <v>-7</v>
      </c>
      <c r="O13">
        <v>1000</v>
      </c>
      <c r="P13">
        <v>7.9000000000000001E-2</v>
      </c>
      <c r="Q13">
        <v>245.79400000000001</v>
      </c>
      <c r="R13">
        <v>1086</v>
      </c>
      <c r="S13">
        <v>264</v>
      </c>
      <c r="T13">
        <v>1000</v>
      </c>
      <c r="U13">
        <v>8.8999999999999996E-2</v>
      </c>
      <c r="V13">
        <v>271.654</v>
      </c>
      <c r="W13" t="s">
        <v>136</v>
      </c>
    </row>
    <row r="14" spans="1:23" x14ac:dyDescent="0.25">
      <c r="A14">
        <v>620</v>
      </c>
      <c r="B14">
        <v>6204853</v>
      </c>
      <c r="C14" t="s">
        <v>1804</v>
      </c>
      <c r="D14" t="s">
        <v>33</v>
      </c>
      <c r="E14">
        <v>6</v>
      </c>
      <c r="F14" t="s">
        <v>67</v>
      </c>
      <c r="G14" t="s">
        <v>1808</v>
      </c>
      <c r="H14" t="s">
        <v>1806</v>
      </c>
      <c r="I14" t="s">
        <v>122</v>
      </c>
      <c r="J14" t="s">
        <v>1809</v>
      </c>
      <c r="K14" t="s">
        <v>29</v>
      </c>
      <c r="L14" t="s">
        <v>64</v>
      </c>
      <c r="M14">
        <v>220</v>
      </c>
      <c r="N14">
        <v>-26</v>
      </c>
      <c r="O14">
        <v>1000</v>
      </c>
      <c r="P14">
        <v>7.9000000000000001E-2</v>
      </c>
      <c r="Q14">
        <v>273.16699999999997</v>
      </c>
      <c r="R14">
        <v>1673</v>
      </c>
      <c r="S14">
        <v>246</v>
      </c>
      <c r="T14">
        <v>1000</v>
      </c>
      <c r="U14">
        <v>8.8999999999999996E-2</v>
      </c>
      <c r="V14">
        <v>305.89699999999999</v>
      </c>
      <c r="W14" t="s">
        <v>677</v>
      </c>
    </row>
    <row r="15" spans="1:23" x14ac:dyDescent="0.25">
      <c r="A15">
        <v>620</v>
      </c>
      <c r="B15">
        <v>6204853</v>
      </c>
      <c r="C15" t="s">
        <v>1804</v>
      </c>
      <c r="D15" t="s">
        <v>33</v>
      </c>
      <c r="E15">
        <v>6</v>
      </c>
      <c r="F15" t="s">
        <v>67</v>
      </c>
      <c r="G15" t="s">
        <v>1805</v>
      </c>
      <c r="H15" t="s">
        <v>1806</v>
      </c>
      <c r="I15" t="s">
        <v>122</v>
      </c>
      <c r="J15" t="s">
        <v>1807</v>
      </c>
      <c r="K15" t="s">
        <v>29</v>
      </c>
      <c r="L15" t="s">
        <v>64</v>
      </c>
      <c r="M15">
        <v>220</v>
      </c>
      <c r="N15">
        <v>-26</v>
      </c>
      <c r="O15">
        <v>1000</v>
      </c>
      <c r="P15">
        <v>7.9000000000000001E-2</v>
      </c>
      <c r="Q15">
        <v>220</v>
      </c>
      <c r="R15">
        <v>536</v>
      </c>
      <c r="S15">
        <v>246</v>
      </c>
      <c r="T15">
        <v>1000</v>
      </c>
      <c r="U15">
        <v>8.8999999999999996E-2</v>
      </c>
      <c r="V15">
        <v>246</v>
      </c>
      <c r="W15" t="s">
        <v>677</v>
      </c>
    </row>
    <row r="16" spans="1:23" x14ac:dyDescent="0.25">
      <c r="A16">
        <v>620</v>
      </c>
      <c r="B16">
        <v>236200078</v>
      </c>
      <c r="C16" t="s">
        <v>1788</v>
      </c>
      <c r="D16" t="s">
        <v>33</v>
      </c>
      <c r="E16">
        <v>6</v>
      </c>
      <c r="F16" t="s">
        <v>187</v>
      </c>
      <c r="G16" t="s">
        <v>1789</v>
      </c>
      <c r="H16" t="s">
        <v>1790</v>
      </c>
      <c r="I16" t="s">
        <v>319</v>
      </c>
      <c r="J16" t="s">
        <v>1791</v>
      </c>
      <c r="K16" t="s">
        <v>321</v>
      </c>
      <c r="L16" t="s">
        <v>64</v>
      </c>
      <c r="M16">
        <v>204</v>
      </c>
      <c r="N16">
        <v>-42</v>
      </c>
      <c r="O16">
        <v>2000</v>
      </c>
      <c r="P16">
        <v>9.9000000000000005E-2</v>
      </c>
      <c r="Q16">
        <v>204</v>
      </c>
      <c r="R16">
        <v>236</v>
      </c>
      <c r="S16">
        <v>204</v>
      </c>
      <c r="T16">
        <v>2000</v>
      </c>
      <c r="U16">
        <v>9.9000000000000005E-2</v>
      </c>
      <c r="V16">
        <v>204</v>
      </c>
      <c r="W16" t="s">
        <v>493</v>
      </c>
    </row>
    <row r="17" spans="1:23" x14ac:dyDescent="0.25">
      <c r="A17">
        <v>620</v>
      </c>
      <c r="B17">
        <v>196200096</v>
      </c>
      <c r="C17" t="s">
        <v>1775</v>
      </c>
      <c r="D17" t="s">
        <v>33</v>
      </c>
      <c r="E17">
        <v>6</v>
      </c>
      <c r="F17" t="s">
        <v>146</v>
      </c>
      <c r="G17" t="s">
        <v>1776</v>
      </c>
      <c r="H17" t="s">
        <v>1777</v>
      </c>
      <c r="I17" t="s">
        <v>49</v>
      </c>
      <c r="J17" t="s">
        <v>1778</v>
      </c>
      <c r="K17" t="s">
        <v>29</v>
      </c>
      <c r="L17" t="s">
        <v>64</v>
      </c>
      <c r="M17">
        <v>220</v>
      </c>
      <c r="N17">
        <v>-26</v>
      </c>
      <c r="O17">
        <v>1000</v>
      </c>
      <c r="P17">
        <v>7.9000000000000001E-2</v>
      </c>
      <c r="Q17">
        <v>220</v>
      </c>
      <c r="R17">
        <v>334</v>
      </c>
      <c r="S17">
        <v>246</v>
      </c>
      <c r="T17">
        <v>1000</v>
      </c>
      <c r="U17">
        <v>8.8999999999999996E-2</v>
      </c>
      <c r="V17">
        <v>246</v>
      </c>
      <c r="W17" t="s">
        <v>677</v>
      </c>
    </row>
    <row r="18" spans="1:23" x14ac:dyDescent="0.25">
      <c r="A18">
        <v>620</v>
      </c>
      <c r="B18">
        <v>196200066</v>
      </c>
      <c r="C18" t="s">
        <v>263</v>
      </c>
      <c r="D18" t="s">
        <v>33</v>
      </c>
      <c r="E18">
        <v>6</v>
      </c>
      <c r="F18" t="s">
        <v>312</v>
      </c>
      <c r="G18" t="s">
        <v>1679</v>
      </c>
      <c r="H18" t="s">
        <v>1680</v>
      </c>
      <c r="I18" t="s">
        <v>27</v>
      </c>
      <c r="J18" t="s">
        <v>1681</v>
      </c>
      <c r="K18" t="s">
        <v>29</v>
      </c>
      <c r="L18" t="s">
        <v>64</v>
      </c>
      <c r="M18">
        <v>220</v>
      </c>
      <c r="N18">
        <v>-26</v>
      </c>
      <c r="O18">
        <v>1000</v>
      </c>
      <c r="P18">
        <v>7.9000000000000001E-2</v>
      </c>
      <c r="Q18">
        <v>220</v>
      </c>
      <c r="R18">
        <v>823</v>
      </c>
      <c r="S18">
        <v>246</v>
      </c>
      <c r="T18">
        <v>1000</v>
      </c>
      <c r="U18">
        <v>8.8999999999999996E-2</v>
      </c>
      <c r="V18">
        <v>246</v>
      </c>
      <c r="W18" t="s">
        <v>677</v>
      </c>
    </row>
    <row r="19" spans="1:23" x14ac:dyDescent="0.25">
      <c r="A19">
        <v>620</v>
      </c>
      <c r="B19">
        <v>186200144</v>
      </c>
      <c r="C19" t="s">
        <v>1464</v>
      </c>
      <c r="D19" t="s">
        <v>33</v>
      </c>
      <c r="E19">
        <v>6</v>
      </c>
      <c r="F19" t="s">
        <v>101</v>
      </c>
      <c r="G19" t="s">
        <v>1465</v>
      </c>
      <c r="H19" t="s">
        <v>1663</v>
      </c>
      <c r="I19" t="s">
        <v>122</v>
      </c>
      <c r="J19" t="s">
        <v>1665</v>
      </c>
      <c r="K19" t="s">
        <v>29</v>
      </c>
      <c r="L19" t="s">
        <v>64</v>
      </c>
      <c r="M19">
        <v>215</v>
      </c>
      <c r="N19">
        <v>-31</v>
      </c>
      <c r="O19">
        <v>1000</v>
      </c>
      <c r="P19">
        <v>7.9000000000000001E-2</v>
      </c>
      <c r="Q19">
        <v>215</v>
      </c>
      <c r="R19">
        <v>363</v>
      </c>
      <c r="S19">
        <v>246</v>
      </c>
      <c r="T19">
        <v>1000</v>
      </c>
      <c r="U19">
        <v>8.8999999999999996E-2</v>
      </c>
      <c r="V19">
        <v>246</v>
      </c>
      <c r="W19" t="s">
        <v>597</v>
      </c>
    </row>
    <row r="20" spans="1:23" x14ac:dyDescent="0.25">
      <c r="A20">
        <v>620</v>
      </c>
      <c r="B20">
        <v>186200144</v>
      </c>
      <c r="C20" t="s">
        <v>1464</v>
      </c>
      <c r="D20" t="s">
        <v>33</v>
      </c>
      <c r="E20">
        <v>6</v>
      </c>
      <c r="F20" t="s">
        <v>101</v>
      </c>
      <c r="G20" t="s">
        <v>1465</v>
      </c>
      <c r="H20" t="s">
        <v>1663</v>
      </c>
      <c r="I20" t="s">
        <v>122</v>
      </c>
      <c r="J20" t="s">
        <v>1664</v>
      </c>
      <c r="K20" t="s">
        <v>29</v>
      </c>
      <c r="L20" t="s">
        <v>64</v>
      </c>
      <c r="M20">
        <v>215</v>
      </c>
      <c r="N20">
        <v>-31</v>
      </c>
      <c r="O20">
        <v>1000</v>
      </c>
      <c r="P20">
        <v>7.9000000000000001E-2</v>
      </c>
      <c r="Q20">
        <v>215</v>
      </c>
      <c r="R20">
        <v>410</v>
      </c>
      <c r="S20">
        <v>246</v>
      </c>
      <c r="T20">
        <v>1000</v>
      </c>
      <c r="U20">
        <v>8.8999999999999996E-2</v>
      </c>
      <c r="V20">
        <v>246</v>
      </c>
      <c r="W20" t="s">
        <v>597</v>
      </c>
    </row>
    <row r="21" spans="1:23" x14ac:dyDescent="0.25">
      <c r="A21">
        <v>620</v>
      </c>
      <c r="B21">
        <v>6203609</v>
      </c>
      <c r="C21" t="s">
        <v>210</v>
      </c>
      <c r="D21" t="s">
        <v>33</v>
      </c>
      <c r="E21">
        <v>6</v>
      </c>
      <c r="F21" t="s">
        <v>78</v>
      </c>
      <c r="G21" t="s">
        <v>524</v>
      </c>
      <c r="H21" t="s">
        <v>1638</v>
      </c>
      <c r="I21" t="s">
        <v>508</v>
      </c>
      <c r="J21" t="s">
        <v>1640</v>
      </c>
      <c r="K21" t="s">
        <v>29</v>
      </c>
      <c r="L21" t="s">
        <v>977</v>
      </c>
      <c r="M21">
        <v>240</v>
      </c>
      <c r="N21">
        <v>-6</v>
      </c>
      <c r="O21">
        <v>1000</v>
      </c>
      <c r="P21">
        <v>7.9000000000000001E-2</v>
      </c>
      <c r="Q21">
        <v>240</v>
      </c>
      <c r="R21">
        <v>305</v>
      </c>
      <c r="S21">
        <v>281</v>
      </c>
      <c r="T21">
        <v>1000</v>
      </c>
      <c r="U21">
        <v>8.8999999999999996E-2</v>
      </c>
      <c r="V21">
        <v>281</v>
      </c>
      <c r="W21" t="s">
        <v>800</v>
      </c>
    </row>
    <row r="22" spans="1:23" x14ac:dyDescent="0.25">
      <c r="A22">
        <v>620</v>
      </c>
      <c r="B22">
        <v>186200091</v>
      </c>
      <c r="C22" t="s">
        <v>1511</v>
      </c>
      <c r="D22" t="s">
        <v>452</v>
      </c>
      <c r="E22">
        <v>6</v>
      </c>
      <c r="F22" t="s">
        <v>258</v>
      </c>
      <c r="G22" t="s">
        <v>1512</v>
      </c>
      <c r="H22" t="s">
        <v>1513</v>
      </c>
      <c r="I22" t="s">
        <v>253</v>
      </c>
      <c r="J22" t="s">
        <v>1514</v>
      </c>
      <c r="K22" t="s">
        <v>39</v>
      </c>
      <c r="L22" t="s">
        <v>1512</v>
      </c>
      <c r="M22">
        <v>254</v>
      </c>
      <c r="N22">
        <v>8</v>
      </c>
      <c r="O22">
        <v>1000</v>
      </c>
      <c r="P22">
        <v>7.9000000000000001E-2</v>
      </c>
      <c r="Q22">
        <v>357.01600000000002</v>
      </c>
      <c r="R22">
        <v>2304</v>
      </c>
      <c r="S22">
        <v>290</v>
      </c>
      <c r="T22">
        <v>1000</v>
      </c>
      <c r="U22">
        <v>7.9000000000000001E-2</v>
      </c>
      <c r="V22">
        <v>393.01600000000002</v>
      </c>
      <c r="W22" t="s">
        <v>763</v>
      </c>
    </row>
    <row r="23" spans="1:23" x14ac:dyDescent="0.25">
      <c r="A23">
        <v>620</v>
      </c>
      <c r="B23">
        <v>186200144</v>
      </c>
      <c r="C23" t="s">
        <v>1464</v>
      </c>
      <c r="D23" t="s">
        <v>33</v>
      </c>
      <c r="E23">
        <v>6</v>
      </c>
      <c r="F23" t="s">
        <v>101</v>
      </c>
      <c r="G23" t="s">
        <v>1465</v>
      </c>
      <c r="H23" t="s">
        <v>1466</v>
      </c>
      <c r="I23" t="s">
        <v>642</v>
      </c>
      <c r="J23" t="s">
        <v>1470</v>
      </c>
      <c r="K23" t="s">
        <v>297</v>
      </c>
      <c r="L23" t="s">
        <v>64</v>
      </c>
      <c r="M23">
        <v>83</v>
      </c>
      <c r="N23">
        <v>-163</v>
      </c>
      <c r="O23">
        <v>0</v>
      </c>
      <c r="P23">
        <v>0</v>
      </c>
      <c r="Q23">
        <v>83</v>
      </c>
      <c r="R23">
        <v>1</v>
      </c>
      <c r="S23">
        <v>99</v>
      </c>
      <c r="T23">
        <v>0</v>
      </c>
      <c r="U23">
        <v>0</v>
      </c>
      <c r="V23">
        <v>99</v>
      </c>
      <c r="W23" t="s">
        <v>545</v>
      </c>
    </row>
    <row r="24" spans="1:23" x14ac:dyDescent="0.25">
      <c r="A24">
        <v>620</v>
      </c>
      <c r="B24">
        <v>186200106</v>
      </c>
      <c r="C24" t="s">
        <v>1460</v>
      </c>
      <c r="D24" t="s">
        <v>33</v>
      </c>
      <c r="E24">
        <v>6</v>
      </c>
      <c r="F24" t="s">
        <v>222</v>
      </c>
      <c r="G24" t="s">
        <v>481</v>
      </c>
      <c r="H24" t="s">
        <v>1466</v>
      </c>
      <c r="I24" t="s">
        <v>508</v>
      </c>
      <c r="J24" t="s">
        <v>1468</v>
      </c>
      <c r="K24" t="s">
        <v>29</v>
      </c>
      <c r="L24" t="s">
        <v>1469</v>
      </c>
      <c r="M24">
        <v>225</v>
      </c>
      <c r="N24">
        <v>-21</v>
      </c>
      <c r="O24">
        <v>1000</v>
      </c>
      <c r="P24">
        <v>7.3999999999999996E-2</v>
      </c>
      <c r="Q24">
        <v>239.06</v>
      </c>
      <c r="R24">
        <v>1190</v>
      </c>
      <c r="S24">
        <v>281</v>
      </c>
      <c r="T24">
        <v>1000</v>
      </c>
      <c r="U24">
        <v>8.8999999999999996E-2</v>
      </c>
      <c r="V24">
        <v>297.91000000000003</v>
      </c>
      <c r="W24" t="s">
        <v>278</v>
      </c>
    </row>
    <row r="25" spans="1:23" x14ac:dyDescent="0.25">
      <c r="A25">
        <v>620</v>
      </c>
      <c r="B25">
        <v>186200144</v>
      </c>
      <c r="C25" t="s">
        <v>1464</v>
      </c>
      <c r="D25" t="s">
        <v>33</v>
      </c>
      <c r="E25">
        <v>6</v>
      </c>
      <c r="F25" t="s">
        <v>101</v>
      </c>
      <c r="G25" t="s">
        <v>1465</v>
      </c>
      <c r="H25" t="s">
        <v>1466</v>
      </c>
      <c r="I25" t="s">
        <v>49</v>
      </c>
      <c r="J25" t="s">
        <v>1467</v>
      </c>
      <c r="K25" t="s">
        <v>29</v>
      </c>
      <c r="L25" t="s">
        <v>1465</v>
      </c>
      <c r="M25">
        <v>200</v>
      </c>
      <c r="N25">
        <v>-46</v>
      </c>
      <c r="O25">
        <v>1200</v>
      </c>
      <c r="P25">
        <v>7.9000000000000001E-2</v>
      </c>
      <c r="Q25">
        <v>238.55199999999999</v>
      </c>
      <c r="R25">
        <v>1688</v>
      </c>
      <c r="S25">
        <v>246</v>
      </c>
      <c r="T25">
        <v>1000</v>
      </c>
      <c r="U25">
        <v>8.8999999999999996E-2</v>
      </c>
      <c r="V25">
        <v>307.23200000000003</v>
      </c>
      <c r="W25" t="s">
        <v>484</v>
      </c>
    </row>
    <row r="26" spans="1:23" x14ac:dyDescent="0.25">
      <c r="A26">
        <v>620</v>
      </c>
      <c r="B26">
        <v>186200106</v>
      </c>
      <c r="C26" t="s">
        <v>1460</v>
      </c>
      <c r="D26" t="s">
        <v>33</v>
      </c>
      <c r="E26">
        <v>6</v>
      </c>
      <c r="F26" t="s">
        <v>222</v>
      </c>
      <c r="G26" t="s">
        <v>1461</v>
      </c>
      <c r="H26" t="s">
        <v>1462</v>
      </c>
      <c r="I26" t="s">
        <v>49</v>
      </c>
      <c r="J26" t="s">
        <v>1463</v>
      </c>
      <c r="K26" t="s">
        <v>29</v>
      </c>
      <c r="L26" t="s">
        <v>1461</v>
      </c>
      <c r="M26">
        <v>260</v>
      </c>
      <c r="N26">
        <v>14</v>
      </c>
      <c r="O26">
        <v>2000</v>
      </c>
      <c r="P26">
        <v>7.3999999999999996E-2</v>
      </c>
      <c r="Q26">
        <v>311.13400000000001</v>
      </c>
      <c r="R26">
        <v>2691</v>
      </c>
      <c r="S26">
        <v>246</v>
      </c>
      <c r="T26">
        <v>1000</v>
      </c>
      <c r="U26">
        <v>8.8999999999999996E-2</v>
      </c>
      <c r="V26">
        <v>396.49900000000002</v>
      </c>
      <c r="W26" t="s">
        <v>484</v>
      </c>
    </row>
    <row r="27" spans="1:23" x14ac:dyDescent="0.25">
      <c r="A27">
        <v>620</v>
      </c>
      <c r="B27">
        <v>236200084</v>
      </c>
      <c r="C27" t="s">
        <v>1456</v>
      </c>
      <c r="D27" t="s">
        <v>452</v>
      </c>
      <c r="E27">
        <v>6</v>
      </c>
      <c r="F27" t="s">
        <v>125</v>
      </c>
      <c r="G27" t="s">
        <v>1457</v>
      </c>
      <c r="H27" t="s">
        <v>1458</v>
      </c>
      <c r="I27" t="s">
        <v>49</v>
      </c>
      <c r="J27" t="s">
        <v>1459</v>
      </c>
      <c r="K27" t="s">
        <v>29</v>
      </c>
      <c r="L27" t="s">
        <v>64</v>
      </c>
      <c r="M27">
        <v>246</v>
      </c>
      <c r="N27">
        <v>0</v>
      </c>
      <c r="O27">
        <v>1000</v>
      </c>
      <c r="P27">
        <v>8.8999999999999996E-2</v>
      </c>
      <c r="Q27">
        <v>311.86</v>
      </c>
      <c r="R27">
        <v>1740</v>
      </c>
      <c r="S27">
        <v>246</v>
      </c>
      <c r="T27">
        <v>1000</v>
      </c>
      <c r="U27">
        <v>8.8999999999999996E-2</v>
      </c>
      <c r="V27">
        <v>311.86</v>
      </c>
      <c r="W27" t="s">
        <v>493</v>
      </c>
    </row>
    <row r="28" spans="1:23" x14ac:dyDescent="0.25">
      <c r="A28">
        <v>620</v>
      </c>
      <c r="B28">
        <v>6205555</v>
      </c>
      <c r="C28" t="s">
        <v>1403</v>
      </c>
      <c r="D28" t="s">
        <v>23</v>
      </c>
      <c r="E28">
        <v>6</v>
      </c>
      <c r="F28" t="s">
        <v>170</v>
      </c>
      <c r="G28" t="s">
        <v>1404</v>
      </c>
      <c r="H28" t="s">
        <v>1405</v>
      </c>
      <c r="I28" t="s">
        <v>37</v>
      </c>
      <c r="J28" t="s">
        <v>1406</v>
      </c>
      <c r="K28" t="s">
        <v>39</v>
      </c>
      <c r="L28" t="s">
        <v>1407</v>
      </c>
      <c r="M28">
        <v>240</v>
      </c>
      <c r="N28">
        <v>-6</v>
      </c>
      <c r="O28">
        <v>1000</v>
      </c>
      <c r="P28">
        <v>8.8999999999999996E-2</v>
      </c>
      <c r="Q28">
        <v>240</v>
      </c>
      <c r="R28">
        <v>264</v>
      </c>
      <c r="S28">
        <v>240</v>
      </c>
      <c r="T28">
        <v>1000</v>
      </c>
      <c r="U28">
        <v>8.8999999999999996E-2</v>
      </c>
      <c r="V28">
        <v>240</v>
      </c>
      <c r="W28" t="s">
        <v>493</v>
      </c>
    </row>
    <row r="29" spans="1:23" x14ac:dyDescent="0.25">
      <c r="A29">
        <v>620</v>
      </c>
      <c r="B29">
        <v>206200039</v>
      </c>
      <c r="C29" t="s">
        <v>1324</v>
      </c>
      <c r="D29" t="s">
        <v>452</v>
      </c>
      <c r="E29">
        <v>6</v>
      </c>
      <c r="F29" t="s">
        <v>95</v>
      </c>
      <c r="G29" t="s">
        <v>414</v>
      </c>
      <c r="H29" t="s">
        <v>1325</v>
      </c>
      <c r="I29" t="s">
        <v>27</v>
      </c>
      <c r="J29" t="s">
        <v>1326</v>
      </c>
      <c r="K29" t="s">
        <v>29</v>
      </c>
      <c r="L29" t="s">
        <v>64</v>
      </c>
      <c r="M29">
        <v>220</v>
      </c>
      <c r="N29">
        <v>-26</v>
      </c>
      <c r="O29">
        <v>1000</v>
      </c>
      <c r="P29">
        <v>7.9000000000000001E-2</v>
      </c>
      <c r="Q29">
        <v>220</v>
      </c>
      <c r="R29">
        <v>160</v>
      </c>
      <c r="S29">
        <v>246</v>
      </c>
      <c r="T29">
        <v>1000</v>
      </c>
      <c r="U29">
        <v>8.8999999999999996E-2</v>
      </c>
      <c r="V29">
        <v>246</v>
      </c>
      <c r="W29" t="s">
        <v>677</v>
      </c>
    </row>
    <row r="30" spans="1:23" x14ac:dyDescent="0.25">
      <c r="A30">
        <v>620</v>
      </c>
      <c r="B30">
        <v>6206086</v>
      </c>
      <c r="C30" t="s">
        <v>1282</v>
      </c>
      <c r="D30" t="s">
        <v>33</v>
      </c>
      <c r="E30">
        <v>6</v>
      </c>
      <c r="F30" t="s">
        <v>170</v>
      </c>
      <c r="G30" t="s">
        <v>1283</v>
      </c>
      <c r="H30" t="s">
        <v>1284</v>
      </c>
      <c r="I30" t="s">
        <v>91</v>
      </c>
      <c r="J30" t="s">
        <v>1285</v>
      </c>
      <c r="K30" t="s">
        <v>39</v>
      </c>
      <c r="L30" t="s">
        <v>1283</v>
      </c>
      <c r="M30">
        <v>319</v>
      </c>
      <c r="N30">
        <v>73</v>
      </c>
      <c r="O30">
        <v>1000</v>
      </c>
      <c r="P30">
        <v>7.9000000000000001E-2</v>
      </c>
      <c r="Q30">
        <v>319</v>
      </c>
      <c r="R30">
        <v>865</v>
      </c>
      <c r="S30">
        <v>345</v>
      </c>
      <c r="T30">
        <v>1000</v>
      </c>
      <c r="U30">
        <v>7.9000000000000001E-2</v>
      </c>
      <c r="V30">
        <v>345</v>
      </c>
      <c r="W30" t="s">
        <v>386</v>
      </c>
    </row>
    <row r="31" spans="1:23" x14ac:dyDescent="0.25">
      <c r="A31">
        <v>620</v>
      </c>
      <c r="B31">
        <v>6203526</v>
      </c>
      <c r="C31" t="s">
        <v>1262</v>
      </c>
      <c r="D31" t="s">
        <v>33</v>
      </c>
      <c r="E31">
        <v>6</v>
      </c>
      <c r="F31" t="s">
        <v>101</v>
      </c>
      <c r="G31" t="s">
        <v>1263</v>
      </c>
      <c r="H31" t="s">
        <v>1259</v>
      </c>
      <c r="I31" t="s">
        <v>49</v>
      </c>
      <c r="J31" t="s">
        <v>1264</v>
      </c>
      <c r="K31" t="s">
        <v>29</v>
      </c>
      <c r="L31" t="s">
        <v>1265</v>
      </c>
      <c r="M31">
        <v>185</v>
      </c>
      <c r="N31">
        <v>-61</v>
      </c>
      <c r="O31">
        <v>1000</v>
      </c>
      <c r="P31">
        <v>7.9000000000000001E-2</v>
      </c>
      <c r="Q31">
        <v>212.96600000000001</v>
      </c>
      <c r="R31">
        <v>1354</v>
      </c>
      <c r="S31">
        <v>246</v>
      </c>
      <c r="T31">
        <v>1000</v>
      </c>
      <c r="U31">
        <v>8.8999999999999996E-2</v>
      </c>
      <c r="V31">
        <v>277.50599999999997</v>
      </c>
      <c r="W31" t="s">
        <v>290</v>
      </c>
    </row>
    <row r="32" spans="1:23" x14ac:dyDescent="0.25">
      <c r="A32">
        <v>620</v>
      </c>
      <c r="B32">
        <v>216200162</v>
      </c>
      <c r="C32" t="s">
        <v>1192</v>
      </c>
      <c r="D32" t="s">
        <v>33</v>
      </c>
      <c r="E32">
        <v>6</v>
      </c>
      <c r="F32" t="s">
        <v>180</v>
      </c>
      <c r="G32" t="s">
        <v>918</v>
      </c>
      <c r="H32" t="s">
        <v>1193</v>
      </c>
      <c r="I32" t="s">
        <v>319</v>
      </c>
      <c r="J32" t="s">
        <v>1194</v>
      </c>
      <c r="K32" t="s">
        <v>321</v>
      </c>
      <c r="L32" t="s">
        <v>918</v>
      </c>
      <c r="M32">
        <v>189</v>
      </c>
      <c r="N32">
        <v>-57</v>
      </c>
      <c r="O32">
        <v>2000</v>
      </c>
      <c r="P32">
        <v>8.8999999999999996E-2</v>
      </c>
      <c r="Q32">
        <v>189</v>
      </c>
      <c r="R32">
        <v>1250</v>
      </c>
      <c r="S32">
        <v>204</v>
      </c>
      <c r="T32">
        <v>2000</v>
      </c>
      <c r="U32">
        <v>9.9000000000000005E-2</v>
      </c>
      <c r="V32">
        <v>204</v>
      </c>
      <c r="W32" t="s">
        <v>1055</v>
      </c>
    </row>
    <row r="33" spans="1:23" x14ac:dyDescent="0.25">
      <c r="A33">
        <v>620</v>
      </c>
      <c r="B33">
        <v>176200164</v>
      </c>
      <c r="C33" t="s">
        <v>1177</v>
      </c>
      <c r="D33" t="s">
        <v>33</v>
      </c>
      <c r="E33">
        <v>6</v>
      </c>
      <c r="F33" t="s">
        <v>979</v>
      </c>
      <c r="G33" t="s">
        <v>442</v>
      </c>
      <c r="H33" t="s">
        <v>1178</v>
      </c>
      <c r="I33" t="s">
        <v>629</v>
      </c>
      <c r="J33" t="s">
        <v>1182</v>
      </c>
      <c r="K33" t="s">
        <v>39</v>
      </c>
      <c r="L33" t="s">
        <v>64</v>
      </c>
      <c r="M33">
        <v>714</v>
      </c>
      <c r="N33">
        <v>-91</v>
      </c>
      <c r="O33">
        <v>10000</v>
      </c>
      <c r="P33">
        <v>6.9000000000000006E-2</v>
      </c>
      <c r="Q33">
        <v>714</v>
      </c>
      <c r="R33">
        <v>1</v>
      </c>
      <c r="S33">
        <v>815</v>
      </c>
      <c r="T33">
        <v>10000</v>
      </c>
      <c r="U33">
        <v>7.9000000000000001E-2</v>
      </c>
      <c r="V33">
        <v>815</v>
      </c>
      <c r="W33" t="s">
        <v>401</v>
      </c>
    </row>
    <row r="34" spans="1:23" x14ac:dyDescent="0.25">
      <c r="A34">
        <v>620</v>
      </c>
      <c r="B34">
        <v>176200164</v>
      </c>
      <c r="C34" t="s">
        <v>1177</v>
      </c>
      <c r="D34" t="s">
        <v>33</v>
      </c>
      <c r="E34">
        <v>6</v>
      </c>
      <c r="F34" t="s">
        <v>979</v>
      </c>
      <c r="G34" t="s">
        <v>442</v>
      </c>
      <c r="H34" t="s">
        <v>1178</v>
      </c>
      <c r="I34" t="s">
        <v>653</v>
      </c>
      <c r="J34" t="s">
        <v>1181</v>
      </c>
      <c r="K34" t="s">
        <v>297</v>
      </c>
      <c r="L34" t="s">
        <v>64</v>
      </c>
      <c r="M34">
        <v>98</v>
      </c>
      <c r="N34">
        <v>-148</v>
      </c>
      <c r="O34">
        <v>0</v>
      </c>
      <c r="P34">
        <v>0</v>
      </c>
      <c r="Q34">
        <v>98</v>
      </c>
      <c r="R34">
        <v>1</v>
      </c>
      <c r="S34">
        <v>110</v>
      </c>
      <c r="T34">
        <v>0</v>
      </c>
      <c r="U34">
        <v>0</v>
      </c>
      <c r="V34">
        <v>110</v>
      </c>
      <c r="W34" t="s">
        <v>677</v>
      </c>
    </row>
    <row r="35" spans="1:23" x14ac:dyDescent="0.25">
      <c r="A35">
        <v>620</v>
      </c>
      <c r="B35">
        <v>176200164</v>
      </c>
      <c r="C35" t="s">
        <v>1177</v>
      </c>
      <c r="D35" t="s">
        <v>33</v>
      </c>
      <c r="E35">
        <v>6</v>
      </c>
      <c r="F35" t="s">
        <v>979</v>
      </c>
      <c r="G35" t="s">
        <v>442</v>
      </c>
      <c r="H35" t="s">
        <v>1178</v>
      </c>
      <c r="I35" t="s">
        <v>1160</v>
      </c>
      <c r="J35" t="s">
        <v>1180</v>
      </c>
      <c r="K35" t="s">
        <v>29</v>
      </c>
      <c r="L35" t="s">
        <v>448</v>
      </c>
      <c r="M35">
        <v>225</v>
      </c>
      <c r="N35">
        <v>-21</v>
      </c>
      <c r="O35">
        <v>1000</v>
      </c>
      <c r="P35">
        <v>7.9000000000000001E-2</v>
      </c>
      <c r="Q35">
        <v>258.57499999999999</v>
      </c>
      <c r="R35">
        <v>1425</v>
      </c>
      <c r="S35">
        <v>302</v>
      </c>
      <c r="T35">
        <v>1000</v>
      </c>
      <c r="U35">
        <v>7.9000000000000001E-2</v>
      </c>
      <c r="V35">
        <v>335.57499999999999</v>
      </c>
      <c r="W35" t="s">
        <v>290</v>
      </c>
    </row>
    <row r="36" spans="1:23" x14ac:dyDescent="0.25">
      <c r="A36">
        <v>620</v>
      </c>
      <c r="B36">
        <v>176200164</v>
      </c>
      <c r="C36" t="s">
        <v>1177</v>
      </c>
      <c r="D36" t="s">
        <v>33</v>
      </c>
      <c r="E36">
        <v>6</v>
      </c>
      <c r="F36" t="s">
        <v>979</v>
      </c>
      <c r="G36" t="s">
        <v>442</v>
      </c>
      <c r="H36" t="s">
        <v>1178</v>
      </c>
      <c r="I36" t="s">
        <v>1160</v>
      </c>
      <c r="J36" t="s">
        <v>1179</v>
      </c>
      <c r="K36" t="s">
        <v>29</v>
      </c>
      <c r="L36" t="s">
        <v>448</v>
      </c>
      <c r="M36">
        <v>225</v>
      </c>
      <c r="N36">
        <v>-21</v>
      </c>
      <c r="O36">
        <v>1000</v>
      </c>
      <c r="P36">
        <v>7.9000000000000001E-2</v>
      </c>
      <c r="Q36">
        <v>225</v>
      </c>
      <c r="R36">
        <v>232</v>
      </c>
      <c r="S36">
        <v>302</v>
      </c>
      <c r="T36">
        <v>1000</v>
      </c>
      <c r="U36">
        <v>7.9000000000000001E-2</v>
      </c>
      <c r="V36">
        <v>302</v>
      </c>
      <c r="W36" t="s">
        <v>348</v>
      </c>
    </row>
    <row r="37" spans="1:23" x14ac:dyDescent="0.25">
      <c r="A37">
        <v>620</v>
      </c>
      <c r="B37">
        <v>6203953</v>
      </c>
      <c r="C37" t="s">
        <v>1163</v>
      </c>
      <c r="D37" t="s">
        <v>33</v>
      </c>
      <c r="E37">
        <v>6</v>
      </c>
      <c r="F37" t="s">
        <v>250</v>
      </c>
      <c r="G37" t="s">
        <v>1164</v>
      </c>
      <c r="H37" t="s">
        <v>1165</v>
      </c>
      <c r="I37" t="s">
        <v>49</v>
      </c>
      <c r="J37" t="s">
        <v>1166</v>
      </c>
      <c r="K37" t="s">
        <v>29</v>
      </c>
      <c r="L37" t="s">
        <v>1167</v>
      </c>
      <c r="M37">
        <v>440</v>
      </c>
      <c r="N37">
        <v>194</v>
      </c>
      <c r="O37">
        <v>4500</v>
      </c>
      <c r="P37">
        <v>7.9000000000000001E-2</v>
      </c>
      <c r="Q37">
        <v>440</v>
      </c>
      <c r="R37">
        <v>4473</v>
      </c>
      <c r="S37">
        <v>246</v>
      </c>
      <c r="T37">
        <v>1000</v>
      </c>
      <c r="U37">
        <v>8.8999999999999996E-2</v>
      </c>
      <c r="V37">
        <v>555.09699999999998</v>
      </c>
      <c r="W37" t="s">
        <v>586</v>
      </c>
    </row>
    <row r="38" spans="1:23" x14ac:dyDescent="0.25">
      <c r="A38">
        <v>620</v>
      </c>
      <c r="B38">
        <v>206200105</v>
      </c>
      <c r="C38" t="s">
        <v>1157</v>
      </c>
      <c r="D38" t="s">
        <v>452</v>
      </c>
      <c r="E38">
        <v>6</v>
      </c>
      <c r="F38" t="s">
        <v>258</v>
      </c>
      <c r="G38" t="s">
        <v>1158</v>
      </c>
      <c r="H38" t="s">
        <v>368</v>
      </c>
      <c r="I38" t="s">
        <v>642</v>
      </c>
      <c r="J38" t="s">
        <v>1162</v>
      </c>
      <c r="K38" t="s">
        <v>297</v>
      </c>
      <c r="L38" t="s">
        <v>818</v>
      </c>
      <c r="M38">
        <v>89</v>
      </c>
      <c r="N38">
        <v>-157</v>
      </c>
      <c r="O38">
        <v>0</v>
      </c>
      <c r="P38">
        <v>0</v>
      </c>
      <c r="Q38">
        <v>89</v>
      </c>
      <c r="R38">
        <v>0</v>
      </c>
      <c r="S38">
        <v>99</v>
      </c>
      <c r="T38">
        <v>0</v>
      </c>
      <c r="U38">
        <v>0</v>
      </c>
      <c r="V38">
        <v>99</v>
      </c>
      <c r="W38" t="s">
        <v>136</v>
      </c>
    </row>
    <row r="39" spans="1:23" x14ac:dyDescent="0.25">
      <c r="A39">
        <v>620</v>
      </c>
      <c r="B39">
        <v>206200105</v>
      </c>
      <c r="C39" t="s">
        <v>1157</v>
      </c>
      <c r="D39" t="s">
        <v>452</v>
      </c>
      <c r="E39">
        <v>6</v>
      </c>
      <c r="F39" t="s">
        <v>258</v>
      </c>
      <c r="G39" t="s">
        <v>1158</v>
      </c>
      <c r="H39" t="s">
        <v>368</v>
      </c>
      <c r="I39" t="s">
        <v>1160</v>
      </c>
      <c r="J39" t="s">
        <v>1161</v>
      </c>
      <c r="K39" t="s">
        <v>29</v>
      </c>
      <c r="L39" t="s">
        <v>818</v>
      </c>
      <c r="M39">
        <v>285</v>
      </c>
      <c r="N39">
        <v>39</v>
      </c>
      <c r="O39">
        <v>1000</v>
      </c>
      <c r="P39">
        <v>7.9000000000000001E-2</v>
      </c>
      <c r="Q39">
        <v>285</v>
      </c>
      <c r="R39">
        <v>0</v>
      </c>
      <c r="S39">
        <v>302</v>
      </c>
      <c r="T39">
        <v>1000</v>
      </c>
      <c r="U39">
        <v>7.9000000000000001E-2</v>
      </c>
      <c r="V39">
        <v>302</v>
      </c>
      <c r="W39" t="s">
        <v>915</v>
      </c>
    </row>
    <row r="40" spans="1:23" x14ac:dyDescent="0.25">
      <c r="A40">
        <v>620</v>
      </c>
      <c r="B40">
        <v>206200105</v>
      </c>
      <c r="C40" t="s">
        <v>1157</v>
      </c>
      <c r="D40" t="s">
        <v>452</v>
      </c>
      <c r="E40">
        <v>6</v>
      </c>
      <c r="F40" t="s">
        <v>258</v>
      </c>
      <c r="G40" t="s">
        <v>1158</v>
      </c>
      <c r="H40" t="s">
        <v>368</v>
      </c>
      <c r="I40" t="s">
        <v>49</v>
      </c>
      <c r="J40" t="s">
        <v>1159</v>
      </c>
      <c r="K40" t="s">
        <v>29</v>
      </c>
      <c r="L40" t="s">
        <v>818</v>
      </c>
      <c r="M40">
        <v>225</v>
      </c>
      <c r="N40">
        <v>-21</v>
      </c>
      <c r="O40">
        <v>1000</v>
      </c>
      <c r="P40">
        <v>7.9000000000000001E-2</v>
      </c>
      <c r="Q40">
        <v>225</v>
      </c>
      <c r="R40">
        <v>0</v>
      </c>
      <c r="S40">
        <v>246</v>
      </c>
      <c r="T40">
        <v>1000</v>
      </c>
      <c r="U40">
        <v>8.8999999999999996E-2</v>
      </c>
      <c r="V40">
        <v>246</v>
      </c>
      <c r="W40" t="s">
        <v>763</v>
      </c>
    </row>
    <row r="41" spans="1:23" x14ac:dyDescent="0.25">
      <c r="A41">
        <v>620</v>
      </c>
      <c r="B41">
        <v>176200128</v>
      </c>
      <c r="C41" t="s">
        <v>1152</v>
      </c>
      <c r="D41" t="s">
        <v>452</v>
      </c>
      <c r="E41">
        <v>6</v>
      </c>
      <c r="F41" t="s">
        <v>258</v>
      </c>
      <c r="G41" t="s">
        <v>1153</v>
      </c>
      <c r="H41" t="s">
        <v>1154</v>
      </c>
      <c r="I41" t="s">
        <v>122</v>
      </c>
      <c r="J41" t="s">
        <v>1155</v>
      </c>
      <c r="K41" t="s">
        <v>29</v>
      </c>
      <c r="L41" t="s">
        <v>1156</v>
      </c>
      <c r="M41">
        <v>229</v>
      </c>
      <c r="N41">
        <v>-17</v>
      </c>
      <c r="O41">
        <v>1000</v>
      </c>
      <c r="P41">
        <v>7.9000000000000001E-2</v>
      </c>
      <c r="Q41">
        <v>229</v>
      </c>
      <c r="R41">
        <v>855</v>
      </c>
      <c r="S41">
        <v>246</v>
      </c>
      <c r="T41">
        <v>1000</v>
      </c>
      <c r="U41">
        <v>8.8999999999999996E-2</v>
      </c>
      <c r="V41">
        <v>246</v>
      </c>
      <c r="W41" t="s">
        <v>1055</v>
      </c>
    </row>
    <row r="42" spans="1:23" x14ac:dyDescent="0.25">
      <c r="A42">
        <v>620</v>
      </c>
      <c r="B42">
        <v>62011584</v>
      </c>
      <c r="C42" t="s">
        <v>1134</v>
      </c>
      <c r="D42" t="s">
        <v>23</v>
      </c>
      <c r="E42">
        <v>6</v>
      </c>
      <c r="F42" t="s">
        <v>46</v>
      </c>
      <c r="G42" t="s">
        <v>543</v>
      </c>
      <c r="H42" t="s">
        <v>1135</v>
      </c>
      <c r="I42" t="s">
        <v>122</v>
      </c>
      <c r="J42" t="s">
        <v>1136</v>
      </c>
      <c r="K42" t="s">
        <v>29</v>
      </c>
      <c r="L42" t="s">
        <v>1137</v>
      </c>
      <c r="M42">
        <v>210</v>
      </c>
      <c r="N42">
        <v>-36</v>
      </c>
      <c r="O42">
        <v>1000</v>
      </c>
      <c r="P42">
        <v>7.9000000000000001E-2</v>
      </c>
      <c r="Q42">
        <v>210</v>
      </c>
      <c r="R42">
        <v>650</v>
      </c>
      <c r="S42">
        <v>246</v>
      </c>
      <c r="T42">
        <v>1000</v>
      </c>
      <c r="U42">
        <v>8.8999999999999996E-2</v>
      </c>
      <c r="V42">
        <v>246</v>
      </c>
      <c r="W42" t="s">
        <v>800</v>
      </c>
    </row>
    <row r="43" spans="1:23" x14ac:dyDescent="0.25">
      <c r="A43">
        <v>620</v>
      </c>
      <c r="B43">
        <v>176200054</v>
      </c>
      <c r="C43" t="s">
        <v>1032</v>
      </c>
      <c r="D43" t="s">
        <v>33</v>
      </c>
      <c r="E43">
        <v>6</v>
      </c>
      <c r="F43" t="s">
        <v>101</v>
      </c>
      <c r="G43" t="s">
        <v>1033</v>
      </c>
      <c r="H43" t="s">
        <v>1034</v>
      </c>
      <c r="I43" t="s">
        <v>508</v>
      </c>
      <c r="J43" t="s">
        <v>1035</v>
      </c>
      <c r="K43" t="s">
        <v>29</v>
      </c>
      <c r="L43" t="s">
        <v>64</v>
      </c>
      <c r="M43">
        <v>245</v>
      </c>
      <c r="N43">
        <v>-1</v>
      </c>
      <c r="O43">
        <v>1000</v>
      </c>
      <c r="P43">
        <v>7.9000000000000001E-2</v>
      </c>
      <c r="Q43">
        <v>245</v>
      </c>
      <c r="R43">
        <v>893</v>
      </c>
      <c r="S43">
        <v>281</v>
      </c>
      <c r="T43">
        <v>1000</v>
      </c>
      <c r="U43">
        <v>8.8999999999999996E-2</v>
      </c>
      <c r="V43">
        <v>281</v>
      </c>
      <c r="W43" t="s">
        <v>597</v>
      </c>
    </row>
    <row r="44" spans="1:23" x14ac:dyDescent="0.25">
      <c r="A44">
        <v>620</v>
      </c>
      <c r="B44">
        <v>6202235</v>
      </c>
      <c r="C44" t="s">
        <v>929</v>
      </c>
      <c r="D44" t="s">
        <v>33</v>
      </c>
      <c r="E44">
        <v>6</v>
      </c>
      <c r="F44" t="s">
        <v>24</v>
      </c>
      <c r="G44" t="s">
        <v>930</v>
      </c>
      <c r="H44" t="s">
        <v>931</v>
      </c>
      <c r="I44" t="s">
        <v>49</v>
      </c>
      <c r="J44" t="s">
        <v>932</v>
      </c>
      <c r="K44" t="s">
        <v>29</v>
      </c>
      <c r="L44" t="s">
        <v>933</v>
      </c>
      <c r="M44">
        <v>580</v>
      </c>
      <c r="N44">
        <v>334</v>
      </c>
      <c r="O44">
        <v>0</v>
      </c>
      <c r="P44">
        <v>0</v>
      </c>
      <c r="Q44">
        <v>580</v>
      </c>
      <c r="R44">
        <v>9517</v>
      </c>
      <c r="S44">
        <v>246</v>
      </c>
      <c r="T44">
        <v>1000</v>
      </c>
      <c r="U44">
        <v>8.8999999999999996E-2</v>
      </c>
      <c r="V44">
        <v>1004.013</v>
      </c>
      <c r="W44" t="s">
        <v>93</v>
      </c>
    </row>
    <row r="45" spans="1:23" x14ac:dyDescent="0.25">
      <c r="A45">
        <v>620</v>
      </c>
      <c r="B45">
        <v>6205206</v>
      </c>
      <c r="C45" t="s">
        <v>685</v>
      </c>
      <c r="D45" t="s">
        <v>33</v>
      </c>
      <c r="E45">
        <v>6</v>
      </c>
      <c r="F45" t="s">
        <v>222</v>
      </c>
      <c r="G45" t="s">
        <v>690</v>
      </c>
      <c r="H45" t="s">
        <v>687</v>
      </c>
      <c r="I45" t="s">
        <v>508</v>
      </c>
      <c r="J45" t="s">
        <v>691</v>
      </c>
      <c r="K45" t="s">
        <v>29</v>
      </c>
      <c r="L45" t="s">
        <v>689</v>
      </c>
      <c r="M45">
        <v>225</v>
      </c>
      <c r="N45">
        <v>-21</v>
      </c>
      <c r="O45">
        <v>1500</v>
      </c>
      <c r="P45">
        <v>6.5000000000000002E-2</v>
      </c>
      <c r="Q45">
        <v>225</v>
      </c>
      <c r="R45">
        <v>696</v>
      </c>
      <c r="S45">
        <v>281</v>
      </c>
      <c r="T45">
        <v>1000</v>
      </c>
      <c r="U45">
        <v>8.8999999999999996E-2</v>
      </c>
      <c r="V45">
        <v>281</v>
      </c>
      <c r="W45" t="s">
        <v>278</v>
      </c>
    </row>
    <row r="46" spans="1:23" x14ac:dyDescent="0.25">
      <c r="A46">
        <v>620</v>
      </c>
      <c r="B46">
        <v>6205206</v>
      </c>
      <c r="C46" t="s">
        <v>685</v>
      </c>
      <c r="D46" t="s">
        <v>33</v>
      </c>
      <c r="E46">
        <v>6</v>
      </c>
      <c r="F46" t="s">
        <v>222</v>
      </c>
      <c r="G46" t="s">
        <v>686</v>
      </c>
      <c r="H46" t="s">
        <v>687</v>
      </c>
      <c r="I46" t="s">
        <v>49</v>
      </c>
      <c r="J46" t="s">
        <v>688</v>
      </c>
      <c r="K46" t="s">
        <v>29</v>
      </c>
      <c r="L46" t="s">
        <v>689</v>
      </c>
      <c r="M46">
        <v>175</v>
      </c>
      <c r="N46">
        <v>-71</v>
      </c>
      <c r="O46">
        <v>1500</v>
      </c>
      <c r="P46">
        <v>6.5000000000000002E-2</v>
      </c>
      <c r="Q46">
        <v>237.92</v>
      </c>
      <c r="R46">
        <v>2468</v>
      </c>
      <c r="S46">
        <v>246</v>
      </c>
      <c r="T46">
        <v>1000</v>
      </c>
      <c r="U46">
        <v>8.8999999999999996E-2</v>
      </c>
      <c r="V46">
        <v>376.65199999999999</v>
      </c>
      <c r="W46" t="s">
        <v>155</v>
      </c>
    </row>
    <row r="47" spans="1:23" x14ac:dyDescent="0.25">
      <c r="A47">
        <v>620</v>
      </c>
      <c r="B47">
        <v>6206845</v>
      </c>
      <c r="C47" t="s">
        <v>451</v>
      </c>
      <c r="D47" t="s">
        <v>452</v>
      </c>
      <c r="E47">
        <v>6</v>
      </c>
      <c r="F47" t="s">
        <v>258</v>
      </c>
      <c r="G47" t="s">
        <v>453</v>
      </c>
      <c r="H47" t="s">
        <v>454</v>
      </c>
      <c r="I47" t="s">
        <v>49</v>
      </c>
      <c r="J47" t="s">
        <v>455</v>
      </c>
      <c r="K47" t="s">
        <v>29</v>
      </c>
      <c r="L47" t="s">
        <v>214</v>
      </c>
      <c r="M47">
        <v>263</v>
      </c>
      <c r="N47">
        <v>17</v>
      </c>
      <c r="O47">
        <v>1200</v>
      </c>
      <c r="P47">
        <v>7.9000000000000001E-2</v>
      </c>
      <c r="Q47">
        <v>376.76</v>
      </c>
      <c r="R47">
        <v>2640</v>
      </c>
      <c r="S47">
        <v>246</v>
      </c>
      <c r="T47">
        <v>1000</v>
      </c>
      <c r="U47">
        <v>8.8999999999999996E-2</v>
      </c>
      <c r="V47">
        <v>391.96</v>
      </c>
      <c r="W47" t="s">
        <v>456</v>
      </c>
    </row>
    <row r="48" spans="1:23" x14ac:dyDescent="0.25">
      <c r="A48">
        <v>620</v>
      </c>
      <c r="B48">
        <v>6206718</v>
      </c>
      <c r="C48" t="s">
        <v>440</v>
      </c>
      <c r="D48" t="s">
        <v>33</v>
      </c>
      <c r="E48">
        <v>6</v>
      </c>
      <c r="F48" t="s">
        <v>197</v>
      </c>
      <c r="G48" t="s">
        <v>441</v>
      </c>
      <c r="H48" t="s">
        <v>442</v>
      </c>
      <c r="I48" t="s">
        <v>239</v>
      </c>
      <c r="J48" t="s">
        <v>443</v>
      </c>
      <c r="K48" t="s">
        <v>29</v>
      </c>
      <c r="L48" t="s">
        <v>444</v>
      </c>
      <c r="M48">
        <v>220</v>
      </c>
      <c r="N48">
        <v>-26</v>
      </c>
      <c r="O48">
        <v>1200</v>
      </c>
      <c r="P48">
        <v>6.5000000000000002E-2</v>
      </c>
      <c r="Q48">
        <v>354.29</v>
      </c>
      <c r="R48">
        <v>3266</v>
      </c>
      <c r="S48">
        <v>287</v>
      </c>
      <c r="T48">
        <v>1000</v>
      </c>
      <c r="U48">
        <v>8.8999999999999996E-2</v>
      </c>
      <c r="V48">
        <v>488.67399999999998</v>
      </c>
      <c r="W48" t="s">
        <v>149</v>
      </c>
    </row>
    <row r="49" spans="1:23" x14ac:dyDescent="0.25">
      <c r="A49">
        <v>620</v>
      </c>
      <c r="B49">
        <v>6205591</v>
      </c>
      <c r="C49" t="s">
        <v>324</v>
      </c>
      <c r="D49" t="s">
        <v>33</v>
      </c>
      <c r="E49">
        <v>6</v>
      </c>
      <c r="F49" t="s">
        <v>180</v>
      </c>
      <c r="G49" t="s">
        <v>325</v>
      </c>
      <c r="H49" t="s">
        <v>326</v>
      </c>
      <c r="I49" t="s">
        <v>182</v>
      </c>
      <c r="J49" t="s">
        <v>327</v>
      </c>
      <c r="K49" t="s">
        <v>39</v>
      </c>
      <c r="L49" t="s">
        <v>328</v>
      </c>
      <c r="M49">
        <v>175</v>
      </c>
      <c r="N49">
        <v>-71</v>
      </c>
      <c r="O49">
        <v>1200</v>
      </c>
      <c r="P49">
        <v>6.9000000000000006E-2</v>
      </c>
      <c r="Q49">
        <v>175</v>
      </c>
      <c r="R49">
        <v>691</v>
      </c>
      <c r="S49">
        <v>264</v>
      </c>
      <c r="T49">
        <v>1000</v>
      </c>
      <c r="U49">
        <v>8.8999999999999996E-2</v>
      </c>
      <c r="V49">
        <v>264</v>
      </c>
      <c r="W49" t="s">
        <v>41</v>
      </c>
    </row>
  </sheetData>
  <pageMargins left="0.7" right="0.7" top="0.75" bottom="0.75" header="0.3" footer="0.3"/>
  <pageSetup scale="47" orientation="landscape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7564-92D4-4D0E-9C8D-E83E58D4C4B8}">
  <dimension ref="A1:W45"/>
  <sheetViews>
    <sheetView topLeftCell="B1" zoomScaleNormal="100" workbookViewId="0">
      <selection activeCell="J57" sqref="J57"/>
    </sheetView>
  </sheetViews>
  <sheetFormatPr defaultRowHeight="15" x14ac:dyDescent="0.25"/>
  <cols>
    <col min="1" max="1" width="0" hidden="1" customWidth="1"/>
    <col min="2" max="2" width="9.42578125" customWidth="1"/>
    <col min="3" max="3" width="39.42578125" bestFit="1" customWidth="1"/>
    <col min="4" max="5" width="0" hidden="1" customWidth="1"/>
    <col min="7" max="7" width="12.42578125" customWidth="1"/>
    <col min="8" max="8" width="13" customWidth="1"/>
    <col min="9" max="9" width="9.7109375" customWidth="1"/>
    <col min="10" max="10" width="9.42578125" customWidth="1"/>
    <col min="11" max="11" width="15.7109375" hidden="1" customWidth="1"/>
    <col min="12" max="12" width="15" hidden="1" customWidth="1"/>
    <col min="13" max="13" width="14.5703125" customWidth="1"/>
    <col min="14" max="14" width="12.85546875" customWidth="1"/>
    <col min="15" max="15" width="14" customWidth="1"/>
    <col min="16" max="16" width="11.140625" customWidth="1"/>
    <col min="17" max="17" width="11" customWidth="1"/>
    <col min="18" max="18" width="11.42578125" customWidth="1"/>
    <col min="19" max="19" width="9.140625" customWidth="1"/>
    <col min="20" max="20" width="12.28515625" customWidth="1"/>
    <col min="21" max="21" width="11.85546875" customWidth="1"/>
    <col min="22" max="22" width="10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2179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620</v>
      </c>
      <c r="B2">
        <v>62014505</v>
      </c>
      <c r="C2" t="s">
        <v>2116</v>
      </c>
      <c r="D2" t="s">
        <v>33</v>
      </c>
      <c r="E2">
        <v>7</v>
      </c>
      <c r="F2" t="s">
        <v>222</v>
      </c>
      <c r="G2" t="s">
        <v>2117</v>
      </c>
      <c r="H2" t="s">
        <v>2118</v>
      </c>
      <c r="I2" t="s">
        <v>2119</v>
      </c>
      <c r="J2" t="s">
        <v>2120</v>
      </c>
      <c r="K2" t="s">
        <v>39</v>
      </c>
      <c r="L2" t="s">
        <v>2121</v>
      </c>
      <c r="M2">
        <v>170</v>
      </c>
      <c r="N2">
        <v>-76</v>
      </c>
      <c r="O2">
        <v>1000</v>
      </c>
      <c r="P2">
        <v>6.9000000000000006E-2</v>
      </c>
      <c r="Q2">
        <v>170</v>
      </c>
      <c r="R2">
        <v>419</v>
      </c>
      <c r="S2">
        <v>245</v>
      </c>
      <c r="T2">
        <v>1000</v>
      </c>
      <c r="U2">
        <v>8.8999999999999996E-2</v>
      </c>
      <c r="V2">
        <v>245</v>
      </c>
      <c r="W2" t="s">
        <v>31</v>
      </c>
    </row>
    <row r="3" spans="1:23" x14ac:dyDescent="0.25">
      <c r="A3">
        <v>620</v>
      </c>
      <c r="B3">
        <v>196200230</v>
      </c>
      <c r="C3" t="s">
        <v>2038</v>
      </c>
      <c r="D3" t="s">
        <v>33</v>
      </c>
      <c r="E3">
        <v>7</v>
      </c>
      <c r="F3" t="s">
        <v>67</v>
      </c>
      <c r="G3" t="s">
        <v>2039</v>
      </c>
      <c r="H3" t="s">
        <v>2040</v>
      </c>
      <c r="I3" t="s">
        <v>27</v>
      </c>
      <c r="J3" t="s">
        <v>2041</v>
      </c>
      <c r="K3" t="s">
        <v>29</v>
      </c>
      <c r="L3" t="s">
        <v>2039</v>
      </c>
      <c r="M3">
        <v>240</v>
      </c>
      <c r="N3">
        <v>-6</v>
      </c>
      <c r="O3">
        <v>1500</v>
      </c>
      <c r="P3">
        <v>7.9000000000000001E-2</v>
      </c>
      <c r="Q3">
        <v>566.58600000000001</v>
      </c>
      <c r="R3">
        <v>5634</v>
      </c>
      <c r="S3">
        <v>246</v>
      </c>
      <c r="T3">
        <v>1000</v>
      </c>
      <c r="U3">
        <v>8.8999999999999996E-2</v>
      </c>
      <c r="V3">
        <v>658.42600000000004</v>
      </c>
      <c r="W3" t="s">
        <v>618</v>
      </c>
    </row>
    <row r="4" spans="1:23" x14ac:dyDescent="0.25">
      <c r="A4">
        <v>620</v>
      </c>
      <c r="B4">
        <v>6201060</v>
      </c>
      <c r="C4" t="s">
        <v>2034</v>
      </c>
      <c r="D4" t="s">
        <v>33</v>
      </c>
      <c r="E4">
        <v>7</v>
      </c>
      <c r="F4" t="s">
        <v>216</v>
      </c>
      <c r="G4" t="s">
        <v>2035</v>
      </c>
      <c r="H4" t="s">
        <v>2036</v>
      </c>
      <c r="I4" t="s">
        <v>27</v>
      </c>
      <c r="J4" t="s">
        <v>2037</v>
      </c>
      <c r="K4" t="s">
        <v>29</v>
      </c>
      <c r="L4" t="s">
        <v>64</v>
      </c>
      <c r="M4">
        <v>220</v>
      </c>
      <c r="N4">
        <v>-26</v>
      </c>
      <c r="O4">
        <v>1000</v>
      </c>
      <c r="P4">
        <v>7.9000000000000001E-2</v>
      </c>
      <c r="Q4">
        <v>540.66099999999994</v>
      </c>
      <c r="R4">
        <v>5059</v>
      </c>
      <c r="S4">
        <v>246</v>
      </c>
      <c r="T4">
        <v>1000</v>
      </c>
      <c r="U4">
        <v>8.8999999999999996E-2</v>
      </c>
      <c r="V4">
        <v>607.25099999999998</v>
      </c>
      <c r="W4" t="s">
        <v>677</v>
      </c>
    </row>
    <row r="5" spans="1:23" x14ac:dyDescent="0.25">
      <c r="A5">
        <v>620</v>
      </c>
      <c r="B5">
        <v>196200142</v>
      </c>
      <c r="C5" t="s">
        <v>2025</v>
      </c>
      <c r="D5" t="s">
        <v>23</v>
      </c>
      <c r="E5">
        <v>7</v>
      </c>
      <c r="F5" t="s">
        <v>101</v>
      </c>
      <c r="G5" t="s">
        <v>2026</v>
      </c>
      <c r="H5" t="s">
        <v>2027</v>
      </c>
      <c r="I5" t="s">
        <v>49</v>
      </c>
      <c r="J5" t="s">
        <v>2028</v>
      </c>
      <c r="K5" t="s">
        <v>29</v>
      </c>
      <c r="L5" t="s">
        <v>64</v>
      </c>
      <c r="M5">
        <v>220</v>
      </c>
      <c r="N5">
        <v>-26</v>
      </c>
      <c r="O5">
        <v>1000</v>
      </c>
      <c r="P5">
        <v>7.9000000000000001E-2</v>
      </c>
      <c r="Q5">
        <v>220</v>
      </c>
      <c r="R5">
        <v>962</v>
      </c>
      <c r="S5">
        <v>246</v>
      </c>
      <c r="T5">
        <v>1000</v>
      </c>
      <c r="U5">
        <v>8.8999999999999996E-2</v>
      </c>
      <c r="V5">
        <v>246</v>
      </c>
      <c r="W5" t="s">
        <v>677</v>
      </c>
    </row>
    <row r="6" spans="1:23" x14ac:dyDescent="0.25">
      <c r="A6">
        <v>620</v>
      </c>
      <c r="B6">
        <v>196200091</v>
      </c>
      <c r="C6" t="s">
        <v>1972</v>
      </c>
      <c r="D6" t="s">
        <v>33</v>
      </c>
      <c r="E6">
        <v>7</v>
      </c>
      <c r="F6" t="s">
        <v>258</v>
      </c>
      <c r="G6" t="s">
        <v>1939</v>
      </c>
      <c r="H6" t="s">
        <v>1973</v>
      </c>
      <c r="I6" t="s">
        <v>91</v>
      </c>
      <c r="J6" t="s">
        <v>1974</v>
      </c>
      <c r="K6" t="s">
        <v>39</v>
      </c>
      <c r="L6" t="s">
        <v>1975</v>
      </c>
      <c r="M6">
        <v>334</v>
      </c>
      <c r="N6">
        <v>88</v>
      </c>
      <c r="O6">
        <v>1000</v>
      </c>
      <c r="P6">
        <v>7.9000000000000001E-2</v>
      </c>
      <c r="Q6">
        <v>654.029</v>
      </c>
      <c r="R6">
        <v>5051</v>
      </c>
      <c r="S6">
        <v>345</v>
      </c>
      <c r="T6">
        <v>1000</v>
      </c>
      <c r="U6">
        <v>7.9000000000000001E-2</v>
      </c>
      <c r="V6">
        <v>665.029</v>
      </c>
      <c r="W6" t="s">
        <v>168</v>
      </c>
    </row>
    <row r="7" spans="1:23" x14ac:dyDescent="0.25">
      <c r="A7">
        <v>620</v>
      </c>
      <c r="B7">
        <v>196200172</v>
      </c>
      <c r="C7" t="s">
        <v>1903</v>
      </c>
      <c r="D7" t="s">
        <v>33</v>
      </c>
      <c r="E7">
        <v>7</v>
      </c>
      <c r="F7" t="s">
        <v>46</v>
      </c>
      <c r="G7" t="s">
        <v>1785</v>
      </c>
      <c r="H7" t="s">
        <v>1904</v>
      </c>
      <c r="I7" t="s">
        <v>37</v>
      </c>
      <c r="J7" t="s">
        <v>1905</v>
      </c>
      <c r="K7" t="s">
        <v>39</v>
      </c>
      <c r="L7" t="s">
        <v>64</v>
      </c>
      <c r="M7">
        <v>220</v>
      </c>
      <c r="N7">
        <v>-26</v>
      </c>
      <c r="O7">
        <v>1000</v>
      </c>
      <c r="P7">
        <v>7.9000000000000001E-2</v>
      </c>
      <c r="Q7">
        <v>220</v>
      </c>
      <c r="R7">
        <v>0</v>
      </c>
      <c r="S7">
        <v>240</v>
      </c>
      <c r="T7">
        <v>1000</v>
      </c>
      <c r="U7">
        <v>8.8999999999999996E-2</v>
      </c>
      <c r="V7">
        <v>240</v>
      </c>
      <c r="W7" t="s">
        <v>386</v>
      </c>
    </row>
    <row r="8" spans="1:23" x14ac:dyDescent="0.25">
      <c r="A8">
        <v>620</v>
      </c>
      <c r="B8">
        <v>196200159</v>
      </c>
      <c r="C8" t="s">
        <v>1893</v>
      </c>
      <c r="D8" t="s">
        <v>33</v>
      </c>
      <c r="E8">
        <v>7</v>
      </c>
      <c r="F8" t="s">
        <v>180</v>
      </c>
      <c r="G8" t="s">
        <v>1894</v>
      </c>
      <c r="H8" t="s">
        <v>1895</v>
      </c>
      <c r="I8" t="s">
        <v>27</v>
      </c>
      <c r="J8" t="s">
        <v>1896</v>
      </c>
      <c r="K8" t="s">
        <v>29</v>
      </c>
      <c r="L8" t="s">
        <v>64</v>
      </c>
      <c r="M8">
        <v>220</v>
      </c>
      <c r="N8">
        <v>-26</v>
      </c>
      <c r="O8">
        <v>1000</v>
      </c>
      <c r="P8">
        <v>7.9000000000000001E-2</v>
      </c>
      <c r="Q8">
        <v>278.77600000000001</v>
      </c>
      <c r="R8">
        <v>1744</v>
      </c>
      <c r="S8">
        <v>246</v>
      </c>
      <c r="T8">
        <v>1000</v>
      </c>
      <c r="U8">
        <v>8.8999999999999996E-2</v>
      </c>
      <c r="V8">
        <v>312.21600000000001</v>
      </c>
      <c r="W8" t="s">
        <v>677</v>
      </c>
    </row>
    <row r="9" spans="1:23" x14ac:dyDescent="0.25">
      <c r="A9">
        <v>620</v>
      </c>
      <c r="B9">
        <v>216200123</v>
      </c>
      <c r="C9" t="s">
        <v>1875</v>
      </c>
      <c r="D9" t="s">
        <v>33</v>
      </c>
      <c r="E9">
        <v>7</v>
      </c>
      <c r="F9" t="s">
        <v>312</v>
      </c>
      <c r="G9" t="s">
        <v>1876</v>
      </c>
      <c r="H9" t="s">
        <v>1877</v>
      </c>
      <c r="I9" t="s">
        <v>1160</v>
      </c>
      <c r="J9" t="s">
        <v>1878</v>
      </c>
      <c r="K9" t="s">
        <v>29</v>
      </c>
      <c r="L9" t="s">
        <v>64</v>
      </c>
      <c r="M9">
        <v>302</v>
      </c>
      <c r="N9">
        <v>56</v>
      </c>
      <c r="O9">
        <v>1000</v>
      </c>
      <c r="P9">
        <v>7.9000000000000001E-2</v>
      </c>
      <c r="Q9">
        <v>448.387</v>
      </c>
      <c r="R9">
        <v>2853</v>
      </c>
      <c r="S9">
        <v>302</v>
      </c>
      <c r="T9">
        <v>1000</v>
      </c>
      <c r="U9">
        <v>7.9000000000000001E-2</v>
      </c>
      <c r="V9">
        <v>448.387</v>
      </c>
      <c r="W9" t="s">
        <v>493</v>
      </c>
    </row>
    <row r="10" spans="1:23" x14ac:dyDescent="0.25">
      <c r="A10">
        <v>620</v>
      </c>
      <c r="B10">
        <v>6201719</v>
      </c>
      <c r="C10" t="s">
        <v>1759</v>
      </c>
      <c r="D10" t="s">
        <v>23</v>
      </c>
      <c r="E10">
        <v>7</v>
      </c>
      <c r="F10" t="s">
        <v>258</v>
      </c>
      <c r="G10" t="s">
        <v>1763</v>
      </c>
      <c r="H10" t="s">
        <v>1761</v>
      </c>
      <c r="I10" t="s">
        <v>166</v>
      </c>
      <c r="J10" t="s">
        <v>1764</v>
      </c>
      <c r="K10" t="s">
        <v>39</v>
      </c>
      <c r="L10" t="s">
        <v>551</v>
      </c>
      <c r="M10">
        <v>275</v>
      </c>
      <c r="N10">
        <v>29</v>
      </c>
      <c r="O10">
        <v>2000</v>
      </c>
      <c r="P10">
        <v>7.9000000000000001E-2</v>
      </c>
      <c r="Q10">
        <v>420.28100000000001</v>
      </c>
      <c r="R10">
        <v>3839</v>
      </c>
      <c r="S10">
        <v>245</v>
      </c>
      <c r="T10">
        <v>1000</v>
      </c>
      <c r="U10">
        <v>8.8999999999999996E-2</v>
      </c>
      <c r="V10">
        <v>497.67099999999999</v>
      </c>
      <c r="W10" t="s">
        <v>545</v>
      </c>
    </row>
    <row r="11" spans="1:23" x14ac:dyDescent="0.25">
      <c r="A11">
        <v>620</v>
      </c>
      <c r="B11">
        <v>6201719</v>
      </c>
      <c r="C11" t="s">
        <v>1759</v>
      </c>
      <c r="D11" t="s">
        <v>23</v>
      </c>
      <c r="E11">
        <v>7</v>
      </c>
      <c r="F11" t="s">
        <v>258</v>
      </c>
      <c r="G11" t="s">
        <v>1760</v>
      </c>
      <c r="H11" t="s">
        <v>1761</v>
      </c>
      <c r="I11" t="s">
        <v>122</v>
      </c>
      <c r="J11" t="s">
        <v>1762</v>
      </c>
      <c r="K11" t="s">
        <v>29</v>
      </c>
      <c r="L11" t="s">
        <v>64</v>
      </c>
      <c r="M11">
        <v>220</v>
      </c>
      <c r="N11">
        <v>-26</v>
      </c>
      <c r="O11">
        <v>1000</v>
      </c>
      <c r="P11">
        <v>7.9000000000000001E-2</v>
      </c>
      <c r="Q11">
        <v>277.19600000000003</v>
      </c>
      <c r="R11">
        <v>1724</v>
      </c>
      <c r="S11">
        <v>246</v>
      </c>
      <c r="T11">
        <v>1000</v>
      </c>
      <c r="U11">
        <v>8.8999999999999996E-2</v>
      </c>
      <c r="V11">
        <v>310.43599999999998</v>
      </c>
      <c r="W11" t="s">
        <v>677</v>
      </c>
    </row>
    <row r="12" spans="1:23" x14ac:dyDescent="0.25">
      <c r="A12">
        <v>620</v>
      </c>
      <c r="B12">
        <v>196200075</v>
      </c>
      <c r="C12" t="s">
        <v>1730</v>
      </c>
      <c r="D12" t="s">
        <v>33</v>
      </c>
      <c r="E12">
        <v>7</v>
      </c>
      <c r="F12" t="s">
        <v>146</v>
      </c>
      <c r="G12" t="s">
        <v>1731</v>
      </c>
      <c r="H12" t="s">
        <v>1732</v>
      </c>
      <c r="I12" t="s">
        <v>27</v>
      </c>
      <c r="J12" t="s">
        <v>1733</v>
      </c>
      <c r="K12" t="s">
        <v>29</v>
      </c>
      <c r="L12" t="s">
        <v>64</v>
      </c>
      <c r="M12">
        <v>220</v>
      </c>
      <c r="N12">
        <v>-26</v>
      </c>
      <c r="O12">
        <v>1000</v>
      </c>
      <c r="P12">
        <v>7.9000000000000001E-2</v>
      </c>
      <c r="Q12">
        <v>254.602</v>
      </c>
      <c r="R12">
        <v>1438</v>
      </c>
      <c r="S12">
        <v>246</v>
      </c>
      <c r="T12">
        <v>1000</v>
      </c>
      <c r="U12">
        <v>8.8999999999999996E-2</v>
      </c>
      <c r="V12">
        <v>284.98200000000003</v>
      </c>
      <c r="W12" t="s">
        <v>677</v>
      </c>
    </row>
    <row r="13" spans="1:23" x14ac:dyDescent="0.25">
      <c r="A13">
        <v>620</v>
      </c>
      <c r="B13">
        <v>186200175</v>
      </c>
      <c r="C13" t="s">
        <v>1666</v>
      </c>
      <c r="D13" t="s">
        <v>33</v>
      </c>
      <c r="E13">
        <v>7</v>
      </c>
      <c r="F13" t="s">
        <v>24</v>
      </c>
      <c r="G13" t="s">
        <v>1667</v>
      </c>
      <c r="H13" t="s">
        <v>1668</v>
      </c>
      <c r="I13" t="s">
        <v>166</v>
      </c>
      <c r="J13" t="s">
        <v>1669</v>
      </c>
      <c r="K13" t="s">
        <v>39</v>
      </c>
      <c r="L13" t="s">
        <v>1670</v>
      </c>
      <c r="M13">
        <v>550</v>
      </c>
      <c r="N13">
        <v>304</v>
      </c>
      <c r="O13">
        <v>5000</v>
      </c>
      <c r="P13">
        <v>6.9000000000000006E-2</v>
      </c>
      <c r="Q13">
        <v>593.33199999999999</v>
      </c>
      <c r="R13">
        <v>5628</v>
      </c>
      <c r="S13">
        <v>245</v>
      </c>
      <c r="T13">
        <v>1000</v>
      </c>
      <c r="U13">
        <v>8.8999999999999996E-2</v>
      </c>
      <c r="V13">
        <v>656.89200000000005</v>
      </c>
      <c r="W13" t="s">
        <v>136</v>
      </c>
    </row>
    <row r="14" spans="1:23" x14ac:dyDescent="0.25">
      <c r="A14">
        <v>620</v>
      </c>
      <c r="B14">
        <v>186200220</v>
      </c>
      <c r="C14" t="s">
        <v>1595</v>
      </c>
      <c r="D14" t="s">
        <v>33</v>
      </c>
      <c r="E14">
        <v>7</v>
      </c>
      <c r="F14" t="s">
        <v>54</v>
      </c>
      <c r="G14" t="s">
        <v>1623</v>
      </c>
      <c r="H14" t="s">
        <v>1629</v>
      </c>
      <c r="I14" t="s">
        <v>122</v>
      </c>
      <c r="J14" t="s">
        <v>1630</v>
      </c>
      <c r="K14" t="s">
        <v>29</v>
      </c>
      <c r="L14" t="s">
        <v>1599</v>
      </c>
      <c r="M14">
        <v>195</v>
      </c>
      <c r="N14">
        <v>-51</v>
      </c>
      <c r="O14">
        <v>1000</v>
      </c>
      <c r="P14">
        <v>7.9000000000000001E-2</v>
      </c>
      <c r="Q14">
        <v>229.839</v>
      </c>
      <c r="R14">
        <v>1441</v>
      </c>
      <c r="S14">
        <v>246</v>
      </c>
      <c r="T14">
        <v>1000</v>
      </c>
      <c r="U14">
        <v>8.8999999999999996E-2</v>
      </c>
      <c r="V14">
        <v>285.24900000000002</v>
      </c>
      <c r="W14" t="s">
        <v>323</v>
      </c>
    </row>
    <row r="15" spans="1:23" x14ac:dyDescent="0.25">
      <c r="A15">
        <v>620</v>
      </c>
      <c r="B15">
        <v>186200220</v>
      </c>
      <c r="C15" t="s">
        <v>1595</v>
      </c>
      <c r="D15" t="s">
        <v>33</v>
      </c>
      <c r="E15">
        <v>7</v>
      </c>
      <c r="F15" t="s">
        <v>54</v>
      </c>
      <c r="G15" t="s">
        <v>1623</v>
      </c>
      <c r="H15" t="s">
        <v>1624</v>
      </c>
      <c r="I15" t="s">
        <v>122</v>
      </c>
      <c r="J15" t="s">
        <v>1626</v>
      </c>
      <c r="K15" t="s">
        <v>29</v>
      </c>
      <c r="L15" t="s">
        <v>1599</v>
      </c>
      <c r="M15">
        <v>195</v>
      </c>
      <c r="N15">
        <v>-51</v>
      </c>
      <c r="O15">
        <v>1000</v>
      </c>
      <c r="P15">
        <v>7.9000000000000001E-2</v>
      </c>
      <c r="Q15">
        <v>195</v>
      </c>
      <c r="R15">
        <v>907</v>
      </c>
      <c r="S15">
        <v>246</v>
      </c>
      <c r="T15">
        <v>1000</v>
      </c>
      <c r="U15">
        <v>8.8999999999999996E-2</v>
      </c>
      <c r="V15">
        <v>246</v>
      </c>
      <c r="W15" t="s">
        <v>586</v>
      </c>
    </row>
    <row r="16" spans="1:23" x14ac:dyDescent="0.25">
      <c r="A16">
        <v>620</v>
      </c>
      <c r="B16">
        <v>186200220</v>
      </c>
      <c r="C16" t="s">
        <v>1595</v>
      </c>
      <c r="D16" t="s">
        <v>33</v>
      </c>
      <c r="E16">
        <v>7</v>
      </c>
      <c r="F16" t="s">
        <v>54</v>
      </c>
      <c r="G16" t="s">
        <v>1623</v>
      </c>
      <c r="H16" t="s">
        <v>1624</v>
      </c>
      <c r="I16" t="s">
        <v>122</v>
      </c>
      <c r="J16" t="s">
        <v>1625</v>
      </c>
      <c r="K16" t="s">
        <v>29</v>
      </c>
      <c r="L16" t="s">
        <v>1599</v>
      </c>
      <c r="M16">
        <v>195</v>
      </c>
      <c r="N16">
        <v>-51</v>
      </c>
      <c r="O16">
        <v>1000</v>
      </c>
      <c r="P16">
        <v>7.9000000000000001E-2</v>
      </c>
      <c r="Q16">
        <v>195</v>
      </c>
      <c r="R16">
        <v>463</v>
      </c>
      <c r="S16">
        <v>246</v>
      </c>
      <c r="T16">
        <v>1000</v>
      </c>
      <c r="U16">
        <v>8.8999999999999996E-2</v>
      </c>
      <c r="V16">
        <v>246</v>
      </c>
      <c r="W16" t="s">
        <v>586</v>
      </c>
    </row>
    <row r="17" spans="1:23" x14ac:dyDescent="0.25">
      <c r="A17">
        <v>620</v>
      </c>
      <c r="B17">
        <v>186200220</v>
      </c>
      <c r="C17" t="s">
        <v>1595</v>
      </c>
      <c r="D17" t="s">
        <v>33</v>
      </c>
      <c r="E17">
        <v>7</v>
      </c>
      <c r="F17" t="s">
        <v>54</v>
      </c>
      <c r="G17" t="s">
        <v>1596</v>
      </c>
      <c r="H17" t="s">
        <v>1597</v>
      </c>
      <c r="I17" t="s">
        <v>744</v>
      </c>
      <c r="J17" t="s">
        <v>1598</v>
      </c>
      <c r="K17" t="s">
        <v>29</v>
      </c>
      <c r="L17" t="s">
        <v>1599</v>
      </c>
      <c r="M17">
        <v>375</v>
      </c>
      <c r="N17">
        <v>129</v>
      </c>
      <c r="O17">
        <v>1000</v>
      </c>
      <c r="P17">
        <v>7.9000000000000001E-2</v>
      </c>
      <c r="Q17">
        <v>884.23400000000004</v>
      </c>
      <c r="R17">
        <v>7446</v>
      </c>
      <c r="S17">
        <v>424</v>
      </c>
      <c r="T17">
        <v>1000</v>
      </c>
      <c r="U17">
        <v>7.9000000000000001E-2</v>
      </c>
      <c r="V17">
        <v>933.23400000000004</v>
      </c>
      <c r="W17" t="s">
        <v>624</v>
      </c>
    </row>
    <row r="18" spans="1:23" x14ac:dyDescent="0.25">
      <c r="A18">
        <v>620</v>
      </c>
      <c r="B18">
        <v>226200123</v>
      </c>
      <c r="C18" t="s">
        <v>1445</v>
      </c>
      <c r="D18" t="s">
        <v>33</v>
      </c>
      <c r="E18">
        <v>7</v>
      </c>
      <c r="F18" t="s">
        <v>222</v>
      </c>
      <c r="G18" t="s">
        <v>1446</v>
      </c>
      <c r="H18" t="s">
        <v>1447</v>
      </c>
      <c r="I18" t="s">
        <v>642</v>
      </c>
      <c r="J18" t="s">
        <v>1448</v>
      </c>
      <c r="K18" t="s">
        <v>297</v>
      </c>
      <c r="L18" t="s">
        <v>64</v>
      </c>
      <c r="M18">
        <v>95</v>
      </c>
      <c r="N18">
        <v>-151</v>
      </c>
      <c r="O18">
        <v>0</v>
      </c>
      <c r="P18">
        <v>0</v>
      </c>
      <c r="Q18">
        <v>95</v>
      </c>
      <c r="R18">
        <v>1</v>
      </c>
      <c r="S18">
        <v>99</v>
      </c>
      <c r="T18">
        <v>0</v>
      </c>
      <c r="U18">
        <v>0</v>
      </c>
      <c r="V18">
        <v>99</v>
      </c>
      <c r="W18" t="s">
        <v>456</v>
      </c>
    </row>
    <row r="19" spans="1:23" x14ac:dyDescent="0.25">
      <c r="A19">
        <v>620</v>
      </c>
      <c r="B19">
        <v>186200078</v>
      </c>
      <c r="C19" t="s">
        <v>1435</v>
      </c>
      <c r="D19" t="s">
        <v>33</v>
      </c>
      <c r="E19">
        <v>7</v>
      </c>
      <c r="F19" t="s">
        <v>101</v>
      </c>
      <c r="G19" t="s">
        <v>1436</v>
      </c>
      <c r="H19" t="s">
        <v>1437</v>
      </c>
      <c r="I19" t="s">
        <v>182</v>
      </c>
      <c r="J19" t="s">
        <v>1438</v>
      </c>
      <c r="K19" t="s">
        <v>39</v>
      </c>
      <c r="L19" t="s">
        <v>1439</v>
      </c>
      <c r="M19">
        <v>255</v>
      </c>
      <c r="N19">
        <v>9</v>
      </c>
      <c r="O19">
        <v>1200</v>
      </c>
      <c r="P19">
        <v>7.9000000000000001E-2</v>
      </c>
      <c r="Q19">
        <v>346.798</v>
      </c>
      <c r="R19">
        <v>2362</v>
      </c>
      <c r="S19">
        <v>264</v>
      </c>
      <c r="T19">
        <v>1000</v>
      </c>
      <c r="U19">
        <v>8.8999999999999996E-2</v>
      </c>
      <c r="V19">
        <v>385.21800000000002</v>
      </c>
      <c r="W19" t="s">
        <v>136</v>
      </c>
    </row>
    <row r="20" spans="1:23" x14ac:dyDescent="0.25">
      <c r="A20">
        <v>620</v>
      </c>
      <c r="B20">
        <v>6205234</v>
      </c>
      <c r="C20" t="s">
        <v>1419</v>
      </c>
      <c r="D20" t="s">
        <v>33</v>
      </c>
      <c r="E20">
        <v>7</v>
      </c>
      <c r="F20" t="s">
        <v>180</v>
      </c>
      <c r="G20" t="s">
        <v>1084</v>
      </c>
      <c r="H20" t="s">
        <v>1415</v>
      </c>
      <c r="I20" t="s">
        <v>122</v>
      </c>
      <c r="J20" t="s">
        <v>1420</v>
      </c>
      <c r="K20" t="s">
        <v>29</v>
      </c>
      <c r="L20" t="s">
        <v>64</v>
      </c>
      <c r="M20">
        <v>240</v>
      </c>
      <c r="N20">
        <v>-6</v>
      </c>
      <c r="O20">
        <v>1000</v>
      </c>
      <c r="P20">
        <v>8.8999999999999996E-2</v>
      </c>
      <c r="Q20">
        <v>240</v>
      </c>
      <c r="R20">
        <v>784</v>
      </c>
      <c r="S20">
        <v>246</v>
      </c>
      <c r="T20">
        <v>1000</v>
      </c>
      <c r="U20">
        <v>8.8999999999999996E-2</v>
      </c>
      <c r="V20">
        <v>246</v>
      </c>
      <c r="W20" t="s">
        <v>168</v>
      </c>
    </row>
    <row r="21" spans="1:23" x14ac:dyDescent="0.25">
      <c r="A21">
        <v>620</v>
      </c>
      <c r="B21">
        <v>186200036</v>
      </c>
      <c r="C21" t="s">
        <v>1337</v>
      </c>
      <c r="D21" t="s">
        <v>33</v>
      </c>
      <c r="E21">
        <v>7</v>
      </c>
      <c r="F21" t="s">
        <v>146</v>
      </c>
      <c r="G21" t="s">
        <v>1338</v>
      </c>
      <c r="H21" t="s">
        <v>1334</v>
      </c>
      <c r="I21" t="s">
        <v>166</v>
      </c>
      <c r="J21" t="s">
        <v>1339</v>
      </c>
      <c r="K21" t="s">
        <v>39</v>
      </c>
      <c r="L21" t="s">
        <v>1338</v>
      </c>
      <c r="M21">
        <v>475</v>
      </c>
      <c r="N21">
        <v>229</v>
      </c>
      <c r="O21">
        <v>3500</v>
      </c>
      <c r="P21">
        <v>7.9000000000000001E-2</v>
      </c>
      <c r="Q21">
        <v>475</v>
      </c>
      <c r="R21">
        <v>2149</v>
      </c>
      <c r="S21">
        <v>245</v>
      </c>
      <c r="T21">
        <v>1000</v>
      </c>
      <c r="U21">
        <v>8.8999999999999996E-2</v>
      </c>
      <c r="V21">
        <v>347.26100000000002</v>
      </c>
      <c r="W21" t="s">
        <v>1340</v>
      </c>
    </row>
    <row r="22" spans="1:23" x14ac:dyDescent="0.25">
      <c r="A22">
        <v>620</v>
      </c>
      <c r="B22">
        <v>206200077</v>
      </c>
      <c r="C22" t="s">
        <v>1240</v>
      </c>
      <c r="D22" t="s">
        <v>33</v>
      </c>
      <c r="E22">
        <v>7</v>
      </c>
      <c r="F22" t="s">
        <v>222</v>
      </c>
      <c r="G22" t="s">
        <v>1241</v>
      </c>
      <c r="H22" t="s">
        <v>1235</v>
      </c>
      <c r="I22" t="s">
        <v>1247</v>
      </c>
      <c r="J22" t="s">
        <v>1248</v>
      </c>
      <c r="K22" t="s">
        <v>29</v>
      </c>
      <c r="L22" t="s">
        <v>818</v>
      </c>
      <c r="M22">
        <v>305</v>
      </c>
      <c r="N22">
        <v>59</v>
      </c>
      <c r="O22">
        <v>1000</v>
      </c>
      <c r="P22">
        <v>7.9000000000000001E-2</v>
      </c>
      <c r="Q22">
        <v>871.43</v>
      </c>
      <c r="R22">
        <v>8170</v>
      </c>
      <c r="S22">
        <v>359</v>
      </c>
      <c r="T22">
        <v>1000</v>
      </c>
      <c r="U22">
        <v>7.9000000000000001E-2</v>
      </c>
      <c r="V22">
        <v>925.43</v>
      </c>
      <c r="W22" t="s">
        <v>915</v>
      </c>
    </row>
    <row r="23" spans="1:23" x14ac:dyDescent="0.25">
      <c r="A23">
        <v>620</v>
      </c>
      <c r="B23">
        <v>206200077</v>
      </c>
      <c r="C23" t="s">
        <v>1240</v>
      </c>
      <c r="D23" t="s">
        <v>33</v>
      </c>
      <c r="E23">
        <v>7</v>
      </c>
      <c r="F23" t="s">
        <v>222</v>
      </c>
      <c r="G23" t="s">
        <v>1241</v>
      </c>
      <c r="H23" t="s">
        <v>1235</v>
      </c>
      <c r="I23" t="s">
        <v>1160</v>
      </c>
      <c r="J23" t="s">
        <v>1246</v>
      </c>
      <c r="K23" t="s">
        <v>29</v>
      </c>
      <c r="L23" t="s">
        <v>818</v>
      </c>
      <c r="M23">
        <v>245</v>
      </c>
      <c r="N23">
        <v>-1</v>
      </c>
      <c r="O23">
        <v>1000</v>
      </c>
      <c r="P23">
        <v>7.9000000000000001E-2</v>
      </c>
      <c r="Q23">
        <v>245</v>
      </c>
      <c r="R23">
        <v>950</v>
      </c>
      <c r="S23">
        <v>302</v>
      </c>
      <c r="T23">
        <v>1000</v>
      </c>
      <c r="U23">
        <v>7.9000000000000001E-2</v>
      </c>
      <c r="V23">
        <v>302</v>
      </c>
      <c r="W23" t="s">
        <v>323</v>
      </c>
    </row>
    <row r="24" spans="1:23" x14ac:dyDescent="0.25">
      <c r="A24">
        <v>620</v>
      </c>
      <c r="B24">
        <v>206200077</v>
      </c>
      <c r="C24" t="s">
        <v>1240</v>
      </c>
      <c r="D24" t="s">
        <v>33</v>
      </c>
      <c r="E24">
        <v>7</v>
      </c>
      <c r="F24" t="s">
        <v>222</v>
      </c>
      <c r="G24" t="s">
        <v>1241</v>
      </c>
      <c r="H24" t="s">
        <v>1235</v>
      </c>
      <c r="I24" t="s">
        <v>122</v>
      </c>
      <c r="J24" t="s">
        <v>1242</v>
      </c>
      <c r="K24" t="s">
        <v>29</v>
      </c>
      <c r="L24" t="s">
        <v>818</v>
      </c>
      <c r="M24">
        <v>200</v>
      </c>
      <c r="N24">
        <v>-46</v>
      </c>
      <c r="O24">
        <v>1000</v>
      </c>
      <c r="P24">
        <v>7.9000000000000001E-2</v>
      </c>
      <c r="Q24">
        <v>215.642</v>
      </c>
      <c r="R24">
        <v>1198</v>
      </c>
      <c r="S24">
        <v>246</v>
      </c>
      <c r="T24">
        <v>1000</v>
      </c>
      <c r="U24">
        <v>8.8999999999999996E-2</v>
      </c>
      <c r="V24">
        <v>263.62200000000001</v>
      </c>
      <c r="W24" t="s">
        <v>434</v>
      </c>
    </row>
    <row r="25" spans="1:23" x14ac:dyDescent="0.25">
      <c r="A25">
        <v>620</v>
      </c>
      <c r="B25">
        <v>6205227</v>
      </c>
      <c r="C25" t="s">
        <v>1230</v>
      </c>
      <c r="D25" t="s">
        <v>33</v>
      </c>
      <c r="E25">
        <v>7</v>
      </c>
      <c r="F25" t="s">
        <v>312</v>
      </c>
      <c r="G25" t="s">
        <v>865</v>
      </c>
      <c r="H25" t="s">
        <v>1231</v>
      </c>
      <c r="I25" t="s">
        <v>122</v>
      </c>
      <c r="J25" t="s">
        <v>1232</v>
      </c>
      <c r="K25" t="s">
        <v>29</v>
      </c>
      <c r="L25" t="s">
        <v>510</v>
      </c>
      <c r="M25">
        <v>230</v>
      </c>
      <c r="N25">
        <v>-16</v>
      </c>
      <c r="O25">
        <v>2000</v>
      </c>
      <c r="P25">
        <v>7.9000000000000001E-2</v>
      </c>
      <c r="Q25">
        <v>310.65899999999999</v>
      </c>
      <c r="R25">
        <v>3021</v>
      </c>
      <c r="S25">
        <v>246</v>
      </c>
      <c r="T25">
        <v>1000</v>
      </c>
      <c r="U25">
        <v>8.8999999999999996E-2</v>
      </c>
      <c r="V25">
        <v>425.86900000000003</v>
      </c>
      <c r="W25" t="s">
        <v>149</v>
      </c>
    </row>
    <row r="26" spans="1:23" x14ac:dyDescent="0.25">
      <c r="A26">
        <v>620</v>
      </c>
      <c r="B26">
        <v>226200171</v>
      </c>
      <c r="C26" t="s">
        <v>1188</v>
      </c>
      <c r="D26" t="s">
        <v>33</v>
      </c>
      <c r="E26">
        <v>7</v>
      </c>
      <c r="F26" t="s">
        <v>312</v>
      </c>
      <c r="G26" t="s">
        <v>1189</v>
      </c>
      <c r="H26" t="s">
        <v>1190</v>
      </c>
      <c r="I26" t="s">
        <v>122</v>
      </c>
      <c r="J26" t="s">
        <v>1191</v>
      </c>
      <c r="K26" t="s">
        <v>29</v>
      </c>
      <c r="L26" t="s">
        <v>64</v>
      </c>
      <c r="M26">
        <v>240</v>
      </c>
      <c r="N26">
        <v>-6</v>
      </c>
      <c r="O26">
        <v>1000</v>
      </c>
      <c r="P26">
        <v>8.8999999999999996E-2</v>
      </c>
      <c r="Q26">
        <v>240</v>
      </c>
      <c r="R26">
        <v>725</v>
      </c>
      <c r="S26">
        <v>246</v>
      </c>
      <c r="T26">
        <v>1000</v>
      </c>
      <c r="U26">
        <v>8.8999999999999996E-2</v>
      </c>
      <c r="V26">
        <v>246</v>
      </c>
      <c r="W26" t="s">
        <v>168</v>
      </c>
    </row>
    <row r="27" spans="1:23" x14ac:dyDescent="0.25">
      <c r="A27">
        <v>620</v>
      </c>
      <c r="B27">
        <v>6205790</v>
      </c>
      <c r="C27" t="s">
        <v>335</v>
      </c>
      <c r="D27" t="s">
        <v>33</v>
      </c>
      <c r="E27">
        <v>7</v>
      </c>
      <c r="F27" t="s">
        <v>336</v>
      </c>
      <c r="G27" t="s">
        <v>1174</v>
      </c>
      <c r="H27" t="s">
        <v>1175</v>
      </c>
      <c r="I27" t="s">
        <v>182</v>
      </c>
      <c r="J27" t="s">
        <v>1176</v>
      </c>
      <c r="K27" t="s">
        <v>39</v>
      </c>
      <c r="L27" t="s">
        <v>241</v>
      </c>
      <c r="M27">
        <v>183</v>
      </c>
      <c r="N27">
        <v>-63</v>
      </c>
      <c r="O27">
        <v>1200</v>
      </c>
      <c r="P27">
        <v>8.1000000000000003E-2</v>
      </c>
      <c r="Q27">
        <v>183</v>
      </c>
      <c r="R27">
        <v>958</v>
      </c>
      <c r="S27">
        <v>264</v>
      </c>
      <c r="T27">
        <v>1000</v>
      </c>
      <c r="U27">
        <v>8.8999999999999996E-2</v>
      </c>
      <c r="V27">
        <v>264</v>
      </c>
      <c r="W27" t="s">
        <v>31</v>
      </c>
    </row>
    <row r="28" spans="1:23" x14ac:dyDescent="0.25">
      <c r="A28">
        <v>620</v>
      </c>
      <c r="B28">
        <v>216200048</v>
      </c>
      <c r="C28" t="s">
        <v>1046</v>
      </c>
      <c r="D28" t="s">
        <v>33</v>
      </c>
      <c r="E28">
        <v>7</v>
      </c>
      <c r="F28" t="s">
        <v>258</v>
      </c>
      <c r="G28" t="s">
        <v>1047</v>
      </c>
      <c r="H28" t="s">
        <v>1048</v>
      </c>
      <c r="I28" t="s">
        <v>122</v>
      </c>
      <c r="J28" t="s">
        <v>1049</v>
      </c>
      <c r="K28" t="s">
        <v>29</v>
      </c>
      <c r="L28" t="s">
        <v>1047</v>
      </c>
      <c r="M28">
        <v>279</v>
      </c>
      <c r="N28">
        <v>33</v>
      </c>
      <c r="O28">
        <v>1000</v>
      </c>
      <c r="P28">
        <v>8.8999999999999996E-2</v>
      </c>
      <c r="Q28">
        <v>279</v>
      </c>
      <c r="R28">
        <v>452</v>
      </c>
      <c r="S28">
        <v>246</v>
      </c>
      <c r="T28">
        <v>1000</v>
      </c>
      <c r="U28">
        <v>8.8999999999999996E-2</v>
      </c>
      <c r="V28">
        <v>246</v>
      </c>
      <c r="W28" t="s">
        <v>1050</v>
      </c>
    </row>
    <row r="29" spans="1:23" x14ac:dyDescent="0.25">
      <c r="A29">
        <v>620</v>
      </c>
      <c r="B29">
        <v>6202024</v>
      </c>
      <c r="C29" t="s">
        <v>992</v>
      </c>
      <c r="D29" t="s">
        <v>33</v>
      </c>
      <c r="E29">
        <v>7</v>
      </c>
      <c r="F29" t="s">
        <v>170</v>
      </c>
      <c r="G29" t="s">
        <v>399</v>
      </c>
      <c r="H29" t="s">
        <v>993</v>
      </c>
      <c r="I29" t="s">
        <v>182</v>
      </c>
      <c r="J29" t="s">
        <v>994</v>
      </c>
      <c r="K29" t="s">
        <v>39</v>
      </c>
      <c r="L29" t="s">
        <v>461</v>
      </c>
      <c r="M29">
        <v>175</v>
      </c>
      <c r="N29">
        <v>-71</v>
      </c>
      <c r="O29">
        <v>1200</v>
      </c>
      <c r="P29">
        <v>7.9000000000000001E-2</v>
      </c>
      <c r="Q29">
        <v>212.92</v>
      </c>
      <c r="R29">
        <v>1680</v>
      </c>
      <c r="S29">
        <v>264</v>
      </c>
      <c r="T29">
        <v>1000</v>
      </c>
      <c r="U29">
        <v>8.8999999999999996E-2</v>
      </c>
      <c r="V29">
        <v>324.52</v>
      </c>
      <c r="W29" t="s">
        <v>41</v>
      </c>
    </row>
    <row r="30" spans="1:23" x14ac:dyDescent="0.25">
      <c r="A30">
        <v>620</v>
      </c>
      <c r="B30">
        <v>176200012</v>
      </c>
      <c r="C30" t="s">
        <v>956</v>
      </c>
      <c r="D30" t="s">
        <v>33</v>
      </c>
      <c r="E30">
        <v>7</v>
      </c>
      <c r="F30" t="s">
        <v>54</v>
      </c>
      <c r="G30" t="s">
        <v>957</v>
      </c>
      <c r="H30" t="s">
        <v>958</v>
      </c>
      <c r="I30" t="s">
        <v>122</v>
      </c>
      <c r="J30" t="s">
        <v>959</v>
      </c>
      <c r="K30" t="s">
        <v>29</v>
      </c>
      <c r="L30" t="s">
        <v>64</v>
      </c>
      <c r="M30">
        <v>210</v>
      </c>
      <c r="N30">
        <v>-36</v>
      </c>
      <c r="O30">
        <v>1000</v>
      </c>
      <c r="P30">
        <v>7.9000000000000001E-2</v>
      </c>
      <c r="Q30">
        <v>220.82300000000001</v>
      </c>
      <c r="R30">
        <v>1137</v>
      </c>
      <c r="S30">
        <v>246</v>
      </c>
      <c r="T30">
        <v>1000</v>
      </c>
      <c r="U30">
        <v>8.8999999999999996E-2</v>
      </c>
      <c r="V30">
        <v>258.19299999999998</v>
      </c>
      <c r="W30" t="s">
        <v>618</v>
      </c>
    </row>
    <row r="31" spans="1:23" x14ac:dyDescent="0.25">
      <c r="A31">
        <v>620</v>
      </c>
      <c r="B31">
        <v>166200699</v>
      </c>
      <c r="C31" t="s">
        <v>807</v>
      </c>
      <c r="D31" t="s">
        <v>33</v>
      </c>
      <c r="E31">
        <v>7</v>
      </c>
      <c r="F31" t="s">
        <v>95</v>
      </c>
      <c r="G31" t="s">
        <v>808</v>
      </c>
      <c r="H31" t="s">
        <v>809</v>
      </c>
      <c r="I31" t="s">
        <v>508</v>
      </c>
      <c r="J31" t="s">
        <v>810</v>
      </c>
      <c r="K31" t="s">
        <v>29</v>
      </c>
      <c r="L31" t="s">
        <v>64</v>
      </c>
      <c r="M31">
        <v>235</v>
      </c>
      <c r="N31">
        <v>-11</v>
      </c>
      <c r="O31">
        <v>1000</v>
      </c>
      <c r="P31">
        <v>7.9000000000000001E-2</v>
      </c>
      <c r="Q31">
        <v>235</v>
      </c>
      <c r="R31">
        <v>996</v>
      </c>
      <c r="S31">
        <v>281</v>
      </c>
      <c r="T31">
        <v>1000</v>
      </c>
      <c r="U31">
        <v>8.8999999999999996E-2</v>
      </c>
      <c r="V31">
        <v>281</v>
      </c>
      <c r="W31" t="s">
        <v>545</v>
      </c>
    </row>
    <row r="32" spans="1:23" x14ac:dyDescent="0.25">
      <c r="A32">
        <v>620</v>
      </c>
      <c r="B32">
        <v>166200271</v>
      </c>
      <c r="C32" t="s">
        <v>706</v>
      </c>
      <c r="D32" t="s">
        <v>33</v>
      </c>
      <c r="E32">
        <v>7</v>
      </c>
      <c r="F32" t="s">
        <v>258</v>
      </c>
      <c r="G32" t="s">
        <v>779</v>
      </c>
      <c r="H32" t="s">
        <v>780</v>
      </c>
      <c r="I32" t="s">
        <v>508</v>
      </c>
      <c r="J32" t="s">
        <v>781</v>
      </c>
      <c r="K32" t="s">
        <v>29</v>
      </c>
      <c r="L32" t="s">
        <v>64</v>
      </c>
      <c r="M32">
        <v>235</v>
      </c>
      <c r="N32">
        <v>-11</v>
      </c>
      <c r="O32">
        <v>1000</v>
      </c>
      <c r="P32">
        <v>7.9000000000000001E-2</v>
      </c>
      <c r="Q32">
        <v>241.00399999999999</v>
      </c>
      <c r="R32">
        <v>1076</v>
      </c>
      <c r="S32">
        <v>281</v>
      </c>
      <c r="T32">
        <v>1000</v>
      </c>
      <c r="U32">
        <v>8.8999999999999996E-2</v>
      </c>
      <c r="V32">
        <v>287.76400000000001</v>
      </c>
      <c r="W32" t="s">
        <v>545</v>
      </c>
    </row>
    <row r="33" spans="1:23" x14ac:dyDescent="0.25">
      <c r="A33">
        <v>620</v>
      </c>
      <c r="B33">
        <v>6202322</v>
      </c>
      <c r="C33" t="s">
        <v>746</v>
      </c>
      <c r="D33" t="s">
        <v>33</v>
      </c>
      <c r="E33">
        <v>7</v>
      </c>
      <c r="F33" t="s">
        <v>67</v>
      </c>
      <c r="G33" t="s">
        <v>747</v>
      </c>
      <c r="H33" t="s">
        <v>748</v>
      </c>
      <c r="I33" t="s">
        <v>56</v>
      </c>
      <c r="J33" t="s">
        <v>749</v>
      </c>
      <c r="K33" t="s">
        <v>39</v>
      </c>
      <c r="L33" t="s">
        <v>750</v>
      </c>
      <c r="M33">
        <v>161.94999999999999</v>
      </c>
      <c r="N33">
        <v>-84.050000000000011</v>
      </c>
      <c r="O33">
        <v>1000</v>
      </c>
      <c r="P33">
        <v>6.5000000000000002E-2</v>
      </c>
      <c r="Q33">
        <v>219.995</v>
      </c>
      <c r="R33">
        <v>1893</v>
      </c>
      <c r="S33">
        <v>245</v>
      </c>
      <c r="T33">
        <v>1000</v>
      </c>
      <c r="U33">
        <v>8.8999999999999996E-2</v>
      </c>
      <c r="V33">
        <v>324.47699999999998</v>
      </c>
      <c r="W33" t="s">
        <v>751</v>
      </c>
    </row>
    <row r="34" spans="1:23" x14ac:dyDescent="0.25">
      <c r="A34">
        <v>620</v>
      </c>
      <c r="B34">
        <v>156202081</v>
      </c>
      <c r="C34" t="s">
        <v>725</v>
      </c>
      <c r="D34" t="s">
        <v>33</v>
      </c>
      <c r="E34">
        <v>7</v>
      </c>
      <c r="F34" t="s">
        <v>95</v>
      </c>
      <c r="G34" t="s">
        <v>726</v>
      </c>
      <c r="H34" t="s">
        <v>727</v>
      </c>
      <c r="I34" t="s">
        <v>122</v>
      </c>
      <c r="J34" t="s">
        <v>728</v>
      </c>
      <c r="K34" t="s">
        <v>29</v>
      </c>
      <c r="L34" t="s">
        <v>64</v>
      </c>
      <c r="M34">
        <v>205</v>
      </c>
      <c r="N34">
        <v>-41</v>
      </c>
      <c r="O34">
        <v>1000</v>
      </c>
      <c r="P34">
        <v>7.9000000000000001E-2</v>
      </c>
      <c r="Q34">
        <v>205</v>
      </c>
      <c r="R34">
        <v>519</v>
      </c>
      <c r="S34">
        <v>246</v>
      </c>
      <c r="T34">
        <v>1000</v>
      </c>
      <c r="U34">
        <v>8.8999999999999996E-2</v>
      </c>
      <c r="V34">
        <v>246</v>
      </c>
      <c r="W34" t="s">
        <v>729</v>
      </c>
    </row>
    <row r="35" spans="1:23" x14ac:dyDescent="0.25">
      <c r="A35">
        <v>620</v>
      </c>
      <c r="B35">
        <v>166200271</v>
      </c>
      <c r="C35" t="s">
        <v>706</v>
      </c>
      <c r="D35" t="s">
        <v>33</v>
      </c>
      <c r="E35">
        <v>7</v>
      </c>
      <c r="F35" t="s">
        <v>258</v>
      </c>
      <c r="G35" t="s">
        <v>707</v>
      </c>
      <c r="H35" t="s">
        <v>708</v>
      </c>
      <c r="I35" t="s">
        <v>253</v>
      </c>
      <c r="J35" t="s">
        <v>709</v>
      </c>
      <c r="K35" t="s">
        <v>39</v>
      </c>
      <c r="L35" t="s">
        <v>710</v>
      </c>
      <c r="M35">
        <v>250</v>
      </c>
      <c r="N35">
        <v>4</v>
      </c>
      <c r="O35">
        <v>1000</v>
      </c>
      <c r="P35">
        <v>7.9000000000000001E-2</v>
      </c>
      <c r="Q35">
        <v>250</v>
      </c>
      <c r="R35">
        <v>694</v>
      </c>
      <c r="S35">
        <v>290</v>
      </c>
      <c r="T35">
        <v>1000</v>
      </c>
      <c r="U35">
        <v>7.9000000000000001E-2</v>
      </c>
      <c r="V35">
        <v>290</v>
      </c>
      <c r="W35" t="s">
        <v>618</v>
      </c>
    </row>
    <row r="36" spans="1:23" x14ac:dyDescent="0.25">
      <c r="A36">
        <v>620</v>
      </c>
      <c r="B36">
        <v>196200188</v>
      </c>
      <c r="C36" t="s">
        <v>673</v>
      </c>
      <c r="D36" t="s">
        <v>33</v>
      </c>
      <c r="E36">
        <v>7</v>
      </c>
      <c r="F36" t="s">
        <v>222</v>
      </c>
      <c r="G36" t="s">
        <v>674</v>
      </c>
      <c r="H36" t="s">
        <v>675</v>
      </c>
      <c r="I36" t="s">
        <v>319</v>
      </c>
      <c r="J36" t="s">
        <v>676</v>
      </c>
      <c r="K36" t="s">
        <v>321</v>
      </c>
      <c r="L36" t="s">
        <v>64</v>
      </c>
      <c r="M36">
        <v>189</v>
      </c>
      <c r="N36">
        <v>-57</v>
      </c>
      <c r="O36">
        <v>2000</v>
      </c>
      <c r="P36">
        <v>8.5999999999999993E-2</v>
      </c>
      <c r="Q36">
        <v>575.31200000000001</v>
      </c>
      <c r="R36">
        <v>6492</v>
      </c>
      <c r="S36">
        <v>204</v>
      </c>
      <c r="T36">
        <v>2000</v>
      </c>
      <c r="U36">
        <v>9.9000000000000005E-2</v>
      </c>
      <c r="V36">
        <v>648.70799999999997</v>
      </c>
      <c r="W36" t="s">
        <v>677</v>
      </c>
    </row>
    <row r="37" spans="1:23" x14ac:dyDescent="0.25">
      <c r="A37">
        <v>620</v>
      </c>
      <c r="B37">
        <v>6205185</v>
      </c>
      <c r="C37" t="s">
        <v>661</v>
      </c>
      <c r="D37" t="s">
        <v>33</v>
      </c>
      <c r="E37">
        <v>7</v>
      </c>
      <c r="F37" t="s">
        <v>146</v>
      </c>
      <c r="G37" t="s">
        <v>184</v>
      </c>
      <c r="H37" t="s">
        <v>662</v>
      </c>
      <c r="I37" t="s">
        <v>339</v>
      </c>
      <c r="J37" t="s">
        <v>663</v>
      </c>
      <c r="K37" t="s">
        <v>29</v>
      </c>
      <c r="L37" t="s">
        <v>664</v>
      </c>
      <c r="M37">
        <v>295</v>
      </c>
      <c r="N37">
        <v>49</v>
      </c>
      <c r="O37">
        <v>1200</v>
      </c>
      <c r="P37">
        <v>0.125</v>
      </c>
      <c r="Q37">
        <v>503.875</v>
      </c>
      <c r="R37">
        <v>2871</v>
      </c>
      <c r="S37">
        <v>309</v>
      </c>
      <c r="T37">
        <v>1000</v>
      </c>
      <c r="U37">
        <v>0.14899999999999999</v>
      </c>
      <c r="V37">
        <v>587.779</v>
      </c>
      <c r="W37" t="s">
        <v>618</v>
      </c>
    </row>
    <row r="38" spans="1:23" x14ac:dyDescent="0.25">
      <c r="A38">
        <v>620</v>
      </c>
      <c r="B38">
        <v>6204658</v>
      </c>
      <c r="C38" t="s">
        <v>268</v>
      </c>
      <c r="D38" t="s">
        <v>33</v>
      </c>
      <c r="E38">
        <v>7</v>
      </c>
      <c r="F38" t="s">
        <v>258</v>
      </c>
      <c r="G38" t="s">
        <v>641</v>
      </c>
      <c r="H38" t="s">
        <v>633</v>
      </c>
      <c r="I38" t="s">
        <v>642</v>
      </c>
      <c r="J38" t="s">
        <v>643</v>
      </c>
      <c r="K38" t="s">
        <v>297</v>
      </c>
      <c r="L38" t="s">
        <v>64</v>
      </c>
      <c r="M38">
        <v>75</v>
      </c>
      <c r="N38">
        <v>-171</v>
      </c>
      <c r="O38">
        <v>0</v>
      </c>
      <c r="P38">
        <v>0</v>
      </c>
      <c r="Q38">
        <v>75</v>
      </c>
      <c r="R38">
        <v>1</v>
      </c>
      <c r="S38">
        <v>99</v>
      </c>
      <c r="T38">
        <v>0</v>
      </c>
      <c r="U38">
        <v>0</v>
      </c>
      <c r="V38">
        <v>99</v>
      </c>
      <c r="W38" t="s">
        <v>83</v>
      </c>
    </row>
    <row r="39" spans="1:23" x14ac:dyDescent="0.25">
      <c r="A39">
        <v>620</v>
      </c>
      <c r="B39">
        <v>6204658</v>
      </c>
      <c r="C39" t="s">
        <v>268</v>
      </c>
      <c r="D39" t="s">
        <v>33</v>
      </c>
      <c r="E39">
        <v>7</v>
      </c>
      <c r="F39" t="s">
        <v>258</v>
      </c>
      <c r="G39" t="s">
        <v>632</v>
      </c>
      <c r="H39" t="s">
        <v>633</v>
      </c>
      <c r="I39" t="s">
        <v>27</v>
      </c>
      <c r="J39" t="s">
        <v>634</v>
      </c>
      <c r="K39" t="s">
        <v>29</v>
      </c>
      <c r="L39" t="s">
        <v>635</v>
      </c>
      <c r="M39">
        <v>175</v>
      </c>
      <c r="N39">
        <v>-71</v>
      </c>
      <c r="O39">
        <v>1200</v>
      </c>
      <c r="P39">
        <v>0.06</v>
      </c>
      <c r="Q39">
        <v>562.05999999999995</v>
      </c>
      <c r="R39">
        <v>7651</v>
      </c>
      <c r="S39">
        <v>246</v>
      </c>
      <c r="T39">
        <v>1000</v>
      </c>
      <c r="U39">
        <v>8.8999999999999996E-2</v>
      </c>
      <c r="V39">
        <v>837.93899999999996</v>
      </c>
      <c r="W39" t="s">
        <v>52</v>
      </c>
    </row>
    <row r="40" spans="1:23" x14ac:dyDescent="0.25">
      <c r="A40">
        <v>620</v>
      </c>
      <c r="B40">
        <v>146200635</v>
      </c>
      <c r="C40" t="s">
        <v>435</v>
      </c>
      <c r="D40" t="s">
        <v>33</v>
      </c>
      <c r="E40">
        <v>7</v>
      </c>
      <c r="F40" t="s">
        <v>78</v>
      </c>
      <c r="G40" t="s">
        <v>436</v>
      </c>
      <c r="H40" t="s">
        <v>437</v>
      </c>
      <c r="I40" t="s">
        <v>303</v>
      </c>
      <c r="J40" t="s">
        <v>438</v>
      </c>
      <c r="K40" t="s">
        <v>39</v>
      </c>
      <c r="L40" t="s">
        <v>439</v>
      </c>
      <c r="M40">
        <v>279</v>
      </c>
      <c r="N40">
        <v>33</v>
      </c>
      <c r="O40">
        <v>2000</v>
      </c>
      <c r="P40">
        <v>6.9000000000000006E-2</v>
      </c>
      <c r="Q40">
        <v>279</v>
      </c>
      <c r="R40">
        <v>1801</v>
      </c>
      <c r="S40">
        <v>344</v>
      </c>
      <c r="T40">
        <v>1000</v>
      </c>
      <c r="U40">
        <v>7.9000000000000001E-2</v>
      </c>
      <c r="V40">
        <v>407.279</v>
      </c>
      <c r="W40" t="s">
        <v>31</v>
      </c>
    </row>
    <row r="41" spans="1:23" x14ac:dyDescent="0.25">
      <c r="A41">
        <v>620</v>
      </c>
      <c r="B41">
        <v>6206369</v>
      </c>
      <c r="C41" t="s">
        <v>402</v>
      </c>
      <c r="D41" t="s">
        <v>33</v>
      </c>
      <c r="E41">
        <v>7</v>
      </c>
      <c r="F41" t="s">
        <v>231</v>
      </c>
      <c r="G41" t="s">
        <v>403</v>
      </c>
      <c r="H41" t="s">
        <v>404</v>
      </c>
      <c r="I41" t="s">
        <v>49</v>
      </c>
      <c r="J41" t="s">
        <v>405</v>
      </c>
      <c r="K41" t="s">
        <v>29</v>
      </c>
      <c r="L41" t="s">
        <v>406</v>
      </c>
      <c r="M41">
        <v>179</v>
      </c>
      <c r="N41">
        <v>-67</v>
      </c>
      <c r="O41">
        <v>1200</v>
      </c>
      <c r="P41">
        <v>6.9000000000000006E-2</v>
      </c>
      <c r="Q41">
        <v>179</v>
      </c>
      <c r="R41">
        <v>865</v>
      </c>
      <c r="S41">
        <v>246</v>
      </c>
      <c r="T41">
        <v>1000</v>
      </c>
      <c r="U41">
        <v>8.8999999999999996E-2</v>
      </c>
      <c r="V41">
        <v>246</v>
      </c>
      <c r="W41" t="s">
        <v>149</v>
      </c>
    </row>
    <row r="42" spans="1:23" x14ac:dyDescent="0.25">
      <c r="A42">
        <v>620</v>
      </c>
      <c r="B42">
        <v>6206227</v>
      </c>
      <c r="C42" t="s">
        <v>381</v>
      </c>
      <c r="D42" t="s">
        <v>33</v>
      </c>
      <c r="E42">
        <v>7</v>
      </c>
      <c r="F42" t="s">
        <v>146</v>
      </c>
      <c r="G42" t="s">
        <v>387</v>
      </c>
      <c r="H42" t="s">
        <v>383</v>
      </c>
      <c r="I42" t="s">
        <v>182</v>
      </c>
      <c r="J42" t="s">
        <v>388</v>
      </c>
      <c r="K42" t="s">
        <v>39</v>
      </c>
      <c r="L42" t="s">
        <v>112</v>
      </c>
      <c r="M42">
        <v>99</v>
      </c>
      <c r="N42">
        <v>-147</v>
      </c>
      <c r="O42">
        <v>0</v>
      </c>
      <c r="P42">
        <v>6.5000000000000002E-2</v>
      </c>
      <c r="Q42">
        <v>126.69</v>
      </c>
      <c r="R42">
        <v>426</v>
      </c>
      <c r="S42">
        <v>264</v>
      </c>
      <c r="T42">
        <v>1000</v>
      </c>
      <c r="U42">
        <v>8.8999999999999996E-2</v>
      </c>
      <c r="V42">
        <v>264</v>
      </c>
      <c r="W42" t="s">
        <v>389</v>
      </c>
    </row>
    <row r="43" spans="1:23" x14ac:dyDescent="0.25">
      <c r="A43">
        <v>620</v>
      </c>
      <c r="B43">
        <v>6206227</v>
      </c>
      <c r="C43" t="s">
        <v>381</v>
      </c>
      <c r="D43" t="s">
        <v>33</v>
      </c>
      <c r="E43">
        <v>7</v>
      </c>
      <c r="F43" t="s">
        <v>146</v>
      </c>
      <c r="G43" t="s">
        <v>382</v>
      </c>
      <c r="H43" t="s">
        <v>383</v>
      </c>
      <c r="I43" t="s">
        <v>27</v>
      </c>
      <c r="J43" t="s">
        <v>384</v>
      </c>
      <c r="K43" t="s">
        <v>29</v>
      </c>
      <c r="L43" t="s">
        <v>385</v>
      </c>
      <c r="M43">
        <v>499</v>
      </c>
      <c r="N43">
        <v>253</v>
      </c>
      <c r="O43">
        <v>7000</v>
      </c>
      <c r="P43">
        <v>5.5E-2</v>
      </c>
      <c r="Q43">
        <v>499</v>
      </c>
      <c r="R43">
        <v>4344</v>
      </c>
      <c r="S43">
        <v>246</v>
      </c>
      <c r="T43">
        <v>1000</v>
      </c>
      <c r="U43">
        <v>8.8999999999999996E-2</v>
      </c>
      <c r="V43">
        <v>543.61599999999999</v>
      </c>
      <c r="W43" t="s">
        <v>386</v>
      </c>
    </row>
    <row r="44" spans="1:23" x14ac:dyDescent="0.25">
      <c r="A44">
        <v>620</v>
      </c>
      <c r="B44">
        <v>6205790</v>
      </c>
      <c r="C44" t="s">
        <v>335</v>
      </c>
      <c r="D44" t="s">
        <v>33</v>
      </c>
      <c r="E44">
        <v>7</v>
      </c>
      <c r="F44" t="s">
        <v>336</v>
      </c>
      <c r="G44" t="s">
        <v>337</v>
      </c>
      <c r="H44" t="s">
        <v>338</v>
      </c>
      <c r="I44" t="s">
        <v>339</v>
      </c>
      <c r="J44" t="s">
        <v>340</v>
      </c>
      <c r="K44" t="s">
        <v>29</v>
      </c>
      <c r="L44" t="s">
        <v>341</v>
      </c>
      <c r="M44">
        <v>575</v>
      </c>
      <c r="N44">
        <v>329</v>
      </c>
      <c r="O44">
        <v>5000</v>
      </c>
      <c r="P44">
        <v>7.9000000000000001E-2</v>
      </c>
      <c r="Q44">
        <v>983.904</v>
      </c>
      <c r="R44">
        <v>10176</v>
      </c>
      <c r="S44">
        <v>309</v>
      </c>
      <c r="T44">
        <v>1000</v>
      </c>
      <c r="U44">
        <v>0.14899999999999999</v>
      </c>
      <c r="V44">
        <v>1676.2239999999999</v>
      </c>
      <c r="W44" t="s">
        <v>256</v>
      </c>
    </row>
    <row r="45" spans="1:23" x14ac:dyDescent="0.25">
      <c r="A45">
        <v>620</v>
      </c>
      <c r="B45">
        <v>6207320</v>
      </c>
      <c r="C45" t="s">
        <v>268</v>
      </c>
      <c r="D45" t="s">
        <v>33</v>
      </c>
      <c r="E45">
        <v>7</v>
      </c>
      <c r="F45" t="s">
        <v>101</v>
      </c>
      <c r="G45" t="s">
        <v>269</v>
      </c>
      <c r="H45" t="s">
        <v>270</v>
      </c>
      <c r="I45" t="s">
        <v>91</v>
      </c>
      <c r="J45" t="s">
        <v>271</v>
      </c>
      <c r="K45" t="s">
        <v>39</v>
      </c>
      <c r="L45" t="s">
        <v>272</v>
      </c>
      <c r="M45">
        <v>269</v>
      </c>
      <c r="N45">
        <v>23</v>
      </c>
      <c r="O45">
        <v>2000</v>
      </c>
      <c r="P45">
        <v>0.05</v>
      </c>
      <c r="Q45">
        <v>548.65</v>
      </c>
      <c r="R45">
        <v>7593</v>
      </c>
      <c r="S45">
        <v>345</v>
      </c>
      <c r="T45">
        <v>1000</v>
      </c>
      <c r="U45">
        <v>7.9000000000000001E-2</v>
      </c>
      <c r="V45">
        <v>865.84699999999998</v>
      </c>
      <c r="W45" t="s">
        <v>155</v>
      </c>
    </row>
  </sheetData>
  <pageMargins left="0.7" right="0.7" top="0.75" bottom="0.75" header="0.3" footer="0.3"/>
  <pageSetup scale="52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CF77-6A18-41B6-8107-8533EFCA8AAA}">
  <dimension ref="A1:W49"/>
  <sheetViews>
    <sheetView topLeftCell="B1" zoomScaleNormal="100" workbookViewId="0">
      <selection activeCell="K1" sqref="K1:L1048576"/>
    </sheetView>
  </sheetViews>
  <sheetFormatPr defaultRowHeight="15" x14ac:dyDescent="0.25"/>
  <cols>
    <col min="1" max="1" width="0" hidden="1" customWidth="1"/>
    <col min="2" max="2" width="9.42578125" customWidth="1"/>
    <col min="3" max="3" width="32.140625" bestFit="1" customWidth="1"/>
    <col min="4" max="5" width="0" hidden="1" customWidth="1"/>
    <col min="7" max="7" width="12.42578125" hidden="1" customWidth="1"/>
    <col min="8" max="8" width="13" customWidth="1"/>
    <col min="9" max="9" width="9.7109375" customWidth="1"/>
    <col min="10" max="10" width="9.42578125" customWidth="1"/>
    <col min="11" max="11" width="15.7109375" hidden="1" customWidth="1"/>
    <col min="12" max="12" width="15" hidden="1" customWidth="1"/>
    <col min="13" max="13" width="8.140625" customWidth="1"/>
    <col min="14" max="14" width="8.28515625" customWidth="1"/>
    <col min="15" max="15" width="12.7109375" customWidth="1"/>
    <col min="16" max="16" width="10.5703125" customWidth="1"/>
    <col min="17" max="17" width="11" customWidth="1"/>
    <col min="18" max="18" width="9.140625" customWidth="1"/>
    <col min="19" max="19" width="9" customWidth="1"/>
    <col min="20" max="20" width="11.42578125" customWidth="1"/>
    <col min="21" max="21" width="11.7109375" customWidth="1"/>
    <col min="22" max="22" width="10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2179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620</v>
      </c>
      <c r="B2">
        <v>6205387</v>
      </c>
      <c r="C2" t="s">
        <v>2158</v>
      </c>
      <c r="D2" t="s">
        <v>33</v>
      </c>
      <c r="E2">
        <v>8</v>
      </c>
      <c r="F2" t="s">
        <v>24</v>
      </c>
      <c r="G2" t="s">
        <v>886</v>
      </c>
      <c r="H2" t="s">
        <v>2155</v>
      </c>
      <c r="I2" t="s">
        <v>49</v>
      </c>
      <c r="J2" t="s">
        <v>2159</v>
      </c>
      <c r="K2" t="s">
        <v>29</v>
      </c>
      <c r="L2" t="s">
        <v>241</v>
      </c>
      <c r="M2">
        <v>190</v>
      </c>
      <c r="N2">
        <v>-56</v>
      </c>
      <c r="O2">
        <v>1200</v>
      </c>
      <c r="P2">
        <v>7.9000000000000001E-2</v>
      </c>
      <c r="Q2">
        <v>214.17400000000001</v>
      </c>
      <c r="R2">
        <v>1506</v>
      </c>
      <c r="S2">
        <v>246</v>
      </c>
      <c r="T2">
        <v>1000</v>
      </c>
      <c r="U2">
        <v>8.8999999999999996E-2</v>
      </c>
      <c r="V2">
        <v>291.03399999999999</v>
      </c>
      <c r="W2" t="s">
        <v>144</v>
      </c>
    </row>
    <row r="3" spans="1:23" x14ac:dyDescent="0.25">
      <c r="A3">
        <v>620</v>
      </c>
      <c r="B3">
        <v>6202313</v>
      </c>
      <c r="C3" t="s">
        <v>2149</v>
      </c>
      <c r="D3" t="s">
        <v>33</v>
      </c>
      <c r="E3">
        <v>8</v>
      </c>
      <c r="F3" t="s">
        <v>146</v>
      </c>
      <c r="G3" t="s">
        <v>2150</v>
      </c>
      <c r="H3" t="s">
        <v>2151</v>
      </c>
      <c r="I3" t="s">
        <v>629</v>
      </c>
      <c r="J3" t="s">
        <v>2152</v>
      </c>
      <c r="K3" t="s">
        <v>39</v>
      </c>
      <c r="L3" t="s">
        <v>2112</v>
      </c>
      <c r="M3">
        <v>590</v>
      </c>
      <c r="N3">
        <v>-215</v>
      </c>
      <c r="O3">
        <v>2778</v>
      </c>
      <c r="P3">
        <v>5.8999999999999997E-2</v>
      </c>
      <c r="Q3">
        <v>697.26199999999994</v>
      </c>
      <c r="R3">
        <v>4596</v>
      </c>
      <c r="S3">
        <v>815</v>
      </c>
      <c r="T3">
        <v>10000</v>
      </c>
      <c r="U3">
        <v>7.9000000000000001E-2</v>
      </c>
      <c r="V3">
        <v>815</v>
      </c>
      <c r="W3" t="s">
        <v>618</v>
      </c>
    </row>
    <row r="4" spans="1:23" x14ac:dyDescent="0.25">
      <c r="A4">
        <v>620</v>
      </c>
      <c r="B4">
        <v>226200020</v>
      </c>
      <c r="C4" t="s">
        <v>2143</v>
      </c>
      <c r="D4" t="s">
        <v>33</v>
      </c>
      <c r="E4">
        <v>8</v>
      </c>
      <c r="F4" t="s">
        <v>78</v>
      </c>
      <c r="G4" t="s">
        <v>2147</v>
      </c>
      <c r="H4" t="s">
        <v>2145</v>
      </c>
      <c r="I4" t="s">
        <v>122</v>
      </c>
      <c r="J4" t="s">
        <v>2148</v>
      </c>
      <c r="K4" t="s">
        <v>29</v>
      </c>
      <c r="L4" t="s">
        <v>2147</v>
      </c>
      <c r="M4">
        <v>240</v>
      </c>
      <c r="N4">
        <v>-6</v>
      </c>
      <c r="O4">
        <v>1000</v>
      </c>
      <c r="P4">
        <v>8.8999999999999996E-2</v>
      </c>
      <c r="Q4">
        <v>240</v>
      </c>
      <c r="R4">
        <v>469</v>
      </c>
      <c r="S4">
        <v>246</v>
      </c>
      <c r="T4">
        <v>1000</v>
      </c>
      <c r="U4">
        <v>8.8999999999999996E-2</v>
      </c>
      <c r="V4">
        <v>246</v>
      </c>
      <c r="W4" t="s">
        <v>168</v>
      </c>
    </row>
    <row r="5" spans="1:23" x14ac:dyDescent="0.25">
      <c r="A5">
        <v>620</v>
      </c>
      <c r="B5">
        <v>226200020</v>
      </c>
      <c r="C5" t="s">
        <v>2143</v>
      </c>
      <c r="D5" t="s">
        <v>33</v>
      </c>
      <c r="E5">
        <v>8</v>
      </c>
      <c r="F5" t="s">
        <v>78</v>
      </c>
      <c r="G5" t="s">
        <v>2144</v>
      </c>
      <c r="H5" t="s">
        <v>2145</v>
      </c>
      <c r="I5" t="s">
        <v>49</v>
      </c>
      <c r="J5" t="s">
        <v>2146</v>
      </c>
      <c r="K5" t="s">
        <v>29</v>
      </c>
      <c r="L5" t="s">
        <v>2144</v>
      </c>
      <c r="M5">
        <v>240</v>
      </c>
      <c r="N5">
        <v>-6</v>
      </c>
      <c r="O5">
        <v>1000</v>
      </c>
      <c r="P5">
        <v>8.8999999999999996E-2</v>
      </c>
      <c r="Q5">
        <v>240</v>
      </c>
      <c r="R5">
        <v>943</v>
      </c>
      <c r="S5">
        <v>246</v>
      </c>
      <c r="T5">
        <v>1000</v>
      </c>
      <c r="U5">
        <v>8.8999999999999996E-2</v>
      </c>
      <c r="V5">
        <v>246</v>
      </c>
      <c r="W5" t="s">
        <v>168</v>
      </c>
    </row>
    <row r="6" spans="1:23" x14ac:dyDescent="0.25">
      <c r="A6">
        <v>620</v>
      </c>
      <c r="B6">
        <v>6202942</v>
      </c>
      <c r="C6" t="s">
        <v>2094</v>
      </c>
      <c r="D6" t="s">
        <v>23</v>
      </c>
      <c r="E6">
        <v>8</v>
      </c>
      <c r="F6" t="s">
        <v>101</v>
      </c>
      <c r="G6" t="s">
        <v>2095</v>
      </c>
      <c r="H6" t="s">
        <v>2096</v>
      </c>
      <c r="I6" t="s">
        <v>37</v>
      </c>
      <c r="J6" t="s">
        <v>2097</v>
      </c>
      <c r="K6" t="s">
        <v>39</v>
      </c>
      <c r="L6" t="s">
        <v>64</v>
      </c>
      <c r="M6">
        <v>235</v>
      </c>
      <c r="N6">
        <v>-11</v>
      </c>
      <c r="O6">
        <v>1000</v>
      </c>
      <c r="P6">
        <v>8.8999999999999996E-2</v>
      </c>
      <c r="Q6">
        <v>313.58699999999999</v>
      </c>
      <c r="R6">
        <v>1883</v>
      </c>
      <c r="S6">
        <v>240</v>
      </c>
      <c r="T6">
        <v>1000</v>
      </c>
      <c r="U6">
        <v>8.8999999999999996E-2</v>
      </c>
      <c r="V6">
        <v>318.58699999999999</v>
      </c>
      <c r="W6" t="s">
        <v>168</v>
      </c>
    </row>
    <row r="7" spans="1:23" x14ac:dyDescent="0.25">
      <c r="A7">
        <v>620</v>
      </c>
      <c r="B7">
        <v>196200239</v>
      </c>
      <c r="C7" t="s">
        <v>2070</v>
      </c>
      <c r="D7" t="s">
        <v>23</v>
      </c>
      <c r="E7">
        <v>8</v>
      </c>
      <c r="F7" t="s">
        <v>78</v>
      </c>
      <c r="G7" t="s">
        <v>1981</v>
      </c>
      <c r="H7" t="s">
        <v>2068</v>
      </c>
      <c r="I7" t="s">
        <v>744</v>
      </c>
      <c r="J7" t="s">
        <v>2072</v>
      </c>
      <c r="K7" t="s">
        <v>29</v>
      </c>
      <c r="L7" t="s">
        <v>2073</v>
      </c>
      <c r="M7">
        <v>395</v>
      </c>
      <c r="N7">
        <v>149</v>
      </c>
      <c r="O7">
        <v>1000</v>
      </c>
      <c r="P7">
        <v>7.9000000000000001E-2</v>
      </c>
      <c r="Q7">
        <v>395</v>
      </c>
      <c r="R7">
        <v>747</v>
      </c>
      <c r="S7">
        <v>424</v>
      </c>
      <c r="T7">
        <v>1000</v>
      </c>
      <c r="U7">
        <v>7.9000000000000001E-2</v>
      </c>
      <c r="V7">
        <v>424</v>
      </c>
      <c r="W7" t="s">
        <v>1055</v>
      </c>
    </row>
    <row r="8" spans="1:23" x14ac:dyDescent="0.25">
      <c r="A8">
        <v>620</v>
      </c>
      <c r="B8">
        <v>196200239</v>
      </c>
      <c r="C8" t="s">
        <v>2070</v>
      </c>
      <c r="D8" t="s">
        <v>23</v>
      </c>
      <c r="E8">
        <v>8</v>
      </c>
      <c r="F8" t="s">
        <v>78</v>
      </c>
      <c r="G8" t="s">
        <v>1902</v>
      </c>
      <c r="H8" t="s">
        <v>2068</v>
      </c>
      <c r="I8" t="s">
        <v>1160</v>
      </c>
      <c r="J8" t="s">
        <v>2071</v>
      </c>
      <c r="K8" t="s">
        <v>29</v>
      </c>
      <c r="L8" t="s">
        <v>64</v>
      </c>
      <c r="M8">
        <v>264</v>
      </c>
      <c r="N8">
        <v>18</v>
      </c>
      <c r="O8">
        <v>1000</v>
      </c>
      <c r="P8">
        <v>7.9000000000000001E-2</v>
      </c>
      <c r="Q8">
        <v>264</v>
      </c>
      <c r="R8">
        <v>1</v>
      </c>
      <c r="S8">
        <v>302</v>
      </c>
      <c r="T8">
        <v>1000</v>
      </c>
      <c r="U8">
        <v>7.9000000000000001E-2</v>
      </c>
      <c r="V8">
        <v>302</v>
      </c>
      <c r="W8" t="s">
        <v>597</v>
      </c>
    </row>
    <row r="9" spans="1:23" x14ac:dyDescent="0.25">
      <c r="A9">
        <v>620</v>
      </c>
      <c r="B9">
        <v>6201545</v>
      </c>
      <c r="C9" t="s">
        <v>2018</v>
      </c>
      <c r="D9" t="s">
        <v>33</v>
      </c>
      <c r="E9">
        <v>8</v>
      </c>
      <c r="F9" t="s">
        <v>95</v>
      </c>
      <c r="G9" t="s">
        <v>2019</v>
      </c>
      <c r="H9" t="s">
        <v>2015</v>
      </c>
      <c r="I9" t="s">
        <v>49</v>
      </c>
      <c r="J9" t="s">
        <v>2020</v>
      </c>
      <c r="K9" t="s">
        <v>29</v>
      </c>
      <c r="L9" t="s">
        <v>64</v>
      </c>
      <c r="M9">
        <v>220</v>
      </c>
      <c r="N9">
        <v>-26</v>
      </c>
      <c r="O9">
        <v>1000</v>
      </c>
      <c r="P9">
        <v>7.9000000000000001E-2</v>
      </c>
      <c r="Q9">
        <v>562.149</v>
      </c>
      <c r="R9">
        <v>5331</v>
      </c>
      <c r="S9">
        <v>246</v>
      </c>
      <c r="T9">
        <v>1000</v>
      </c>
      <c r="U9">
        <v>8.8999999999999996E-2</v>
      </c>
      <c r="V9">
        <v>631.45899999999995</v>
      </c>
      <c r="W9" t="s">
        <v>677</v>
      </c>
    </row>
    <row r="10" spans="1:23" x14ac:dyDescent="0.25">
      <c r="A10">
        <v>620</v>
      </c>
      <c r="B10">
        <v>6205510</v>
      </c>
      <c r="C10" t="s">
        <v>2006</v>
      </c>
      <c r="D10" t="s">
        <v>33</v>
      </c>
      <c r="E10">
        <v>8</v>
      </c>
      <c r="F10" t="s">
        <v>170</v>
      </c>
      <c r="G10" t="s">
        <v>2007</v>
      </c>
      <c r="H10" t="s">
        <v>2004</v>
      </c>
      <c r="I10" t="s">
        <v>182</v>
      </c>
      <c r="J10" t="s">
        <v>2013</v>
      </c>
      <c r="K10" t="s">
        <v>39</v>
      </c>
      <c r="L10" t="s">
        <v>1902</v>
      </c>
      <c r="M10">
        <v>204</v>
      </c>
      <c r="N10">
        <v>-42</v>
      </c>
      <c r="O10">
        <v>1000</v>
      </c>
      <c r="P10">
        <v>6.9000000000000006E-2</v>
      </c>
      <c r="Q10">
        <v>204</v>
      </c>
      <c r="R10">
        <v>518</v>
      </c>
      <c r="S10">
        <v>264</v>
      </c>
      <c r="T10">
        <v>1000</v>
      </c>
      <c r="U10">
        <v>8.8999999999999996E-2</v>
      </c>
      <c r="V10">
        <v>264</v>
      </c>
      <c r="W10" t="s">
        <v>290</v>
      </c>
    </row>
    <row r="11" spans="1:23" x14ac:dyDescent="0.25">
      <c r="A11">
        <v>620</v>
      </c>
      <c r="B11">
        <v>6205510</v>
      </c>
      <c r="C11" t="s">
        <v>2006</v>
      </c>
      <c r="D11" t="s">
        <v>33</v>
      </c>
      <c r="E11">
        <v>8</v>
      </c>
      <c r="F11" t="s">
        <v>170</v>
      </c>
      <c r="G11" t="s">
        <v>2007</v>
      </c>
      <c r="H11" t="s">
        <v>2004</v>
      </c>
      <c r="I11" t="s">
        <v>122</v>
      </c>
      <c r="J11" t="s">
        <v>2008</v>
      </c>
      <c r="K11" t="s">
        <v>29</v>
      </c>
      <c r="L11" t="s">
        <v>1902</v>
      </c>
      <c r="M11">
        <v>204</v>
      </c>
      <c r="N11">
        <v>-42</v>
      </c>
      <c r="O11">
        <v>1000</v>
      </c>
      <c r="P11">
        <v>6.9000000000000006E-2</v>
      </c>
      <c r="Q11">
        <v>204</v>
      </c>
      <c r="R11">
        <v>712</v>
      </c>
      <c r="S11">
        <v>246</v>
      </c>
      <c r="T11">
        <v>1000</v>
      </c>
      <c r="U11">
        <v>8.8999999999999996E-2</v>
      </c>
      <c r="V11">
        <v>246</v>
      </c>
      <c r="W11" t="s">
        <v>729</v>
      </c>
    </row>
    <row r="12" spans="1:23" x14ac:dyDescent="0.25">
      <c r="A12">
        <v>620</v>
      </c>
      <c r="B12">
        <v>196200221</v>
      </c>
      <c r="C12" t="s">
        <v>1980</v>
      </c>
      <c r="D12" t="s">
        <v>23</v>
      </c>
      <c r="E12">
        <v>8</v>
      </c>
      <c r="F12" t="s">
        <v>187</v>
      </c>
      <c r="G12" t="s">
        <v>1981</v>
      </c>
      <c r="H12" t="s">
        <v>1982</v>
      </c>
      <c r="I12" t="s">
        <v>122</v>
      </c>
      <c r="J12" t="s">
        <v>1983</v>
      </c>
      <c r="K12" t="s">
        <v>29</v>
      </c>
      <c r="L12" t="s">
        <v>64</v>
      </c>
      <c r="M12">
        <v>220</v>
      </c>
      <c r="N12">
        <v>-26</v>
      </c>
      <c r="O12">
        <v>1000</v>
      </c>
      <c r="P12">
        <v>7.9000000000000001E-2</v>
      </c>
      <c r="Q12">
        <v>220</v>
      </c>
      <c r="R12">
        <v>914</v>
      </c>
      <c r="S12">
        <v>246</v>
      </c>
      <c r="T12">
        <v>1000</v>
      </c>
      <c r="U12">
        <v>8.8999999999999996E-2</v>
      </c>
      <c r="V12">
        <v>246</v>
      </c>
      <c r="W12" t="s">
        <v>677</v>
      </c>
    </row>
    <row r="13" spans="1:23" x14ac:dyDescent="0.25">
      <c r="A13">
        <v>620</v>
      </c>
      <c r="B13">
        <v>236200115</v>
      </c>
      <c r="C13" t="s">
        <v>1932</v>
      </c>
      <c r="D13" t="s">
        <v>23</v>
      </c>
      <c r="E13">
        <v>8</v>
      </c>
      <c r="F13" t="s">
        <v>222</v>
      </c>
      <c r="G13" t="s">
        <v>1535</v>
      </c>
      <c r="H13" t="s">
        <v>1933</v>
      </c>
      <c r="I13" t="s">
        <v>319</v>
      </c>
      <c r="J13" t="s">
        <v>1934</v>
      </c>
      <c r="K13" t="s">
        <v>321</v>
      </c>
      <c r="L13" t="s">
        <v>64</v>
      </c>
      <c r="M13">
        <v>204</v>
      </c>
      <c r="N13">
        <v>-42</v>
      </c>
      <c r="O13">
        <v>2000</v>
      </c>
      <c r="P13">
        <v>9.9000000000000005E-2</v>
      </c>
      <c r="Q13">
        <v>204</v>
      </c>
      <c r="R13">
        <v>1891</v>
      </c>
      <c r="S13">
        <v>204</v>
      </c>
      <c r="T13">
        <v>2000</v>
      </c>
      <c r="U13">
        <v>9.9000000000000005E-2</v>
      </c>
      <c r="V13">
        <v>204</v>
      </c>
      <c r="W13" t="s">
        <v>493</v>
      </c>
    </row>
    <row r="14" spans="1:23" x14ac:dyDescent="0.25">
      <c r="A14">
        <v>620</v>
      </c>
      <c r="B14">
        <v>196200153</v>
      </c>
      <c r="C14" t="s">
        <v>1861</v>
      </c>
      <c r="D14" t="s">
        <v>33</v>
      </c>
      <c r="E14">
        <v>8</v>
      </c>
      <c r="F14" t="s">
        <v>78</v>
      </c>
      <c r="G14" t="s">
        <v>1862</v>
      </c>
      <c r="H14" t="s">
        <v>1863</v>
      </c>
      <c r="I14" t="s">
        <v>27</v>
      </c>
      <c r="J14" t="s">
        <v>1864</v>
      </c>
      <c r="K14" t="s">
        <v>29</v>
      </c>
      <c r="L14" t="s">
        <v>64</v>
      </c>
      <c r="M14">
        <v>220</v>
      </c>
      <c r="N14">
        <v>-26</v>
      </c>
      <c r="O14">
        <v>1000</v>
      </c>
      <c r="P14">
        <v>7.9000000000000001E-2</v>
      </c>
      <c r="Q14">
        <v>220</v>
      </c>
      <c r="R14">
        <v>793</v>
      </c>
      <c r="S14">
        <v>246</v>
      </c>
      <c r="T14">
        <v>1000</v>
      </c>
      <c r="U14">
        <v>8.8999999999999996E-2</v>
      </c>
      <c r="V14">
        <v>246</v>
      </c>
      <c r="W14" t="s">
        <v>677</v>
      </c>
    </row>
    <row r="15" spans="1:23" x14ac:dyDescent="0.25">
      <c r="A15">
        <v>620</v>
      </c>
      <c r="B15">
        <v>156202152</v>
      </c>
      <c r="C15" t="s">
        <v>1826</v>
      </c>
      <c r="D15" t="s">
        <v>23</v>
      </c>
      <c r="E15">
        <v>8</v>
      </c>
      <c r="F15" t="s">
        <v>872</v>
      </c>
      <c r="G15" t="s">
        <v>1827</v>
      </c>
      <c r="H15" t="s">
        <v>1828</v>
      </c>
      <c r="I15" t="s">
        <v>508</v>
      </c>
      <c r="J15" t="s">
        <v>1829</v>
      </c>
      <c r="K15" t="s">
        <v>29</v>
      </c>
      <c r="L15" t="s">
        <v>876</v>
      </c>
      <c r="M15">
        <v>255</v>
      </c>
      <c r="N15">
        <v>9</v>
      </c>
      <c r="O15">
        <v>1000</v>
      </c>
      <c r="P15">
        <v>7.9000000000000001E-2</v>
      </c>
      <c r="Q15">
        <v>353.98700000000002</v>
      </c>
      <c r="R15">
        <v>2253</v>
      </c>
      <c r="S15">
        <v>281</v>
      </c>
      <c r="T15">
        <v>1000</v>
      </c>
      <c r="U15">
        <v>8.8999999999999996E-2</v>
      </c>
      <c r="V15">
        <v>392.517</v>
      </c>
      <c r="W15" t="s">
        <v>136</v>
      </c>
    </row>
    <row r="16" spans="1:23" x14ac:dyDescent="0.25">
      <c r="A16">
        <v>620</v>
      </c>
      <c r="B16">
        <v>6206808</v>
      </c>
      <c r="C16" t="s">
        <v>603</v>
      </c>
      <c r="D16" t="s">
        <v>33</v>
      </c>
      <c r="E16">
        <v>8</v>
      </c>
      <c r="F16" t="s">
        <v>95</v>
      </c>
      <c r="G16" t="s">
        <v>1028</v>
      </c>
      <c r="H16" t="s">
        <v>1745</v>
      </c>
      <c r="I16" t="s">
        <v>122</v>
      </c>
      <c r="J16" t="s">
        <v>1749</v>
      </c>
      <c r="K16" t="s">
        <v>29</v>
      </c>
      <c r="L16" t="s">
        <v>1750</v>
      </c>
      <c r="M16">
        <v>189</v>
      </c>
      <c r="N16">
        <v>-57</v>
      </c>
      <c r="O16">
        <v>1200</v>
      </c>
      <c r="P16">
        <v>6.9000000000000006E-2</v>
      </c>
      <c r="Q16">
        <v>189</v>
      </c>
      <c r="R16">
        <v>894</v>
      </c>
      <c r="S16">
        <v>246</v>
      </c>
      <c r="T16">
        <v>1000</v>
      </c>
      <c r="U16">
        <v>8.8999999999999996E-2</v>
      </c>
      <c r="V16">
        <v>246</v>
      </c>
      <c r="W16" t="s">
        <v>290</v>
      </c>
    </row>
    <row r="17" spans="1:23" x14ac:dyDescent="0.25">
      <c r="A17">
        <v>620</v>
      </c>
      <c r="B17">
        <v>6206808</v>
      </c>
      <c r="C17" t="s">
        <v>603</v>
      </c>
      <c r="D17" t="s">
        <v>33</v>
      </c>
      <c r="E17">
        <v>8</v>
      </c>
      <c r="F17" t="s">
        <v>95</v>
      </c>
      <c r="G17" t="s">
        <v>1744</v>
      </c>
      <c r="H17" t="s">
        <v>1745</v>
      </c>
      <c r="I17" t="s">
        <v>122</v>
      </c>
      <c r="J17" t="s">
        <v>1748</v>
      </c>
      <c r="K17" t="s">
        <v>29</v>
      </c>
      <c r="L17" t="s">
        <v>1031</v>
      </c>
      <c r="M17">
        <v>189</v>
      </c>
      <c r="N17">
        <v>-57</v>
      </c>
      <c r="O17">
        <v>1000</v>
      </c>
      <c r="P17">
        <v>7.9000000000000001E-2</v>
      </c>
      <c r="Q17">
        <v>216.018</v>
      </c>
      <c r="R17">
        <v>1342</v>
      </c>
      <c r="S17">
        <v>246</v>
      </c>
      <c r="T17">
        <v>1000</v>
      </c>
      <c r="U17">
        <v>8.8999999999999996E-2</v>
      </c>
      <c r="V17">
        <v>276.43799999999999</v>
      </c>
      <c r="W17" t="s">
        <v>484</v>
      </c>
    </row>
    <row r="18" spans="1:23" x14ac:dyDescent="0.25">
      <c r="A18">
        <v>620</v>
      </c>
      <c r="B18">
        <v>6206808</v>
      </c>
      <c r="C18" t="s">
        <v>603</v>
      </c>
      <c r="D18" t="s">
        <v>33</v>
      </c>
      <c r="E18">
        <v>8</v>
      </c>
      <c r="F18" t="s">
        <v>95</v>
      </c>
      <c r="G18" t="s">
        <v>1679</v>
      </c>
      <c r="H18" t="s">
        <v>1745</v>
      </c>
      <c r="I18" t="s">
        <v>122</v>
      </c>
      <c r="J18" t="s">
        <v>1747</v>
      </c>
      <c r="K18" t="s">
        <v>29</v>
      </c>
      <c r="L18" t="s">
        <v>1031</v>
      </c>
      <c r="M18">
        <v>189</v>
      </c>
      <c r="N18">
        <v>-57</v>
      </c>
      <c r="O18">
        <v>1000</v>
      </c>
      <c r="P18">
        <v>7.9000000000000001E-2</v>
      </c>
      <c r="Q18">
        <v>189</v>
      </c>
      <c r="R18">
        <v>48</v>
      </c>
      <c r="S18">
        <v>246</v>
      </c>
      <c r="T18">
        <v>1000</v>
      </c>
      <c r="U18">
        <v>8.8999999999999996E-2</v>
      </c>
      <c r="V18">
        <v>246</v>
      </c>
      <c r="W18" t="s">
        <v>290</v>
      </c>
    </row>
    <row r="19" spans="1:23" x14ac:dyDescent="0.25">
      <c r="A19">
        <v>620</v>
      </c>
      <c r="B19">
        <v>6206808</v>
      </c>
      <c r="C19" t="s">
        <v>603</v>
      </c>
      <c r="D19" t="s">
        <v>33</v>
      </c>
      <c r="E19">
        <v>8</v>
      </c>
      <c r="F19" t="s">
        <v>95</v>
      </c>
      <c r="G19" t="s">
        <v>1744</v>
      </c>
      <c r="H19" t="s">
        <v>1745</v>
      </c>
      <c r="I19" t="s">
        <v>122</v>
      </c>
      <c r="J19" t="s">
        <v>1746</v>
      </c>
      <c r="K19" t="s">
        <v>29</v>
      </c>
      <c r="L19" t="s">
        <v>1031</v>
      </c>
      <c r="M19">
        <v>189</v>
      </c>
      <c r="N19">
        <v>-57</v>
      </c>
      <c r="O19">
        <v>1000</v>
      </c>
      <c r="P19">
        <v>7.9000000000000001E-2</v>
      </c>
      <c r="Q19">
        <v>189</v>
      </c>
      <c r="R19">
        <v>8</v>
      </c>
      <c r="S19">
        <v>246</v>
      </c>
      <c r="T19">
        <v>1000</v>
      </c>
      <c r="U19">
        <v>8.8999999999999996E-2</v>
      </c>
      <c r="V19">
        <v>246</v>
      </c>
      <c r="W19" t="s">
        <v>290</v>
      </c>
    </row>
    <row r="20" spans="1:23" x14ac:dyDescent="0.25">
      <c r="A20">
        <v>620</v>
      </c>
      <c r="B20">
        <v>196200199</v>
      </c>
      <c r="C20" t="s">
        <v>1709</v>
      </c>
      <c r="D20" t="s">
        <v>23</v>
      </c>
      <c r="E20">
        <v>8</v>
      </c>
      <c r="F20" t="s">
        <v>101</v>
      </c>
      <c r="G20" t="s">
        <v>1710</v>
      </c>
      <c r="H20" t="s">
        <v>1704</v>
      </c>
      <c r="I20" t="s">
        <v>122</v>
      </c>
      <c r="J20" t="s">
        <v>1711</v>
      </c>
      <c r="K20" t="s">
        <v>29</v>
      </c>
      <c r="L20" t="s">
        <v>64</v>
      </c>
      <c r="M20">
        <v>220</v>
      </c>
      <c r="N20">
        <v>-26</v>
      </c>
      <c r="O20">
        <v>1000</v>
      </c>
      <c r="P20">
        <v>7.9000000000000001E-2</v>
      </c>
      <c r="Q20">
        <v>393.48399999999998</v>
      </c>
      <c r="R20">
        <v>3196</v>
      </c>
      <c r="S20">
        <v>246</v>
      </c>
      <c r="T20">
        <v>1000</v>
      </c>
      <c r="U20">
        <v>8.8999999999999996E-2</v>
      </c>
      <c r="V20">
        <v>441.44400000000002</v>
      </c>
      <c r="W20" t="s">
        <v>677</v>
      </c>
    </row>
    <row r="21" spans="1:23" x14ac:dyDescent="0.25">
      <c r="A21">
        <v>620</v>
      </c>
      <c r="B21">
        <v>226200144</v>
      </c>
      <c r="C21" t="s">
        <v>1604</v>
      </c>
      <c r="D21" t="s">
        <v>33</v>
      </c>
      <c r="E21">
        <v>8</v>
      </c>
      <c r="F21" t="s">
        <v>146</v>
      </c>
      <c r="G21" t="s">
        <v>1605</v>
      </c>
      <c r="H21" t="s">
        <v>1606</v>
      </c>
      <c r="I21" t="s">
        <v>642</v>
      </c>
      <c r="J21" t="s">
        <v>1607</v>
      </c>
      <c r="K21" t="s">
        <v>297</v>
      </c>
      <c r="L21" t="s">
        <v>64</v>
      </c>
      <c r="M21">
        <v>95</v>
      </c>
      <c r="N21">
        <v>-151</v>
      </c>
      <c r="O21">
        <v>0</v>
      </c>
      <c r="P21">
        <v>0</v>
      </c>
      <c r="Q21">
        <v>95</v>
      </c>
      <c r="R21">
        <v>1</v>
      </c>
      <c r="S21">
        <v>99</v>
      </c>
      <c r="T21">
        <v>0</v>
      </c>
      <c r="U21">
        <v>0</v>
      </c>
      <c r="V21">
        <v>99</v>
      </c>
      <c r="W21" t="s">
        <v>456</v>
      </c>
    </row>
    <row r="22" spans="1:23" x14ac:dyDescent="0.25">
      <c r="A22">
        <v>620</v>
      </c>
      <c r="B22">
        <v>6206808</v>
      </c>
      <c r="C22" t="s">
        <v>603</v>
      </c>
      <c r="D22" t="s">
        <v>33</v>
      </c>
      <c r="E22">
        <v>8</v>
      </c>
      <c r="F22" t="s">
        <v>95</v>
      </c>
      <c r="G22" t="s">
        <v>1580</v>
      </c>
      <c r="H22" t="s">
        <v>1581</v>
      </c>
      <c r="I22" t="s">
        <v>27</v>
      </c>
      <c r="J22" t="s">
        <v>1582</v>
      </c>
      <c r="K22" t="s">
        <v>29</v>
      </c>
      <c r="L22" t="s">
        <v>1570</v>
      </c>
      <c r="M22">
        <v>189</v>
      </c>
      <c r="N22">
        <v>-57</v>
      </c>
      <c r="O22">
        <v>1200</v>
      </c>
      <c r="P22">
        <v>6.9000000000000006E-2</v>
      </c>
      <c r="Q22">
        <v>498.60300000000001</v>
      </c>
      <c r="R22">
        <v>5687</v>
      </c>
      <c r="S22">
        <v>246</v>
      </c>
      <c r="T22">
        <v>1000</v>
      </c>
      <c r="U22">
        <v>8.8999999999999996E-2</v>
      </c>
      <c r="V22">
        <v>663.14300000000003</v>
      </c>
      <c r="W22" t="s">
        <v>348</v>
      </c>
    </row>
    <row r="23" spans="1:23" x14ac:dyDescent="0.25">
      <c r="A23">
        <v>620</v>
      </c>
      <c r="B23">
        <v>186200198</v>
      </c>
      <c r="C23" t="s">
        <v>1576</v>
      </c>
      <c r="D23" t="s">
        <v>23</v>
      </c>
      <c r="E23">
        <v>8</v>
      </c>
      <c r="F23" t="s">
        <v>258</v>
      </c>
      <c r="G23" t="s">
        <v>1577</v>
      </c>
      <c r="H23" t="s">
        <v>1578</v>
      </c>
      <c r="I23" t="s">
        <v>1160</v>
      </c>
      <c r="J23" t="s">
        <v>1579</v>
      </c>
      <c r="K23" t="s">
        <v>29</v>
      </c>
      <c r="L23" t="s">
        <v>1570</v>
      </c>
      <c r="M23">
        <v>235</v>
      </c>
      <c r="N23">
        <v>-11</v>
      </c>
      <c r="O23">
        <v>1000</v>
      </c>
      <c r="P23">
        <v>7.9000000000000001E-2</v>
      </c>
      <c r="Q23">
        <v>235</v>
      </c>
      <c r="R23">
        <v>295</v>
      </c>
      <c r="S23">
        <v>302</v>
      </c>
      <c r="T23">
        <v>1000</v>
      </c>
      <c r="U23">
        <v>7.9000000000000001E-2</v>
      </c>
      <c r="V23">
        <v>302</v>
      </c>
      <c r="W23" t="s">
        <v>484</v>
      </c>
    </row>
    <row r="24" spans="1:23" x14ac:dyDescent="0.25">
      <c r="A24">
        <v>620</v>
      </c>
      <c r="B24">
        <v>186200195</v>
      </c>
      <c r="C24" t="s">
        <v>1550</v>
      </c>
      <c r="D24" t="s">
        <v>33</v>
      </c>
      <c r="E24">
        <v>8</v>
      </c>
      <c r="F24" t="s">
        <v>187</v>
      </c>
      <c r="G24" t="s">
        <v>502</v>
      </c>
      <c r="H24" t="s">
        <v>1551</v>
      </c>
      <c r="I24" t="s">
        <v>1552</v>
      </c>
      <c r="J24" t="s">
        <v>1553</v>
      </c>
      <c r="K24" t="s">
        <v>29</v>
      </c>
      <c r="L24" t="s">
        <v>502</v>
      </c>
      <c r="M24">
        <v>324</v>
      </c>
      <c r="N24">
        <v>78</v>
      </c>
      <c r="O24">
        <v>1000</v>
      </c>
      <c r="P24">
        <v>7.9000000000000001E-2</v>
      </c>
      <c r="Q24">
        <v>529.71600000000001</v>
      </c>
      <c r="R24">
        <v>3604</v>
      </c>
      <c r="S24">
        <v>334</v>
      </c>
      <c r="T24">
        <v>1000</v>
      </c>
      <c r="U24">
        <v>7.9000000000000001E-2</v>
      </c>
      <c r="V24">
        <v>539.71600000000001</v>
      </c>
      <c r="W24" t="s">
        <v>168</v>
      </c>
    </row>
    <row r="25" spans="1:23" x14ac:dyDescent="0.25">
      <c r="A25">
        <v>620</v>
      </c>
      <c r="B25">
        <v>6206808</v>
      </c>
      <c r="C25" t="s">
        <v>603</v>
      </c>
      <c r="D25" t="s">
        <v>33</v>
      </c>
      <c r="E25">
        <v>8</v>
      </c>
      <c r="F25" t="s">
        <v>95</v>
      </c>
      <c r="G25" t="s">
        <v>1519</v>
      </c>
      <c r="H25" t="s">
        <v>1520</v>
      </c>
      <c r="I25" t="s">
        <v>122</v>
      </c>
      <c r="J25" t="s">
        <v>1521</v>
      </c>
      <c r="K25" t="s">
        <v>29</v>
      </c>
      <c r="L25" t="s">
        <v>631</v>
      </c>
      <c r="M25">
        <v>189</v>
      </c>
      <c r="N25">
        <v>-57</v>
      </c>
      <c r="O25">
        <v>1200</v>
      </c>
      <c r="P25">
        <v>6.9000000000000006E-2</v>
      </c>
      <c r="Q25">
        <v>189</v>
      </c>
      <c r="R25">
        <v>258</v>
      </c>
      <c r="S25">
        <v>246</v>
      </c>
      <c r="T25">
        <v>1000</v>
      </c>
      <c r="U25">
        <v>8.8999999999999996E-2</v>
      </c>
      <c r="V25">
        <v>246</v>
      </c>
      <c r="W25" t="s">
        <v>290</v>
      </c>
    </row>
    <row r="26" spans="1:23" x14ac:dyDescent="0.25">
      <c r="A26">
        <v>620</v>
      </c>
      <c r="B26">
        <v>186200083</v>
      </c>
      <c r="C26" t="s">
        <v>1394</v>
      </c>
      <c r="D26" t="s">
        <v>33</v>
      </c>
      <c r="E26">
        <v>8</v>
      </c>
      <c r="F26" t="s">
        <v>108</v>
      </c>
      <c r="G26" t="s">
        <v>1395</v>
      </c>
      <c r="H26" t="s">
        <v>1396</v>
      </c>
      <c r="I26" t="s">
        <v>122</v>
      </c>
      <c r="J26" t="s">
        <v>1397</v>
      </c>
      <c r="K26" t="s">
        <v>29</v>
      </c>
      <c r="L26" t="s">
        <v>64</v>
      </c>
      <c r="M26">
        <v>215</v>
      </c>
      <c r="N26">
        <v>-31</v>
      </c>
      <c r="O26">
        <v>1000</v>
      </c>
      <c r="P26">
        <v>7.9000000000000001E-2</v>
      </c>
      <c r="Q26">
        <v>220.846</v>
      </c>
      <c r="R26">
        <v>1074</v>
      </c>
      <c r="S26">
        <v>246</v>
      </c>
      <c r="T26">
        <v>1000</v>
      </c>
      <c r="U26">
        <v>8.8999999999999996E-2</v>
      </c>
      <c r="V26">
        <v>252.58600000000001</v>
      </c>
      <c r="W26" t="s">
        <v>597</v>
      </c>
    </row>
    <row r="27" spans="1:23" x14ac:dyDescent="0.25">
      <c r="A27">
        <v>620</v>
      </c>
      <c r="B27">
        <v>6205900</v>
      </c>
      <c r="C27" t="s">
        <v>169</v>
      </c>
      <c r="D27" t="s">
        <v>33</v>
      </c>
      <c r="E27">
        <v>8</v>
      </c>
      <c r="F27" t="s">
        <v>170</v>
      </c>
      <c r="G27" t="s">
        <v>171</v>
      </c>
      <c r="H27" t="s">
        <v>171</v>
      </c>
      <c r="I27" t="s">
        <v>49</v>
      </c>
      <c r="J27" t="s">
        <v>172</v>
      </c>
      <c r="K27" t="s">
        <v>29</v>
      </c>
      <c r="L27" t="s">
        <v>173</v>
      </c>
      <c r="M27">
        <v>179</v>
      </c>
      <c r="N27">
        <v>-67</v>
      </c>
      <c r="O27">
        <v>1200</v>
      </c>
      <c r="P27">
        <v>6.5000000000000002E-2</v>
      </c>
      <c r="Q27">
        <v>313.35500000000002</v>
      </c>
      <c r="R27">
        <v>3267</v>
      </c>
      <c r="S27">
        <v>246</v>
      </c>
      <c r="T27">
        <v>1000</v>
      </c>
      <c r="U27">
        <v>8.8999999999999996E-2</v>
      </c>
      <c r="V27">
        <v>447.76299999999998</v>
      </c>
      <c r="W27" t="s">
        <v>105</v>
      </c>
    </row>
    <row r="28" spans="1:23" x14ac:dyDescent="0.25">
      <c r="A28">
        <v>620</v>
      </c>
      <c r="B28">
        <v>62021297</v>
      </c>
      <c r="C28" t="s">
        <v>1304</v>
      </c>
      <c r="D28" t="s">
        <v>33</v>
      </c>
      <c r="E28">
        <v>8</v>
      </c>
      <c r="F28" t="s">
        <v>258</v>
      </c>
      <c r="G28" t="s">
        <v>1305</v>
      </c>
      <c r="H28" t="s">
        <v>1306</v>
      </c>
      <c r="I28" t="s">
        <v>81</v>
      </c>
      <c r="J28" t="s">
        <v>1307</v>
      </c>
      <c r="K28" t="s">
        <v>39</v>
      </c>
      <c r="L28" t="s">
        <v>1276</v>
      </c>
      <c r="M28">
        <v>174</v>
      </c>
      <c r="N28">
        <v>-72</v>
      </c>
      <c r="O28">
        <v>1000</v>
      </c>
      <c r="P28">
        <v>7.9000000000000001E-2</v>
      </c>
      <c r="Q28">
        <v>174</v>
      </c>
      <c r="R28">
        <v>905</v>
      </c>
      <c r="S28">
        <v>245</v>
      </c>
      <c r="T28">
        <v>1000</v>
      </c>
      <c r="U28">
        <v>8.8999999999999996E-2</v>
      </c>
      <c r="V28">
        <v>245</v>
      </c>
      <c r="W28" t="s">
        <v>248</v>
      </c>
    </row>
    <row r="29" spans="1:23" x14ac:dyDescent="0.25">
      <c r="A29">
        <v>620</v>
      </c>
      <c r="B29">
        <v>226200009</v>
      </c>
      <c r="C29" t="s">
        <v>210</v>
      </c>
      <c r="D29" t="s">
        <v>33</v>
      </c>
      <c r="E29">
        <v>8</v>
      </c>
      <c r="F29" t="s">
        <v>187</v>
      </c>
      <c r="G29" t="s">
        <v>1227</v>
      </c>
      <c r="H29" t="s">
        <v>1228</v>
      </c>
      <c r="I29" t="s">
        <v>319</v>
      </c>
      <c r="J29" t="s">
        <v>1229</v>
      </c>
      <c r="K29" t="s">
        <v>321</v>
      </c>
      <c r="L29" t="s">
        <v>1227</v>
      </c>
      <c r="M29">
        <v>189</v>
      </c>
      <c r="N29">
        <v>-57</v>
      </c>
      <c r="O29">
        <v>2000</v>
      </c>
      <c r="P29">
        <v>8.8999999999999996E-2</v>
      </c>
      <c r="Q29">
        <v>189</v>
      </c>
      <c r="R29">
        <v>151</v>
      </c>
      <c r="S29">
        <v>204</v>
      </c>
      <c r="T29">
        <v>2000</v>
      </c>
      <c r="U29">
        <v>9.9000000000000005E-2</v>
      </c>
      <c r="V29">
        <v>204</v>
      </c>
      <c r="W29" t="s">
        <v>1055</v>
      </c>
    </row>
    <row r="30" spans="1:23" x14ac:dyDescent="0.25">
      <c r="A30">
        <v>620</v>
      </c>
      <c r="B30">
        <v>216200110</v>
      </c>
      <c r="C30" t="s">
        <v>1118</v>
      </c>
      <c r="D30" t="s">
        <v>23</v>
      </c>
      <c r="E30">
        <v>8</v>
      </c>
      <c r="F30" t="s">
        <v>170</v>
      </c>
      <c r="G30" t="s">
        <v>1119</v>
      </c>
      <c r="H30" t="s">
        <v>1115</v>
      </c>
      <c r="I30" t="s">
        <v>319</v>
      </c>
      <c r="J30" t="s">
        <v>1120</v>
      </c>
      <c r="K30" t="s">
        <v>321</v>
      </c>
      <c r="L30" t="s">
        <v>1119</v>
      </c>
      <c r="M30">
        <v>189</v>
      </c>
      <c r="N30">
        <v>-57</v>
      </c>
      <c r="O30">
        <v>2000</v>
      </c>
      <c r="P30">
        <v>8.8999999999999996E-2</v>
      </c>
      <c r="Q30">
        <v>189</v>
      </c>
      <c r="R30">
        <v>1835</v>
      </c>
      <c r="S30">
        <v>204</v>
      </c>
      <c r="T30">
        <v>2000</v>
      </c>
      <c r="U30">
        <v>9.9000000000000005E-2</v>
      </c>
      <c r="V30">
        <v>204</v>
      </c>
      <c r="W30" t="s">
        <v>1055</v>
      </c>
    </row>
    <row r="31" spans="1:23" x14ac:dyDescent="0.25">
      <c r="A31">
        <v>620</v>
      </c>
      <c r="B31">
        <v>176200090</v>
      </c>
      <c r="C31" t="s">
        <v>1098</v>
      </c>
      <c r="D31" t="s">
        <v>33</v>
      </c>
      <c r="E31">
        <v>8</v>
      </c>
      <c r="F31" t="s">
        <v>250</v>
      </c>
      <c r="G31" t="s">
        <v>1094</v>
      </c>
      <c r="H31" t="s">
        <v>1099</v>
      </c>
      <c r="I31" t="s">
        <v>49</v>
      </c>
      <c r="J31" t="s">
        <v>1100</v>
      </c>
      <c r="K31" t="s">
        <v>29</v>
      </c>
      <c r="L31" t="s">
        <v>64</v>
      </c>
      <c r="M31">
        <v>210</v>
      </c>
      <c r="N31">
        <v>-36</v>
      </c>
      <c r="O31">
        <v>1000</v>
      </c>
      <c r="P31">
        <v>7.9000000000000001E-2</v>
      </c>
      <c r="Q31">
        <v>331.976</v>
      </c>
      <c r="R31">
        <v>2544</v>
      </c>
      <c r="S31">
        <v>246</v>
      </c>
      <c r="T31">
        <v>1000</v>
      </c>
      <c r="U31">
        <v>8.8999999999999996E-2</v>
      </c>
      <c r="V31">
        <v>383.416</v>
      </c>
      <c r="W31" t="s">
        <v>597</v>
      </c>
    </row>
    <row r="32" spans="1:23" x14ac:dyDescent="0.25">
      <c r="A32">
        <v>620</v>
      </c>
      <c r="B32">
        <v>176200058</v>
      </c>
      <c r="C32" t="s">
        <v>1036</v>
      </c>
      <c r="D32" t="s">
        <v>33</v>
      </c>
      <c r="E32">
        <v>8</v>
      </c>
      <c r="F32" t="s">
        <v>46</v>
      </c>
      <c r="G32" t="s">
        <v>1094</v>
      </c>
      <c r="H32" t="s">
        <v>1095</v>
      </c>
      <c r="I32" t="s">
        <v>253</v>
      </c>
      <c r="J32" t="s">
        <v>1096</v>
      </c>
      <c r="K32" t="s">
        <v>39</v>
      </c>
      <c r="L32" t="s">
        <v>1097</v>
      </c>
      <c r="M32">
        <v>229</v>
      </c>
      <c r="N32">
        <v>-17</v>
      </c>
      <c r="O32">
        <v>1200</v>
      </c>
      <c r="P32">
        <v>6.9000000000000006E-2</v>
      </c>
      <c r="Q32">
        <v>229</v>
      </c>
      <c r="R32">
        <v>105</v>
      </c>
      <c r="S32">
        <v>290</v>
      </c>
      <c r="T32">
        <v>1000</v>
      </c>
      <c r="U32">
        <v>7.9000000000000001E-2</v>
      </c>
      <c r="V32">
        <v>290</v>
      </c>
      <c r="W32" t="s">
        <v>586</v>
      </c>
    </row>
    <row r="33" spans="1:23" x14ac:dyDescent="0.25">
      <c r="A33">
        <v>620</v>
      </c>
      <c r="B33">
        <v>6202809</v>
      </c>
      <c r="C33" t="s">
        <v>202</v>
      </c>
      <c r="D33" t="s">
        <v>23</v>
      </c>
      <c r="E33">
        <v>8</v>
      </c>
      <c r="F33" t="s">
        <v>95</v>
      </c>
      <c r="G33" t="s">
        <v>203</v>
      </c>
      <c r="H33" t="s">
        <v>204</v>
      </c>
      <c r="I33" t="s">
        <v>122</v>
      </c>
      <c r="J33" t="s">
        <v>205</v>
      </c>
      <c r="K33" t="s">
        <v>29</v>
      </c>
      <c r="L33" t="s">
        <v>206</v>
      </c>
      <c r="M33">
        <v>169</v>
      </c>
      <c r="N33">
        <v>-77</v>
      </c>
      <c r="O33">
        <v>1200</v>
      </c>
      <c r="P33">
        <v>6.9000000000000006E-2</v>
      </c>
      <c r="Q33">
        <v>169</v>
      </c>
      <c r="R33">
        <v>827</v>
      </c>
      <c r="S33">
        <v>246</v>
      </c>
      <c r="T33">
        <v>1000</v>
      </c>
      <c r="U33">
        <v>8.8999999999999996E-2</v>
      </c>
      <c r="V33">
        <v>246</v>
      </c>
      <c r="W33" t="s">
        <v>31</v>
      </c>
    </row>
    <row r="34" spans="1:23" x14ac:dyDescent="0.25">
      <c r="A34">
        <v>620</v>
      </c>
      <c r="B34">
        <v>176200059</v>
      </c>
      <c r="C34" t="s">
        <v>1075</v>
      </c>
      <c r="D34" t="s">
        <v>33</v>
      </c>
      <c r="E34">
        <v>8</v>
      </c>
      <c r="F34" t="s">
        <v>46</v>
      </c>
      <c r="G34" t="s">
        <v>1076</v>
      </c>
      <c r="H34" t="s">
        <v>1072</v>
      </c>
      <c r="I34" t="s">
        <v>789</v>
      </c>
      <c r="J34" t="s">
        <v>1077</v>
      </c>
      <c r="K34" t="s">
        <v>39</v>
      </c>
      <c r="L34" t="s">
        <v>1074</v>
      </c>
      <c r="M34">
        <v>325</v>
      </c>
      <c r="N34">
        <v>79</v>
      </c>
      <c r="O34">
        <v>1200</v>
      </c>
      <c r="P34">
        <v>8.5000000000000006E-2</v>
      </c>
      <c r="Q34">
        <v>325</v>
      </c>
      <c r="R34">
        <v>435</v>
      </c>
      <c r="S34">
        <v>444</v>
      </c>
      <c r="T34">
        <v>1000</v>
      </c>
      <c r="U34">
        <v>7.9000000000000001E-2</v>
      </c>
      <c r="V34">
        <v>444</v>
      </c>
      <c r="W34" t="s">
        <v>149</v>
      </c>
    </row>
    <row r="35" spans="1:23" x14ac:dyDescent="0.25">
      <c r="A35">
        <v>620</v>
      </c>
      <c r="B35">
        <v>6203613</v>
      </c>
      <c r="C35" t="s">
        <v>210</v>
      </c>
      <c r="D35" t="s">
        <v>33</v>
      </c>
      <c r="E35">
        <v>8</v>
      </c>
      <c r="F35" t="s">
        <v>108</v>
      </c>
      <c r="G35" t="s">
        <v>211</v>
      </c>
      <c r="H35" t="s">
        <v>212</v>
      </c>
      <c r="I35" t="s">
        <v>122</v>
      </c>
      <c r="J35" t="s">
        <v>213</v>
      </c>
      <c r="K35" t="s">
        <v>29</v>
      </c>
      <c r="L35" t="s">
        <v>214</v>
      </c>
      <c r="M35">
        <v>170</v>
      </c>
      <c r="N35">
        <v>-76</v>
      </c>
      <c r="O35">
        <v>1000</v>
      </c>
      <c r="P35">
        <v>6.5000000000000002E-2</v>
      </c>
      <c r="Q35">
        <v>170</v>
      </c>
      <c r="R35">
        <v>526</v>
      </c>
      <c r="S35">
        <v>246</v>
      </c>
      <c r="T35">
        <v>1000</v>
      </c>
      <c r="U35">
        <v>8.8999999999999996E-2</v>
      </c>
      <c r="V35">
        <v>246</v>
      </c>
      <c r="W35" t="s">
        <v>31</v>
      </c>
    </row>
    <row r="36" spans="1:23" x14ac:dyDescent="0.25">
      <c r="A36">
        <v>620</v>
      </c>
      <c r="B36">
        <v>176200058</v>
      </c>
      <c r="C36" t="s">
        <v>1036</v>
      </c>
      <c r="D36" t="s">
        <v>33</v>
      </c>
      <c r="E36">
        <v>8</v>
      </c>
      <c r="F36" t="s">
        <v>46</v>
      </c>
      <c r="G36" t="s">
        <v>1071</v>
      </c>
      <c r="H36" t="s">
        <v>1072</v>
      </c>
      <c r="I36" t="s">
        <v>789</v>
      </c>
      <c r="J36" t="s">
        <v>1073</v>
      </c>
      <c r="K36" t="s">
        <v>39</v>
      </c>
      <c r="L36" t="s">
        <v>1074</v>
      </c>
      <c r="M36">
        <v>325</v>
      </c>
      <c r="N36">
        <v>79</v>
      </c>
      <c r="O36">
        <v>1200</v>
      </c>
      <c r="P36">
        <v>8.5000000000000006E-2</v>
      </c>
      <c r="Q36">
        <v>325</v>
      </c>
      <c r="R36">
        <v>0</v>
      </c>
      <c r="S36">
        <v>444</v>
      </c>
      <c r="T36">
        <v>1000</v>
      </c>
      <c r="U36">
        <v>7.9000000000000001E-2</v>
      </c>
      <c r="V36">
        <v>444</v>
      </c>
      <c r="W36" t="s">
        <v>149</v>
      </c>
    </row>
    <row r="37" spans="1:23" x14ac:dyDescent="0.25">
      <c r="A37">
        <v>620</v>
      </c>
      <c r="B37">
        <v>226200131</v>
      </c>
      <c r="C37" t="s">
        <v>1067</v>
      </c>
      <c r="D37" t="s">
        <v>33</v>
      </c>
      <c r="E37">
        <v>8</v>
      </c>
      <c r="F37" t="s">
        <v>170</v>
      </c>
      <c r="G37" t="s">
        <v>1068</v>
      </c>
      <c r="H37" t="s">
        <v>1069</v>
      </c>
      <c r="I37" t="s">
        <v>642</v>
      </c>
      <c r="J37" t="s">
        <v>1070</v>
      </c>
      <c r="K37" t="s">
        <v>297</v>
      </c>
      <c r="L37" t="s">
        <v>64</v>
      </c>
      <c r="M37">
        <v>95</v>
      </c>
      <c r="N37">
        <v>-151</v>
      </c>
      <c r="O37">
        <v>0</v>
      </c>
      <c r="P37">
        <v>0</v>
      </c>
      <c r="Q37">
        <v>95</v>
      </c>
      <c r="R37">
        <v>1</v>
      </c>
      <c r="S37">
        <v>99</v>
      </c>
      <c r="T37">
        <v>0</v>
      </c>
      <c r="U37">
        <v>0</v>
      </c>
      <c r="V37">
        <v>99</v>
      </c>
      <c r="W37" t="s">
        <v>456</v>
      </c>
    </row>
    <row r="38" spans="1:23" x14ac:dyDescent="0.25">
      <c r="A38">
        <v>620</v>
      </c>
      <c r="B38">
        <v>176200066</v>
      </c>
      <c r="C38" t="s">
        <v>263</v>
      </c>
      <c r="D38" t="s">
        <v>33</v>
      </c>
      <c r="E38">
        <v>8</v>
      </c>
      <c r="F38" t="s">
        <v>146</v>
      </c>
      <c r="G38" t="s">
        <v>1045</v>
      </c>
      <c r="H38" t="s">
        <v>1061</v>
      </c>
      <c r="I38" t="s">
        <v>466</v>
      </c>
      <c r="J38" t="s">
        <v>1062</v>
      </c>
      <c r="K38" t="s">
        <v>29</v>
      </c>
      <c r="L38" t="s">
        <v>415</v>
      </c>
      <c r="M38">
        <v>189</v>
      </c>
      <c r="N38">
        <v>-57</v>
      </c>
      <c r="O38">
        <v>1200</v>
      </c>
      <c r="P38">
        <v>7.9000000000000001E-2</v>
      </c>
      <c r="Q38">
        <v>189</v>
      </c>
      <c r="R38">
        <v>693</v>
      </c>
      <c r="S38">
        <v>264</v>
      </c>
      <c r="T38">
        <v>1000</v>
      </c>
      <c r="U38">
        <v>8.8999999999999996E-2</v>
      </c>
      <c r="V38">
        <v>264</v>
      </c>
      <c r="W38" t="s">
        <v>354</v>
      </c>
    </row>
    <row r="39" spans="1:23" x14ac:dyDescent="0.25">
      <c r="A39">
        <v>620</v>
      </c>
      <c r="B39">
        <v>176200060</v>
      </c>
      <c r="C39" t="s">
        <v>1056</v>
      </c>
      <c r="D39" t="s">
        <v>33</v>
      </c>
      <c r="E39">
        <v>8</v>
      </c>
      <c r="F39" t="s">
        <v>170</v>
      </c>
      <c r="G39" t="s">
        <v>1057</v>
      </c>
      <c r="H39" t="s">
        <v>1058</v>
      </c>
      <c r="I39" t="s">
        <v>49</v>
      </c>
      <c r="J39" t="s">
        <v>1059</v>
      </c>
      <c r="K39" t="s">
        <v>29</v>
      </c>
      <c r="L39" t="s">
        <v>1060</v>
      </c>
      <c r="M39">
        <v>260</v>
      </c>
      <c r="N39">
        <v>14</v>
      </c>
      <c r="O39">
        <v>2000</v>
      </c>
      <c r="P39">
        <v>7.9000000000000001E-2</v>
      </c>
      <c r="Q39">
        <v>527.25699999999995</v>
      </c>
      <c r="R39">
        <v>5383</v>
      </c>
      <c r="S39">
        <v>246</v>
      </c>
      <c r="T39">
        <v>1000</v>
      </c>
      <c r="U39">
        <v>8.8999999999999996E-2</v>
      </c>
      <c r="V39">
        <v>636.08699999999999</v>
      </c>
      <c r="W39" t="s">
        <v>729</v>
      </c>
    </row>
    <row r="40" spans="1:23" x14ac:dyDescent="0.25">
      <c r="A40">
        <v>620</v>
      </c>
      <c r="B40">
        <v>176200058</v>
      </c>
      <c r="C40" t="s">
        <v>1036</v>
      </c>
      <c r="D40" t="s">
        <v>33</v>
      </c>
      <c r="E40">
        <v>8</v>
      </c>
      <c r="F40" t="s">
        <v>46</v>
      </c>
      <c r="G40" t="s">
        <v>1037</v>
      </c>
      <c r="H40" t="s">
        <v>1038</v>
      </c>
      <c r="I40" t="s">
        <v>629</v>
      </c>
      <c r="J40" t="s">
        <v>1039</v>
      </c>
      <c r="K40" t="s">
        <v>39</v>
      </c>
      <c r="L40" t="s">
        <v>1040</v>
      </c>
      <c r="M40">
        <v>749</v>
      </c>
      <c r="N40">
        <v>-56</v>
      </c>
      <c r="O40">
        <v>0</v>
      </c>
      <c r="P40">
        <v>0</v>
      </c>
      <c r="Q40">
        <v>749</v>
      </c>
      <c r="R40">
        <v>0</v>
      </c>
      <c r="S40">
        <v>815</v>
      </c>
      <c r="T40">
        <v>10000</v>
      </c>
      <c r="U40">
        <v>7.9000000000000001E-2</v>
      </c>
      <c r="V40">
        <v>815</v>
      </c>
      <c r="W40" t="s">
        <v>386</v>
      </c>
    </row>
    <row r="41" spans="1:23" x14ac:dyDescent="0.25">
      <c r="A41">
        <v>620</v>
      </c>
      <c r="B41">
        <v>6203727</v>
      </c>
      <c r="C41" t="s">
        <v>948</v>
      </c>
      <c r="D41" t="s">
        <v>33</v>
      </c>
      <c r="E41">
        <v>8</v>
      </c>
      <c r="F41" t="s">
        <v>180</v>
      </c>
      <c r="G41" t="s">
        <v>945</v>
      </c>
      <c r="H41" t="s">
        <v>946</v>
      </c>
      <c r="I41" t="s">
        <v>508</v>
      </c>
      <c r="J41" t="s">
        <v>949</v>
      </c>
      <c r="K41" t="s">
        <v>29</v>
      </c>
      <c r="L41" t="s">
        <v>950</v>
      </c>
      <c r="M41">
        <v>245</v>
      </c>
      <c r="N41">
        <v>-1</v>
      </c>
      <c r="O41">
        <v>1300</v>
      </c>
      <c r="P41">
        <v>7.9000000000000001E-2</v>
      </c>
      <c r="Q41">
        <v>245</v>
      </c>
      <c r="R41">
        <v>1056</v>
      </c>
      <c r="S41">
        <v>281</v>
      </c>
      <c r="T41">
        <v>1000</v>
      </c>
      <c r="U41">
        <v>8.8999999999999996E-2</v>
      </c>
      <c r="V41">
        <v>285.98399999999998</v>
      </c>
      <c r="W41" t="s">
        <v>618</v>
      </c>
    </row>
    <row r="42" spans="1:23" x14ac:dyDescent="0.25">
      <c r="A42">
        <v>620</v>
      </c>
      <c r="B42">
        <v>6205109</v>
      </c>
      <c r="C42" t="s">
        <v>774</v>
      </c>
      <c r="D42" t="s">
        <v>33</v>
      </c>
      <c r="E42">
        <v>8</v>
      </c>
      <c r="F42" t="s">
        <v>108</v>
      </c>
      <c r="G42" t="s">
        <v>775</v>
      </c>
      <c r="H42" t="s">
        <v>776</v>
      </c>
      <c r="I42" t="s">
        <v>37</v>
      </c>
      <c r="J42" t="s">
        <v>777</v>
      </c>
      <c r="K42" t="s">
        <v>39</v>
      </c>
      <c r="L42" t="s">
        <v>778</v>
      </c>
      <c r="M42">
        <v>195</v>
      </c>
      <c r="N42">
        <v>-51</v>
      </c>
      <c r="O42">
        <v>0</v>
      </c>
      <c r="P42">
        <v>0</v>
      </c>
      <c r="Q42">
        <v>195</v>
      </c>
      <c r="R42">
        <v>638</v>
      </c>
      <c r="S42">
        <v>240</v>
      </c>
      <c r="T42">
        <v>1000</v>
      </c>
      <c r="U42">
        <v>8.8999999999999996E-2</v>
      </c>
      <c r="V42">
        <v>240</v>
      </c>
      <c r="W42" t="s">
        <v>323</v>
      </c>
    </row>
    <row r="43" spans="1:23" x14ac:dyDescent="0.25">
      <c r="A43">
        <v>620</v>
      </c>
      <c r="B43">
        <v>156200096</v>
      </c>
      <c r="C43" t="s">
        <v>613</v>
      </c>
      <c r="D43" t="s">
        <v>23</v>
      </c>
      <c r="E43">
        <v>8</v>
      </c>
      <c r="F43" t="s">
        <v>231</v>
      </c>
      <c r="G43" t="s">
        <v>614</v>
      </c>
      <c r="H43" t="s">
        <v>615</v>
      </c>
      <c r="I43" t="s">
        <v>27</v>
      </c>
      <c r="J43" t="s">
        <v>616</v>
      </c>
      <c r="K43" t="s">
        <v>29</v>
      </c>
      <c r="L43" t="s">
        <v>617</v>
      </c>
      <c r="M43">
        <v>199</v>
      </c>
      <c r="N43">
        <v>-47</v>
      </c>
      <c r="O43">
        <v>1000</v>
      </c>
      <c r="P43">
        <v>7.9000000000000001E-2</v>
      </c>
      <c r="Q43">
        <v>554.89499999999998</v>
      </c>
      <c r="R43">
        <v>5505</v>
      </c>
      <c r="S43">
        <v>246</v>
      </c>
      <c r="T43">
        <v>1000</v>
      </c>
      <c r="U43">
        <v>8.8999999999999996E-2</v>
      </c>
      <c r="V43">
        <v>646.94500000000005</v>
      </c>
      <c r="W43" t="s">
        <v>618</v>
      </c>
    </row>
    <row r="44" spans="1:23" x14ac:dyDescent="0.25">
      <c r="A44">
        <v>620</v>
      </c>
      <c r="B44">
        <v>156200067</v>
      </c>
      <c r="C44" t="s">
        <v>608</v>
      </c>
      <c r="D44" t="s">
        <v>33</v>
      </c>
      <c r="E44">
        <v>8</v>
      </c>
      <c r="F44" t="s">
        <v>231</v>
      </c>
      <c r="G44" t="s">
        <v>609</v>
      </c>
      <c r="H44" t="s">
        <v>610</v>
      </c>
      <c r="I44" t="s">
        <v>122</v>
      </c>
      <c r="J44" t="s">
        <v>611</v>
      </c>
      <c r="K44" t="s">
        <v>29</v>
      </c>
      <c r="L44" t="s">
        <v>612</v>
      </c>
      <c r="M44">
        <v>189</v>
      </c>
      <c r="N44">
        <v>-57</v>
      </c>
      <c r="O44">
        <v>1000</v>
      </c>
      <c r="P44">
        <v>7.9000000000000001E-2</v>
      </c>
      <c r="Q44">
        <v>189</v>
      </c>
      <c r="R44">
        <v>253</v>
      </c>
      <c r="S44">
        <v>246</v>
      </c>
      <c r="T44">
        <v>1000</v>
      </c>
      <c r="U44">
        <v>8.8999999999999996E-2</v>
      </c>
      <c r="V44">
        <v>246</v>
      </c>
      <c r="W44" t="s">
        <v>290</v>
      </c>
    </row>
    <row r="45" spans="1:23" x14ac:dyDescent="0.25">
      <c r="A45">
        <v>620</v>
      </c>
      <c r="B45">
        <v>6206808</v>
      </c>
      <c r="C45" t="s">
        <v>603</v>
      </c>
      <c r="D45" t="s">
        <v>33</v>
      </c>
      <c r="E45">
        <v>8</v>
      </c>
      <c r="F45" t="s">
        <v>95</v>
      </c>
      <c r="G45" t="s">
        <v>604</v>
      </c>
      <c r="H45" t="s">
        <v>605</v>
      </c>
      <c r="I45" t="s">
        <v>122</v>
      </c>
      <c r="J45" t="s">
        <v>606</v>
      </c>
      <c r="K45" t="s">
        <v>29</v>
      </c>
      <c r="L45" t="s">
        <v>607</v>
      </c>
      <c r="M45">
        <v>169</v>
      </c>
      <c r="N45">
        <v>-77</v>
      </c>
      <c r="O45">
        <v>1200</v>
      </c>
      <c r="P45">
        <v>5.8999999999999997E-2</v>
      </c>
      <c r="Q45">
        <v>169</v>
      </c>
      <c r="R45">
        <v>915</v>
      </c>
      <c r="S45">
        <v>246</v>
      </c>
      <c r="T45">
        <v>1000</v>
      </c>
      <c r="U45">
        <v>8.8999999999999996E-2</v>
      </c>
      <c r="V45">
        <v>246</v>
      </c>
      <c r="W45" t="s">
        <v>31</v>
      </c>
    </row>
    <row r="46" spans="1:23" x14ac:dyDescent="0.25">
      <c r="A46">
        <v>620</v>
      </c>
      <c r="B46">
        <v>6207567</v>
      </c>
      <c r="C46" t="s">
        <v>532</v>
      </c>
      <c r="D46" t="s">
        <v>33</v>
      </c>
      <c r="E46">
        <v>8</v>
      </c>
      <c r="F46" t="s">
        <v>187</v>
      </c>
      <c r="G46" t="s">
        <v>533</v>
      </c>
      <c r="H46" t="s">
        <v>534</v>
      </c>
      <c r="I46" t="s">
        <v>508</v>
      </c>
      <c r="J46" t="s">
        <v>535</v>
      </c>
      <c r="K46" t="s">
        <v>29</v>
      </c>
      <c r="L46" t="s">
        <v>536</v>
      </c>
      <c r="M46">
        <v>219</v>
      </c>
      <c r="N46">
        <v>-27</v>
      </c>
      <c r="O46">
        <v>1500</v>
      </c>
      <c r="P46">
        <v>0.06</v>
      </c>
      <c r="Q46">
        <v>219</v>
      </c>
      <c r="R46">
        <v>1044</v>
      </c>
      <c r="S46">
        <v>281</v>
      </c>
      <c r="T46">
        <v>1000</v>
      </c>
      <c r="U46">
        <v>8.8999999999999996E-2</v>
      </c>
      <c r="V46">
        <v>284.916</v>
      </c>
      <c r="W46" t="s">
        <v>290</v>
      </c>
    </row>
    <row r="47" spans="1:23" x14ac:dyDescent="0.25">
      <c r="A47">
        <v>620</v>
      </c>
      <c r="B47">
        <v>6207485</v>
      </c>
      <c r="C47" t="s">
        <v>511</v>
      </c>
      <c r="D47" t="s">
        <v>33</v>
      </c>
      <c r="E47">
        <v>8</v>
      </c>
      <c r="F47" t="s">
        <v>258</v>
      </c>
      <c r="G47" t="s">
        <v>512</v>
      </c>
      <c r="H47" t="s">
        <v>513</v>
      </c>
      <c r="I47" t="s">
        <v>122</v>
      </c>
      <c r="J47" t="s">
        <v>514</v>
      </c>
      <c r="K47" t="s">
        <v>29</v>
      </c>
      <c r="L47" t="s">
        <v>515</v>
      </c>
      <c r="M47">
        <v>189</v>
      </c>
      <c r="N47">
        <v>-57</v>
      </c>
      <c r="O47">
        <v>1000</v>
      </c>
      <c r="P47">
        <v>6.9000000000000006E-2</v>
      </c>
      <c r="Q47">
        <v>189</v>
      </c>
      <c r="R47">
        <v>660</v>
      </c>
      <c r="S47">
        <v>246</v>
      </c>
      <c r="T47">
        <v>1000</v>
      </c>
      <c r="U47">
        <v>8.8999999999999996E-2</v>
      </c>
      <c r="V47">
        <v>246</v>
      </c>
      <c r="W47" t="s">
        <v>290</v>
      </c>
    </row>
    <row r="48" spans="1:23" x14ac:dyDescent="0.25">
      <c r="A48">
        <v>620</v>
      </c>
      <c r="B48">
        <v>6205770</v>
      </c>
      <c r="C48" t="s">
        <v>407</v>
      </c>
      <c r="D48" t="s">
        <v>33</v>
      </c>
      <c r="E48">
        <v>8</v>
      </c>
      <c r="F48" t="s">
        <v>170</v>
      </c>
      <c r="G48" t="s">
        <v>408</v>
      </c>
      <c r="H48" t="s">
        <v>409</v>
      </c>
      <c r="I48" t="s">
        <v>122</v>
      </c>
      <c r="J48" t="s">
        <v>410</v>
      </c>
      <c r="K48" t="s">
        <v>29</v>
      </c>
      <c r="L48" t="s">
        <v>411</v>
      </c>
      <c r="M48">
        <v>185</v>
      </c>
      <c r="N48">
        <v>-61</v>
      </c>
      <c r="O48">
        <v>1500</v>
      </c>
      <c r="P48">
        <v>6.9000000000000006E-2</v>
      </c>
      <c r="Q48">
        <v>185</v>
      </c>
      <c r="R48">
        <v>699</v>
      </c>
      <c r="S48">
        <v>246</v>
      </c>
      <c r="T48">
        <v>1000</v>
      </c>
      <c r="U48">
        <v>8.8999999999999996E-2</v>
      </c>
      <c r="V48">
        <v>246</v>
      </c>
      <c r="W48" t="s">
        <v>348</v>
      </c>
    </row>
    <row r="49" spans="1:23" x14ac:dyDescent="0.25">
      <c r="A49">
        <v>620</v>
      </c>
      <c r="B49">
        <v>6205430</v>
      </c>
      <c r="C49" t="s">
        <v>263</v>
      </c>
      <c r="D49" t="s">
        <v>33</v>
      </c>
      <c r="E49">
        <v>8</v>
      </c>
      <c r="F49" t="s">
        <v>312</v>
      </c>
      <c r="G49" t="s">
        <v>313</v>
      </c>
      <c r="H49" t="s">
        <v>314</v>
      </c>
      <c r="I49" t="s">
        <v>49</v>
      </c>
      <c r="J49" t="s">
        <v>315</v>
      </c>
      <c r="K49" t="s">
        <v>29</v>
      </c>
      <c r="L49" t="s">
        <v>99</v>
      </c>
      <c r="M49">
        <v>179</v>
      </c>
      <c r="N49">
        <v>-67</v>
      </c>
      <c r="O49">
        <v>1500</v>
      </c>
      <c r="P49">
        <v>6.5000000000000002E-2</v>
      </c>
      <c r="Q49">
        <v>179</v>
      </c>
      <c r="R49">
        <v>622</v>
      </c>
      <c r="S49">
        <v>246</v>
      </c>
      <c r="T49">
        <v>1000</v>
      </c>
      <c r="U49">
        <v>8.8999999999999996E-2</v>
      </c>
      <c r="V49">
        <v>246</v>
      </c>
      <c r="W49" t="s">
        <v>149</v>
      </c>
    </row>
  </sheetData>
  <pageMargins left="0.7" right="0.7" top="0.75" bottom="0.75" header="0.3" footer="0.3"/>
  <pageSetup scale="62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6845-CD79-460B-BFD2-86D11F3301E9}">
  <dimension ref="A1:W34"/>
  <sheetViews>
    <sheetView topLeftCell="B1" zoomScaleNormal="100" workbookViewId="0">
      <selection activeCell="S1" sqref="S1:S1048576"/>
    </sheetView>
  </sheetViews>
  <sheetFormatPr defaultRowHeight="15" x14ac:dyDescent="0.25"/>
  <cols>
    <col min="1" max="1" width="0" hidden="1" customWidth="1"/>
    <col min="2" max="2" width="10" bestFit="1" customWidth="1"/>
    <col min="3" max="3" width="35.85546875" bestFit="1" customWidth="1"/>
    <col min="5" max="5" width="0" hidden="1" customWidth="1"/>
    <col min="7" max="7" width="12.42578125" hidden="1" customWidth="1"/>
    <col min="8" max="8" width="13" customWidth="1"/>
    <col min="9" max="9" width="9.7109375" customWidth="1"/>
    <col min="10" max="10" width="9.42578125" customWidth="1"/>
    <col min="11" max="11" width="15.7109375" hidden="1" customWidth="1"/>
    <col min="12" max="12" width="15" hidden="1" customWidth="1"/>
    <col min="13" max="13" width="14.5703125" customWidth="1"/>
    <col min="14" max="14" width="12.85546875" customWidth="1"/>
    <col min="15" max="15" width="11.85546875" customWidth="1"/>
    <col min="16" max="16" width="15.85546875" customWidth="1"/>
    <col min="17" max="18" width="11" customWidth="1"/>
    <col min="19" max="19" width="10" customWidth="1"/>
    <col min="20" max="20" width="11.42578125" customWidth="1"/>
    <col min="21" max="21" width="14.5703125" customWidth="1"/>
    <col min="22" max="22" width="10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2179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620</v>
      </c>
      <c r="B2">
        <v>196200241</v>
      </c>
      <c r="C2" t="s">
        <v>2052</v>
      </c>
      <c r="D2" t="s">
        <v>2053</v>
      </c>
      <c r="E2">
        <v>9</v>
      </c>
      <c r="F2" t="s">
        <v>95</v>
      </c>
      <c r="G2" t="s">
        <v>1211</v>
      </c>
      <c r="H2" t="s">
        <v>2048</v>
      </c>
      <c r="I2" t="s">
        <v>49</v>
      </c>
      <c r="J2" t="s">
        <v>2055</v>
      </c>
      <c r="K2" t="s">
        <v>29</v>
      </c>
      <c r="L2" t="s">
        <v>64</v>
      </c>
      <c r="M2">
        <v>220</v>
      </c>
      <c r="N2">
        <v>-26</v>
      </c>
      <c r="O2">
        <v>1000</v>
      </c>
      <c r="P2">
        <v>7.9000000000000001E-2</v>
      </c>
      <c r="Q2">
        <v>493.18200000000002</v>
      </c>
      <c r="R2">
        <v>4458</v>
      </c>
      <c r="S2">
        <v>246</v>
      </c>
      <c r="T2">
        <v>1000</v>
      </c>
      <c r="U2">
        <v>8.8999999999999996E-2</v>
      </c>
      <c r="V2">
        <v>553.76199999999994</v>
      </c>
      <c r="W2" t="s">
        <v>677</v>
      </c>
    </row>
    <row r="3" spans="1:23" x14ac:dyDescent="0.25">
      <c r="A3">
        <v>620</v>
      </c>
      <c r="B3">
        <v>196200241</v>
      </c>
      <c r="C3" t="s">
        <v>2052</v>
      </c>
      <c r="D3" t="s">
        <v>2053</v>
      </c>
      <c r="E3">
        <v>9</v>
      </c>
      <c r="F3" t="s">
        <v>95</v>
      </c>
      <c r="G3" t="s">
        <v>1211</v>
      </c>
      <c r="H3" t="s">
        <v>2048</v>
      </c>
      <c r="I3" t="s">
        <v>49</v>
      </c>
      <c r="J3" t="s">
        <v>2054</v>
      </c>
      <c r="K3" t="s">
        <v>29</v>
      </c>
      <c r="L3" t="s">
        <v>64</v>
      </c>
      <c r="M3">
        <v>220</v>
      </c>
      <c r="N3">
        <v>-26</v>
      </c>
      <c r="O3">
        <v>1000</v>
      </c>
      <c r="P3">
        <v>7.9000000000000001E-2</v>
      </c>
      <c r="Q3">
        <v>220</v>
      </c>
      <c r="R3">
        <v>631</v>
      </c>
      <c r="S3">
        <v>246</v>
      </c>
      <c r="T3">
        <v>1000</v>
      </c>
      <c r="U3">
        <v>8.8999999999999996E-2</v>
      </c>
      <c r="V3">
        <v>246</v>
      </c>
      <c r="W3" t="s">
        <v>677</v>
      </c>
    </row>
    <row r="4" spans="1:23" x14ac:dyDescent="0.25">
      <c r="A4">
        <v>620</v>
      </c>
      <c r="B4">
        <v>156200994</v>
      </c>
      <c r="C4" t="s">
        <v>2050</v>
      </c>
      <c r="D4" t="s">
        <v>1911</v>
      </c>
      <c r="E4">
        <v>9</v>
      </c>
      <c r="F4" t="s">
        <v>216</v>
      </c>
      <c r="G4" t="s">
        <v>1505</v>
      </c>
      <c r="H4" t="s">
        <v>2048</v>
      </c>
      <c r="I4" t="s">
        <v>49</v>
      </c>
      <c r="J4" t="s">
        <v>2051</v>
      </c>
      <c r="K4" t="s">
        <v>29</v>
      </c>
      <c r="L4" t="s">
        <v>64</v>
      </c>
      <c r="M4">
        <v>220</v>
      </c>
      <c r="N4">
        <v>-26</v>
      </c>
      <c r="O4">
        <v>1000</v>
      </c>
      <c r="P4">
        <v>7.9000000000000001E-2</v>
      </c>
      <c r="Q4">
        <v>447.75700000000001</v>
      </c>
      <c r="R4">
        <v>3883</v>
      </c>
      <c r="S4">
        <v>246</v>
      </c>
      <c r="T4">
        <v>1000</v>
      </c>
      <c r="U4">
        <v>8.8999999999999996E-2</v>
      </c>
      <c r="V4">
        <v>502.58699999999999</v>
      </c>
      <c r="W4" t="s">
        <v>677</v>
      </c>
    </row>
    <row r="5" spans="1:23" x14ac:dyDescent="0.25">
      <c r="A5">
        <v>620</v>
      </c>
      <c r="B5">
        <v>6205565</v>
      </c>
      <c r="C5" t="s">
        <v>2009</v>
      </c>
      <c r="D5" t="s">
        <v>2010</v>
      </c>
      <c r="E5">
        <v>9</v>
      </c>
      <c r="F5" t="s">
        <v>95</v>
      </c>
      <c r="G5" t="s">
        <v>2011</v>
      </c>
      <c r="H5" t="s">
        <v>2004</v>
      </c>
      <c r="I5" t="s">
        <v>49</v>
      </c>
      <c r="J5" t="s">
        <v>2012</v>
      </c>
      <c r="K5" t="s">
        <v>29</v>
      </c>
      <c r="L5" t="s">
        <v>1902</v>
      </c>
      <c r="M5">
        <v>220</v>
      </c>
      <c r="N5">
        <v>-26</v>
      </c>
      <c r="O5">
        <v>1500</v>
      </c>
      <c r="P5">
        <v>7.9000000000000001E-2</v>
      </c>
      <c r="Q5">
        <v>223.95</v>
      </c>
      <c r="R5">
        <v>1550</v>
      </c>
      <c r="S5">
        <v>246</v>
      </c>
      <c r="T5">
        <v>1000</v>
      </c>
      <c r="U5">
        <v>8.8999999999999996E-2</v>
      </c>
      <c r="V5">
        <v>294.95</v>
      </c>
      <c r="W5" t="s">
        <v>83</v>
      </c>
    </row>
    <row r="6" spans="1:23" x14ac:dyDescent="0.25">
      <c r="A6">
        <v>620</v>
      </c>
      <c r="B6">
        <v>6204688</v>
      </c>
      <c r="C6" t="s">
        <v>2001</v>
      </c>
      <c r="D6" t="s">
        <v>2002</v>
      </c>
      <c r="E6">
        <v>9</v>
      </c>
      <c r="F6" t="s">
        <v>216</v>
      </c>
      <c r="G6" t="s">
        <v>2003</v>
      </c>
      <c r="H6" t="s">
        <v>2004</v>
      </c>
      <c r="I6" t="s">
        <v>49</v>
      </c>
      <c r="J6" t="s">
        <v>2005</v>
      </c>
      <c r="K6" t="s">
        <v>29</v>
      </c>
      <c r="L6" t="s">
        <v>1902</v>
      </c>
      <c r="M6">
        <v>190</v>
      </c>
      <c r="N6">
        <v>-56</v>
      </c>
      <c r="O6">
        <v>1000</v>
      </c>
      <c r="P6">
        <v>6.9000000000000006E-2</v>
      </c>
      <c r="Q6">
        <v>190</v>
      </c>
      <c r="R6">
        <v>447</v>
      </c>
      <c r="S6">
        <v>246</v>
      </c>
      <c r="T6">
        <v>1000</v>
      </c>
      <c r="U6">
        <v>8.8999999999999996E-2</v>
      </c>
      <c r="V6">
        <v>246</v>
      </c>
      <c r="W6" t="s">
        <v>290</v>
      </c>
    </row>
    <row r="7" spans="1:23" x14ac:dyDescent="0.25">
      <c r="A7">
        <v>620</v>
      </c>
      <c r="B7">
        <v>6205699</v>
      </c>
      <c r="C7" t="s">
        <v>730</v>
      </c>
      <c r="D7" t="s">
        <v>731</v>
      </c>
      <c r="E7">
        <v>9</v>
      </c>
      <c r="F7" t="s">
        <v>146</v>
      </c>
      <c r="G7" t="s">
        <v>1997</v>
      </c>
      <c r="H7" t="s">
        <v>1994</v>
      </c>
      <c r="I7" t="s">
        <v>319</v>
      </c>
      <c r="J7" t="s">
        <v>2000</v>
      </c>
      <c r="K7" t="s">
        <v>321</v>
      </c>
      <c r="L7" t="s">
        <v>1999</v>
      </c>
      <c r="M7">
        <v>160</v>
      </c>
      <c r="N7">
        <v>-86</v>
      </c>
      <c r="O7">
        <v>1200</v>
      </c>
      <c r="P7">
        <v>7.9000000000000001E-2</v>
      </c>
      <c r="Q7">
        <v>160</v>
      </c>
      <c r="R7">
        <v>499</v>
      </c>
      <c r="S7">
        <v>204</v>
      </c>
      <c r="T7">
        <v>2000</v>
      </c>
      <c r="U7">
        <v>9.9000000000000005E-2</v>
      </c>
      <c r="V7">
        <v>204</v>
      </c>
      <c r="W7" t="s">
        <v>484</v>
      </c>
    </row>
    <row r="8" spans="1:23" x14ac:dyDescent="0.25">
      <c r="A8">
        <v>620</v>
      </c>
      <c r="B8">
        <v>6205699</v>
      </c>
      <c r="C8" t="s">
        <v>730</v>
      </c>
      <c r="D8" t="s">
        <v>731</v>
      </c>
      <c r="E8">
        <v>9</v>
      </c>
      <c r="F8" t="s">
        <v>146</v>
      </c>
      <c r="G8" t="s">
        <v>1997</v>
      </c>
      <c r="H8" t="s">
        <v>1994</v>
      </c>
      <c r="I8" t="s">
        <v>319</v>
      </c>
      <c r="J8" t="s">
        <v>1998</v>
      </c>
      <c r="K8" t="s">
        <v>321</v>
      </c>
      <c r="L8" t="s">
        <v>1999</v>
      </c>
      <c r="M8">
        <v>160</v>
      </c>
      <c r="N8">
        <v>-86</v>
      </c>
      <c r="O8">
        <v>1200</v>
      </c>
      <c r="P8">
        <v>7.9000000000000001E-2</v>
      </c>
      <c r="Q8">
        <v>160</v>
      </c>
      <c r="R8">
        <v>735</v>
      </c>
      <c r="S8">
        <v>204</v>
      </c>
      <c r="T8">
        <v>2000</v>
      </c>
      <c r="U8">
        <v>9.9000000000000005E-2</v>
      </c>
      <c r="V8">
        <v>204</v>
      </c>
      <c r="W8" t="s">
        <v>484</v>
      </c>
    </row>
    <row r="9" spans="1:23" x14ac:dyDescent="0.25">
      <c r="A9">
        <v>620</v>
      </c>
      <c r="B9">
        <v>6203540</v>
      </c>
      <c r="C9" t="s">
        <v>1963</v>
      </c>
      <c r="D9" t="s">
        <v>107</v>
      </c>
      <c r="E9">
        <v>9</v>
      </c>
      <c r="F9" t="s">
        <v>108</v>
      </c>
      <c r="G9" t="s">
        <v>1964</v>
      </c>
      <c r="H9" t="s">
        <v>1965</v>
      </c>
      <c r="I9" t="s">
        <v>122</v>
      </c>
      <c r="J9" t="s">
        <v>1966</v>
      </c>
      <c r="K9" t="s">
        <v>29</v>
      </c>
      <c r="L9" t="s">
        <v>64</v>
      </c>
      <c r="M9">
        <v>220</v>
      </c>
      <c r="N9">
        <v>-26</v>
      </c>
      <c r="O9">
        <v>1000</v>
      </c>
      <c r="P9">
        <v>7.9000000000000001E-2</v>
      </c>
      <c r="Q9">
        <v>259.73700000000002</v>
      </c>
      <c r="R9">
        <v>1503</v>
      </c>
      <c r="S9">
        <v>246</v>
      </c>
      <c r="T9">
        <v>1000</v>
      </c>
      <c r="U9">
        <v>8.8999999999999996E-2</v>
      </c>
      <c r="V9">
        <v>290.767</v>
      </c>
      <c r="W9" t="s">
        <v>677</v>
      </c>
    </row>
    <row r="10" spans="1:23" x14ac:dyDescent="0.25">
      <c r="A10">
        <v>620</v>
      </c>
      <c r="B10">
        <v>226200156</v>
      </c>
      <c r="C10" t="s">
        <v>1910</v>
      </c>
      <c r="D10" t="s">
        <v>1911</v>
      </c>
      <c r="E10">
        <v>9</v>
      </c>
      <c r="F10" t="s">
        <v>216</v>
      </c>
      <c r="G10" t="s">
        <v>1912</v>
      </c>
      <c r="H10" t="s">
        <v>1913</v>
      </c>
      <c r="I10" t="s">
        <v>27</v>
      </c>
      <c r="J10" t="s">
        <v>1914</v>
      </c>
      <c r="K10" t="s">
        <v>29</v>
      </c>
      <c r="L10" t="s">
        <v>1915</v>
      </c>
      <c r="M10">
        <v>220</v>
      </c>
      <c r="N10">
        <v>-26</v>
      </c>
      <c r="O10">
        <v>1000</v>
      </c>
      <c r="P10">
        <v>8.8999999999999996E-2</v>
      </c>
      <c r="Q10">
        <v>220</v>
      </c>
      <c r="R10">
        <v>160</v>
      </c>
      <c r="S10">
        <v>246</v>
      </c>
      <c r="T10">
        <v>1000</v>
      </c>
      <c r="U10">
        <v>8.8999999999999996E-2</v>
      </c>
      <c r="V10">
        <v>246</v>
      </c>
      <c r="W10" t="s">
        <v>677</v>
      </c>
    </row>
    <row r="11" spans="1:23" x14ac:dyDescent="0.25">
      <c r="A11">
        <v>620</v>
      </c>
      <c r="B11">
        <v>196200050</v>
      </c>
      <c r="C11" t="s">
        <v>1830</v>
      </c>
      <c r="D11" t="s">
        <v>1831</v>
      </c>
      <c r="E11">
        <v>9</v>
      </c>
      <c r="F11" t="s">
        <v>54</v>
      </c>
      <c r="G11" t="s">
        <v>1832</v>
      </c>
      <c r="H11" t="s">
        <v>1833</v>
      </c>
      <c r="I11" t="s">
        <v>642</v>
      </c>
      <c r="J11" t="s">
        <v>1834</v>
      </c>
      <c r="K11" t="s">
        <v>297</v>
      </c>
      <c r="L11" t="s">
        <v>450</v>
      </c>
      <c r="M11">
        <v>100</v>
      </c>
      <c r="N11">
        <v>-146</v>
      </c>
      <c r="O11">
        <v>0</v>
      </c>
      <c r="P11">
        <v>0</v>
      </c>
      <c r="Q11">
        <v>100</v>
      </c>
      <c r="R11">
        <v>1</v>
      </c>
      <c r="S11">
        <v>99</v>
      </c>
      <c r="T11">
        <v>0</v>
      </c>
      <c r="U11">
        <v>0</v>
      </c>
      <c r="V11">
        <v>99</v>
      </c>
      <c r="W11" t="s">
        <v>1835</v>
      </c>
    </row>
    <row r="12" spans="1:23" x14ac:dyDescent="0.25">
      <c r="A12">
        <v>620</v>
      </c>
      <c r="B12">
        <v>196200122</v>
      </c>
      <c r="C12" t="s">
        <v>1810</v>
      </c>
      <c r="D12" t="s">
        <v>974</v>
      </c>
      <c r="E12">
        <v>9</v>
      </c>
      <c r="F12" t="s">
        <v>78</v>
      </c>
      <c r="G12" t="s">
        <v>1811</v>
      </c>
      <c r="H12" t="s">
        <v>1812</v>
      </c>
      <c r="I12" t="s">
        <v>49</v>
      </c>
      <c r="J12" t="s">
        <v>1813</v>
      </c>
      <c r="K12" t="s">
        <v>29</v>
      </c>
      <c r="L12" t="s">
        <v>64</v>
      </c>
      <c r="M12">
        <v>220</v>
      </c>
      <c r="N12">
        <v>-26</v>
      </c>
      <c r="O12">
        <v>1000</v>
      </c>
      <c r="P12">
        <v>7.9000000000000001E-2</v>
      </c>
      <c r="Q12">
        <v>301.52800000000002</v>
      </c>
      <c r="R12">
        <v>2032</v>
      </c>
      <c r="S12">
        <v>246</v>
      </c>
      <c r="T12">
        <v>1000</v>
      </c>
      <c r="U12">
        <v>8.8999999999999996E-2</v>
      </c>
      <c r="V12">
        <v>337.84800000000001</v>
      </c>
      <c r="W12" t="s">
        <v>677</v>
      </c>
    </row>
    <row r="13" spans="1:23" x14ac:dyDescent="0.25">
      <c r="A13">
        <v>620</v>
      </c>
      <c r="B13">
        <v>226200035</v>
      </c>
      <c r="C13" t="s">
        <v>1659</v>
      </c>
      <c r="D13" t="s">
        <v>1479</v>
      </c>
      <c r="E13">
        <v>9</v>
      </c>
      <c r="F13" t="s">
        <v>54</v>
      </c>
      <c r="G13" t="s">
        <v>1660</v>
      </c>
      <c r="H13" t="s">
        <v>1661</v>
      </c>
      <c r="I13" t="s">
        <v>27</v>
      </c>
      <c r="J13" t="s">
        <v>1662</v>
      </c>
      <c r="K13" t="s">
        <v>29</v>
      </c>
      <c r="L13" t="s">
        <v>1660</v>
      </c>
      <c r="M13">
        <v>240</v>
      </c>
      <c r="N13">
        <v>-6</v>
      </c>
      <c r="O13">
        <v>1000</v>
      </c>
      <c r="P13">
        <v>8.8999999999999996E-2</v>
      </c>
      <c r="Q13">
        <v>392.81299999999999</v>
      </c>
      <c r="R13">
        <v>2717</v>
      </c>
      <c r="S13">
        <v>246</v>
      </c>
      <c r="T13">
        <v>1000</v>
      </c>
      <c r="U13">
        <v>8.8999999999999996E-2</v>
      </c>
      <c r="V13">
        <v>398.81299999999999</v>
      </c>
      <c r="W13" t="s">
        <v>168</v>
      </c>
    </row>
    <row r="14" spans="1:23" x14ac:dyDescent="0.25">
      <c r="A14">
        <v>620</v>
      </c>
      <c r="B14">
        <v>62011124</v>
      </c>
      <c r="C14" t="s">
        <v>1536</v>
      </c>
      <c r="D14" t="s">
        <v>522</v>
      </c>
      <c r="E14">
        <v>9</v>
      </c>
      <c r="F14" t="s">
        <v>67</v>
      </c>
      <c r="G14" t="s">
        <v>1537</v>
      </c>
      <c r="H14" t="s">
        <v>1538</v>
      </c>
      <c r="I14" t="s">
        <v>27</v>
      </c>
      <c r="J14" t="s">
        <v>1539</v>
      </c>
      <c r="K14" t="s">
        <v>29</v>
      </c>
      <c r="L14" t="s">
        <v>1540</v>
      </c>
      <c r="M14">
        <v>245</v>
      </c>
      <c r="N14">
        <v>-1</v>
      </c>
      <c r="O14">
        <v>3000</v>
      </c>
      <c r="P14">
        <v>7.0000000000000007E-2</v>
      </c>
      <c r="Q14">
        <v>245</v>
      </c>
      <c r="R14">
        <v>1646</v>
      </c>
      <c r="S14">
        <v>246</v>
      </c>
      <c r="T14">
        <v>1000</v>
      </c>
      <c r="U14">
        <v>8.8999999999999996E-2</v>
      </c>
      <c r="V14">
        <v>303.49400000000003</v>
      </c>
      <c r="W14" t="s">
        <v>323</v>
      </c>
    </row>
    <row r="15" spans="1:23" x14ac:dyDescent="0.25">
      <c r="A15">
        <v>620</v>
      </c>
      <c r="B15">
        <v>6207005</v>
      </c>
      <c r="C15" t="s">
        <v>106</v>
      </c>
      <c r="D15" t="s">
        <v>107</v>
      </c>
      <c r="E15">
        <v>9</v>
      </c>
      <c r="F15" t="s">
        <v>108</v>
      </c>
      <c r="G15" t="s">
        <v>109</v>
      </c>
      <c r="H15" t="s">
        <v>110</v>
      </c>
      <c r="I15" t="s">
        <v>27</v>
      </c>
      <c r="J15" t="s">
        <v>111</v>
      </c>
      <c r="K15" t="s">
        <v>29</v>
      </c>
      <c r="L15" t="s">
        <v>112</v>
      </c>
      <c r="M15">
        <v>155</v>
      </c>
      <c r="N15">
        <v>-91</v>
      </c>
      <c r="O15">
        <v>1500</v>
      </c>
      <c r="P15">
        <v>5.8999999999999997E-2</v>
      </c>
      <c r="Q15">
        <v>155</v>
      </c>
      <c r="R15">
        <v>1224</v>
      </c>
      <c r="S15">
        <v>246</v>
      </c>
      <c r="T15">
        <v>1000</v>
      </c>
      <c r="U15">
        <v>8.8999999999999996E-2</v>
      </c>
      <c r="V15">
        <v>265.93599999999998</v>
      </c>
      <c r="W15" t="s">
        <v>93</v>
      </c>
    </row>
    <row r="16" spans="1:23" x14ac:dyDescent="0.25">
      <c r="A16">
        <v>620</v>
      </c>
      <c r="B16">
        <v>206200058</v>
      </c>
      <c r="C16" t="s">
        <v>1500</v>
      </c>
      <c r="D16" t="s">
        <v>1501</v>
      </c>
      <c r="E16">
        <v>9</v>
      </c>
      <c r="F16" t="s">
        <v>231</v>
      </c>
      <c r="G16" t="s">
        <v>1502</v>
      </c>
      <c r="H16" t="s">
        <v>1503</v>
      </c>
      <c r="I16" t="s">
        <v>508</v>
      </c>
      <c r="J16" t="s">
        <v>1504</v>
      </c>
      <c r="K16" t="s">
        <v>29</v>
      </c>
      <c r="L16" t="s">
        <v>1505</v>
      </c>
      <c r="M16">
        <v>245</v>
      </c>
      <c r="N16">
        <v>-1</v>
      </c>
      <c r="O16">
        <v>1000</v>
      </c>
      <c r="P16">
        <v>7.9000000000000001E-2</v>
      </c>
      <c r="Q16">
        <v>245</v>
      </c>
      <c r="R16">
        <v>824</v>
      </c>
      <c r="S16">
        <v>281</v>
      </c>
      <c r="T16">
        <v>1000</v>
      </c>
      <c r="U16">
        <v>8.8999999999999996E-2</v>
      </c>
      <c r="V16">
        <v>281</v>
      </c>
      <c r="W16" t="s">
        <v>597</v>
      </c>
    </row>
    <row r="17" spans="1:23" x14ac:dyDescent="0.25">
      <c r="A17">
        <v>620</v>
      </c>
      <c r="B17">
        <v>226200129</v>
      </c>
      <c r="C17" t="s">
        <v>1478</v>
      </c>
      <c r="D17" t="s">
        <v>1479</v>
      </c>
      <c r="E17">
        <v>9</v>
      </c>
      <c r="F17" t="s">
        <v>54</v>
      </c>
      <c r="G17" t="s">
        <v>1480</v>
      </c>
      <c r="H17" t="s">
        <v>1481</v>
      </c>
      <c r="I17" t="s">
        <v>1482</v>
      </c>
      <c r="J17" t="s">
        <v>1483</v>
      </c>
      <c r="K17" t="s">
        <v>321</v>
      </c>
      <c r="L17" t="s">
        <v>64</v>
      </c>
      <c r="M17">
        <v>299</v>
      </c>
      <c r="N17">
        <v>53</v>
      </c>
      <c r="O17">
        <v>2000</v>
      </c>
      <c r="P17">
        <v>8.8999999999999996E-2</v>
      </c>
      <c r="Q17">
        <v>299</v>
      </c>
      <c r="R17">
        <v>0</v>
      </c>
      <c r="S17">
        <v>314</v>
      </c>
      <c r="T17">
        <v>2000</v>
      </c>
      <c r="U17">
        <v>8.8999999999999996E-2</v>
      </c>
      <c r="V17">
        <v>314</v>
      </c>
      <c r="W17" t="s">
        <v>624</v>
      </c>
    </row>
    <row r="18" spans="1:23" x14ac:dyDescent="0.25">
      <c r="A18">
        <v>620</v>
      </c>
      <c r="B18">
        <v>206200080</v>
      </c>
      <c r="C18" t="s">
        <v>1440</v>
      </c>
      <c r="D18" t="s">
        <v>1441</v>
      </c>
      <c r="E18">
        <v>9</v>
      </c>
      <c r="F18" t="s">
        <v>101</v>
      </c>
      <c r="G18" t="s">
        <v>1442</v>
      </c>
      <c r="H18" t="s">
        <v>1443</v>
      </c>
      <c r="I18" t="s">
        <v>27</v>
      </c>
      <c r="J18" t="s">
        <v>1444</v>
      </c>
      <c r="K18" t="s">
        <v>29</v>
      </c>
      <c r="L18" t="s">
        <v>64</v>
      </c>
      <c r="M18">
        <v>220</v>
      </c>
      <c r="N18">
        <v>-26</v>
      </c>
      <c r="O18">
        <v>1000</v>
      </c>
      <c r="P18">
        <v>7.9000000000000001E-2</v>
      </c>
      <c r="Q18">
        <v>220</v>
      </c>
      <c r="R18">
        <v>989</v>
      </c>
      <c r="S18">
        <v>246</v>
      </c>
      <c r="T18">
        <v>1000</v>
      </c>
      <c r="U18">
        <v>8.8999999999999996E-2</v>
      </c>
      <c r="V18">
        <v>246</v>
      </c>
      <c r="W18" t="s">
        <v>677</v>
      </c>
    </row>
    <row r="19" spans="1:23" x14ac:dyDescent="0.25">
      <c r="A19">
        <v>620</v>
      </c>
      <c r="B19">
        <v>226200192</v>
      </c>
      <c r="C19" t="s">
        <v>1360</v>
      </c>
      <c r="D19" t="s">
        <v>1361</v>
      </c>
      <c r="E19">
        <v>9</v>
      </c>
      <c r="F19" t="s">
        <v>46</v>
      </c>
      <c r="G19" t="s">
        <v>1362</v>
      </c>
      <c r="H19" t="s">
        <v>1363</v>
      </c>
      <c r="I19" t="s">
        <v>49</v>
      </c>
      <c r="J19" t="s">
        <v>1364</v>
      </c>
      <c r="K19" t="s">
        <v>29</v>
      </c>
      <c r="L19" t="s">
        <v>1365</v>
      </c>
      <c r="M19">
        <v>126</v>
      </c>
      <c r="N19">
        <v>-120</v>
      </c>
      <c r="O19">
        <v>0</v>
      </c>
      <c r="P19">
        <v>0.08</v>
      </c>
      <c r="Q19">
        <v>516.24</v>
      </c>
      <c r="R19">
        <v>4878</v>
      </c>
      <c r="S19">
        <v>246</v>
      </c>
      <c r="T19">
        <v>1000</v>
      </c>
      <c r="U19">
        <v>8.8999999999999996E-2</v>
      </c>
      <c r="V19">
        <v>591.14200000000005</v>
      </c>
      <c r="W19" t="s">
        <v>597</v>
      </c>
    </row>
    <row r="20" spans="1:23" x14ac:dyDescent="0.25">
      <c r="A20">
        <v>620</v>
      </c>
      <c r="B20">
        <v>186200014</v>
      </c>
      <c r="C20" t="s">
        <v>1292</v>
      </c>
      <c r="D20" t="s">
        <v>107</v>
      </c>
      <c r="E20">
        <v>9</v>
      </c>
      <c r="F20" t="s">
        <v>108</v>
      </c>
      <c r="G20" t="s">
        <v>1293</v>
      </c>
      <c r="H20" t="s">
        <v>1294</v>
      </c>
      <c r="I20" t="s">
        <v>27</v>
      </c>
      <c r="J20" t="s">
        <v>1295</v>
      </c>
      <c r="K20" t="s">
        <v>29</v>
      </c>
      <c r="L20" t="s">
        <v>1293</v>
      </c>
      <c r="M20">
        <v>210</v>
      </c>
      <c r="N20">
        <v>-36</v>
      </c>
      <c r="O20">
        <v>1000</v>
      </c>
      <c r="P20">
        <v>7.9000000000000001E-2</v>
      </c>
      <c r="Q20">
        <v>263.87799999999999</v>
      </c>
      <c r="R20">
        <v>1682</v>
      </c>
      <c r="S20">
        <v>246</v>
      </c>
      <c r="T20">
        <v>1000</v>
      </c>
      <c r="U20">
        <v>8.8999999999999996E-2</v>
      </c>
      <c r="V20">
        <v>306.69799999999998</v>
      </c>
      <c r="W20" t="s">
        <v>618</v>
      </c>
    </row>
    <row r="21" spans="1:23" x14ac:dyDescent="0.25">
      <c r="A21">
        <v>620</v>
      </c>
      <c r="B21">
        <v>216200142</v>
      </c>
      <c r="C21" t="s">
        <v>1183</v>
      </c>
      <c r="D21" t="s">
        <v>1184</v>
      </c>
      <c r="E21">
        <v>9</v>
      </c>
      <c r="F21" t="s">
        <v>258</v>
      </c>
      <c r="G21" t="s">
        <v>1185</v>
      </c>
      <c r="H21" t="s">
        <v>1186</v>
      </c>
      <c r="I21" t="s">
        <v>319</v>
      </c>
      <c r="J21" t="s">
        <v>1187</v>
      </c>
      <c r="K21" t="s">
        <v>321</v>
      </c>
      <c r="L21" t="s">
        <v>1185</v>
      </c>
      <c r="M21">
        <v>189</v>
      </c>
      <c r="N21">
        <v>-57</v>
      </c>
      <c r="O21">
        <v>2000</v>
      </c>
      <c r="P21">
        <v>8.8999999999999996E-2</v>
      </c>
      <c r="Q21">
        <v>189</v>
      </c>
      <c r="R21">
        <v>1338</v>
      </c>
      <c r="S21">
        <v>204</v>
      </c>
      <c r="T21">
        <v>2000</v>
      </c>
      <c r="U21">
        <v>9.9000000000000005E-2</v>
      </c>
      <c r="V21">
        <v>204</v>
      </c>
      <c r="W21" t="s">
        <v>1055</v>
      </c>
    </row>
    <row r="22" spans="1:23" x14ac:dyDescent="0.25">
      <c r="A22">
        <v>620</v>
      </c>
      <c r="B22">
        <v>620913</v>
      </c>
      <c r="C22" t="s">
        <v>1101</v>
      </c>
      <c r="D22" t="s">
        <v>1102</v>
      </c>
      <c r="E22">
        <v>9</v>
      </c>
      <c r="F22" t="s">
        <v>24</v>
      </c>
      <c r="G22" t="s">
        <v>85</v>
      </c>
      <c r="H22" t="s">
        <v>1103</v>
      </c>
      <c r="I22" t="s">
        <v>81</v>
      </c>
      <c r="J22" t="s">
        <v>1104</v>
      </c>
      <c r="K22" t="s">
        <v>39</v>
      </c>
      <c r="L22" t="s">
        <v>1105</v>
      </c>
      <c r="M22">
        <v>260</v>
      </c>
      <c r="N22">
        <v>14</v>
      </c>
      <c r="O22">
        <v>2500</v>
      </c>
      <c r="P22">
        <v>7.9000000000000001E-2</v>
      </c>
      <c r="Q22">
        <v>260</v>
      </c>
      <c r="R22">
        <v>2147</v>
      </c>
      <c r="S22">
        <v>245</v>
      </c>
      <c r="T22">
        <v>1000</v>
      </c>
      <c r="U22">
        <v>8.8999999999999996E-2</v>
      </c>
      <c r="V22">
        <v>347.08300000000003</v>
      </c>
      <c r="W22" t="s">
        <v>348</v>
      </c>
    </row>
    <row r="23" spans="1:23" x14ac:dyDescent="0.25">
      <c r="A23">
        <v>620</v>
      </c>
      <c r="B23">
        <v>6201272</v>
      </c>
      <c r="C23" t="s">
        <v>150</v>
      </c>
      <c r="D23" t="s">
        <v>151</v>
      </c>
      <c r="E23">
        <v>9</v>
      </c>
      <c r="F23" t="s">
        <v>46</v>
      </c>
      <c r="G23" t="s">
        <v>152</v>
      </c>
      <c r="H23" t="s">
        <v>153</v>
      </c>
      <c r="I23" t="s">
        <v>27</v>
      </c>
      <c r="J23" t="s">
        <v>154</v>
      </c>
      <c r="K23" t="s">
        <v>29</v>
      </c>
      <c r="L23" t="s">
        <v>40</v>
      </c>
      <c r="M23">
        <v>155</v>
      </c>
      <c r="N23">
        <v>-91</v>
      </c>
      <c r="O23">
        <v>1000</v>
      </c>
      <c r="P23">
        <v>7.4999999999999997E-2</v>
      </c>
      <c r="Q23">
        <v>155</v>
      </c>
      <c r="R23">
        <v>600</v>
      </c>
      <c r="S23">
        <v>246</v>
      </c>
      <c r="T23">
        <v>1000</v>
      </c>
      <c r="U23">
        <v>8.8999999999999996E-2</v>
      </c>
      <c r="V23">
        <v>246</v>
      </c>
      <c r="W23" t="s">
        <v>155</v>
      </c>
    </row>
    <row r="24" spans="1:23" x14ac:dyDescent="0.25">
      <c r="A24">
        <v>620</v>
      </c>
      <c r="B24">
        <v>196200034</v>
      </c>
      <c r="C24" t="s">
        <v>973</v>
      </c>
      <c r="D24" t="s">
        <v>974</v>
      </c>
      <c r="E24">
        <v>9</v>
      </c>
      <c r="F24" t="s">
        <v>54</v>
      </c>
      <c r="G24" t="s">
        <v>524</v>
      </c>
      <c r="H24" t="s">
        <v>975</v>
      </c>
      <c r="I24" t="s">
        <v>27</v>
      </c>
      <c r="J24" t="s">
        <v>976</v>
      </c>
      <c r="K24" t="s">
        <v>29</v>
      </c>
      <c r="L24" t="s">
        <v>977</v>
      </c>
      <c r="M24">
        <v>195</v>
      </c>
      <c r="N24">
        <v>-51</v>
      </c>
      <c r="O24">
        <v>1000</v>
      </c>
      <c r="P24">
        <v>7.9000000000000001E-2</v>
      </c>
      <c r="Q24">
        <v>195</v>
      </c>
      <c r="R24">
        <v>0</v>
      </c>
      <c r="S24">
        <v>246</v>
      </c>
      <c r="T24">
        <v>1000</v>
      </c>
      <c r="U24">
        <v>8.8999999999999996E-2</v>
      </c>
      <c r="V24">
        <v>246</v>
      </c>
      <c r="W24" t="s">
        <v>586</v>
      </c>
    </row>
    <row r="25" spans="1:23" x14ac:dyDescent="0.25">
      <c r="A25">
        <v>620</v>
      </c>
      <c r="B25">
        <v>6201459</v>
      </c>
      <c r="C25" t="s">
        <v>159</v>
      </c>
      <c r="D25" t="s">
        <v>107</v>
      </c>
      <c r="E25">
        <v>9</v>
      </c>
      <c r="F25" t="s">
        <v>108</v>
      </c>
      <c r="G25" t="s">
        <v>160</v>
      </c>
      <c r="H25" t="s">
        <v>161</v>
      </c>
      <c r="I25" t="s">
        <v>122</v>
      </c>
      <c r="J25" t="s">
        <v>162</v>
      </c>
      <c r="K25" t="s">
        <v>29</v>
      </c>
      <c r="L25" t="s">
        <v>163</v>
      </c>
      <c r="M25">
        <v>165</v>
      </c>
      <c r="N25">
        <v>-81</v>
      </c>
      <c r="O25">
        <v>1200</v>
      </c>
      <c r="P25">
        <v>6.5000000000000002E-2</v>
      </c>
      <c r="Q25">
        <v>165</v>
      </c>
      <c r="R25">
        <v>1197</v>
      </c>
      <c r="S25">
        <v>246</v>
      </c>
      <c r="T25">
        <v>1000</v>
      </c>
      <c r="U25">
        <v>8.8999999999999996E-2</v>
      </c>
      <c r="V25">
        <v>263.53300000000002</v>
      </c>
      <c r="W25" t="s">
        <v>155</v>
      </c>
    </row>
    <row r="26" spans="1:23" x14ac:dyDescent="0.25">
      <c r="A26">
        <v>620</v>
      </c>
      <c r="B26">
        <v>166200680</v>
      </c>
      <c r="C26" t="s">
        <v>866</v>
      </c>
      <c r="D26" t="s">
        <v>867</v>
      </c>
      <c r="E26">
        <v>9</v>
      </c>
      <c r="F26" t="s">
        <v>312</v>
      </c>
      <c r="G26" t="s">
        <v>868</v>
      </c>
      <c r="H26" t="s">
        <v>869</v>
      </c>
      <c r="I26" t="s">
        <v>642</v>
      </c>
      <c r="J26" t="s">
        <v>870</v>
      </c>
      <c r="K26" t="s">
        <v>297</v>
      </c>
      <c r="L26" t="s">
        <v>64</v>
      </c>
      <c r="M26">
        <v>78</v>
      </c>
      <c r="N26">
        <v>-168</v>
      </c>
      <c r="O26">
        <v>0</v>
      </c>
      <c r="P26">
        <v>0</v>
      </c>
      <c r="Q26">
        <v>78</v>
      </c>
      <c r="R26">
        <v>1</v>
      </c>
      <c r="S26">
        <v>99</v>
      </c>
      <c r="T26">
        <v>0</v>
      </c>
      <c r="U26">
        <v>0</v>
      </c>
      <c r="V26">
        <v>99</v>
      </c>
      <c r="W26" t="s">
        <v>586</v>
      </c>
    </row>
    <row r="27" spans="1:23" x14ac:dyDescent="0.25">
      <c r="A27">
        <v>620</v>
      </c>
      <c r="B27">
        <v>166200734</v>
      </c>
      <c r="C27" t="s">
        <v>855</v>
      </c>
      <c r="D27" t="s">
        <v>856</v>
      </c>
      <c r="E27">
        <v>9</v>
      </c>
      <c r="F27" t="s">
        <v>187</v>
      </c>
      <c r="G27" t="s">
        <v>857</v>
      </c>
      <c r="H27" t="s">
        <v>858</v>
      </c>
      <c r="I27" t="s">
        <v>122</v>
      </c>
      <c r="J27" t="s">
        <v>859</v>
      </c>
      <c r="K27" t="s">
        <v>29</v>
      </c>
      <c r="L27" t="s">
        <v>860</v>
      </c>
      <c r="M27">
        <v>185</v>
      </c>
      <c r="N27">
        <v>-61</v>
      </c>
      <c r="O27">
        <v>1000</v>
      </c>
      <c r="P27">
        <v>7.9000000000000001E-2</v>
      </c>
      <c r="Q27">
        <v>185</v>
      </c>
      <c r="R27">
        <v>935</v>
      </c>
      <c r="S27">
        <v>246</v>
      </c>
      <c r="T27">
        <v>1000</v>
      </c>
      <c r="U27">
        <v>8.8999999999999996E-2</v>
      </c>
      <c r="V27">
        <v>246</v>
      </c>
      <c r="W27" t="s">
        <v>348</v>
      </c>
    </row>
    <row r="28" spans="1:23" x14ac:dyDescent="0.25">
      <c r="A28">
        <v>620</v>
      </c>
      <c r="B28">
        <v>6205699</v>
      </c>
      <c r="C28" t="s">
        <v>730</v>
      </c>
      <c r="D28" t="s">
        <v>731</v>
      </c>
      <c r="E28">
        <v>9</v>
      </c>
      <c r="F28" t="s">
        <v>146</v>
      </c>
      <c r="G28" t="s">
        <v>732</v>
      </c>
      <c r="H28" t="s">
        <v>733</v>
      </c>
      <c r="I28" t="s">
        <v>122</v>
      </c>
      <c r="J28" t="s">
        <v>734</v>
      </c>
      <c r="K28" t="s">
        <v>29</v>
      </c>
      <c r="L28" t="s">
        <v>64</v>
      </c>
      <c r="M28">
        <v>205</v>
      </c>
      <c r="N28">
        <v>-41</v>
      </c>
      <c r="O28">
        <v>1000</v>
      </c>
      <c r="P28">
        <v>7.9000000000000001E-2</v>
      </c>
      <c r="Q28">
        <v>225.303</v>
      </c>
      <c r="R28">
        <v>1257</v>
      </c>
      <c r="S28">
        <v>246</v>
      </c>
      <c r="T28">
        <v>1000</v>
      </c>
      <c r="U28">
        <v>8.8999999999999996E-2</v>
      </c>
      <c r="V28">
        <v>268.87299999999999</v>
      </c>
      <c r="W28" t="s">
        <v>545</v>
      </c>
    </row>
    <row r="29" spans="1:23" x14ac:dyDescent="0.25">
      <c r="A29">
        <v>620</v>
      </c>
      <c r="B29">
        <v>6204094</v>
      </c>
      <c r="C29" t="s">
        <v>649</v>
      </c>
      <c r="D29" t="s">
        <v>650</v>
      </c>
      <c r="E29">
        <v>9</v>
      </c>
      <c r="F29" t="s">
        <v>187</v>
      </c>
      <c r="G29" t="s">
        <v>651</v>
      </c>
      <c r="H29" t="s">
        <v>652</v>
      </c>
      <c r="I29" t="s">
        <v>653</v>
      </c>
      <c r="J29" t="s">
        <v>654</v>
      </c>
      <c r="K29" t="s">
        <v>297</v>
      </c>
      <c r="L29" t="s">
        <v>655</v>
      </c>
      <c r="M29">
        <v>95</v>
      </c>
      <c r="N29">
        <v>-151</v>
      </c>
      <c r="O29">
        <v>0</v>
      </c>
      <c r="P29">
        <v>0</v>
      </c>
      <c r="Q29">
        <v>95</v>
      </c>
      <c r="R29">
        <v>1</v>
      </c>
      <c r="S29">
        <v>110</v>
      </c>
      <c r="T29">
        <v>0</v>
      </c>
      <c r="U29">
        <v>0</v>
      </c>
      <c r="V29">
        <v>110</v>
      </c>
      <c r="W29" t="s">
        <v>618</v>
      </c>
    </row>
    <row r="30" spans="1:23" x14ac:dyDescent="0.25">
      <c r="A30">
        <v>620</v>
      </c>
      <c r="B30">
        <v>146200652</v>
      </c>
      <c r="C30" t="s">
        <v>562</v>
      </c>
      <c r="D30" t="s">
        <v>563</v>
      </c>
      <c r="E30">
        <v>9</v>
      </c>
      <c r="F30" t="s">
        <v>180</v>
      </c>
      <c r="G30" t="s">
        <v>564</v>
      </c>
      <c r="H30" t="s">
        <v>565</v>
      </c>
      <c r="I30" t="s">
        <v>122</v>
      </c>
      <c r="J30" t="s">
        <v>566</v>
      </c>
      <c r="K30" t="s">
        <v>29</v>
      </c>
      <c r="L30" t="s">
        <v>567</v>
      </c>
      <c r="M30">
        <v>185</v>
      </c>
      <c r="N30">
        <v>-61</v>
      </c>
      <c r="O30">
        <v>1200</v>
      </c>
      <c r="P30">
        <v>7.9000000000000001E-2</v>
      </c>
      <c r="Q30">
        <v>185</v>
      </c>
      <c r="R30">
        <v>0</v>
      </c>
      <c r="S30">
        <v>246</v>
      </c>
      <c r="T30">
        <v>1000</v>
      </c>
      <c r="U30">
        <v>8.8999999999999996E-2</v>
      </c>
      <c r="V30">
        <v>246</v>
      </c>
      <c r="W30" t="s">
        <v>348</v>
      </c>
    </row>
    <row r="31" spans="1:23" x14ac:dyDescent="0.25">
      <c r="A31">
        <v>620</v>
      </c>
      <c r="B31">
        <v>6204331</v>
      </c>
      <c r="C31" t="s">
        <v>521</v>
      </c>
      <c r="D31" t="s">
        <v>522</v>
      </c>
      <c r="E31">
        <v>9</v>
      </c>
      <c r="F31" t="s">
        <v>67</v>
      </c>
      <c r="G31" t="s">
        <v>523</v>
      </c>
      <c r="H31" t="s">
        <v>524</v>
      </c>
      <c r="I31" t="s">
        <v>525</v>
      </c>
      <c r="J31" t="s">
        <v>526</v>
      </c>
      <c r="K31" t="s">
        <v>297</v>
      </c>
      <c r="L31" t="s">
        <v>523</v>
      </c>
      <c r="M31">
        <v>89</v>
      </c>
      <c r="N31">
        <v>-157</v>
      </c>
      <c r="O31">
        <v>0</v>
      </c>
      <c r="P31">
        <v>0</v>
      </c>
      <c r="Q31">
        <v>89</v>
      </c>
      <c r="R31">
        <v>1</v>
      </c>
      <c r="S31">
        <v>110</v>
      </c>
      <c r="T31">
        <v>0</v>
      </c>
      <c r="U31">
        <v>0</v>
      </c>
      <c r="V31">
        <v>110</v>
      </c>
      <c r="W31" t="s">
        <v>323</v>
      </c>
    </row>
    <row r="32" spans="1:23" x14ac:dyDescent="0.25">
      <c r="A32">
        <v>620</v>
      </c>
      <c r="B32">
        <v>156201554</v>
      </c>
      <c r="C32" t="s">
        <v>494</v>
      </c>
      <c r="D32" t="s">
        <v>107</v>
      </c>
      <c r="E32">
        <v>9</v>
      </c>
      <c r="F32" t="s">
        <v>146</v>
      </c>
      <c r="G32" t="s">
        <v>495</v>
      </c>
      <c r="H32" t="s">
        <v>496</v>
      </c>
      <c r="I32" t="s">
        <v>27</v>
      </c>
      <c r="J32" t="s">
        <v>497</v>
      </c>
      <c r="K32" t="s">
        <v>29</v>
      </c>
      <c r="L32" t="s">
        <v>498</v>
      </c>
      <c r="M32">
        <v>315</v>
      </c>
      <c r="N32">
        <v>69</v>
      </c>
      <c r="O32">
        <v>3000</v>
      </c>
      <c r="P32">
        <v>7.9000000000000001E-2</v>
      </c>
      <c r="Q32">
        <v>315</v>
      </c>
      <c r="R32">
        <v>1659</v>
      </c>
      <c r="S32">
        <v>246</v>
      </c>
      <c r="T32">
        <v>1000</v>
      </c>
      <c r="U32">
        <v>8.8999999999999996E-2</v>
      </c>
      <c r="V32">
        <v>304.65100000000001</v>
      </c>
      <c r="W32" t="s">
        <v>499</v>
      </c>
    </row>
    <row r="33" spans="1:23" x14ac:dyDescent="0.25">
      <c r="A33">
        <v>620</v>
      </c>
      <c r="B33">
        <v>6201817</v>
      </c>
      <c r="C33" t="s">
        <v>418</v>
      </c>
      <c r="D33" t="s">
        <v>419</v>
      </c>
      <c r="E33">
        <v>9</v>
      </c>
      <c r="F33" t="s">
        <v>187</v>
      </c>
      <c r="G33" t="s">
        <v>420</v>
      </c>
      <c r="H33" t="s">
        <v>420</v>
      </c>
      <c r="I33" t="s">
        <v>421</v>
      </c>
      <c r="J33" t="s">
        <v>422</v>
      </c>
      <c r="K33" t="s">
        <v>39</v>
      </c>
      <c r="L33" t="s">
        <v>423</v>
      </c>
      <c r="M33">
        <v>595</v>
      </c>
      <c r="N33">
        <v>-210</v>
      </c>
      <c r="O33">
        <v>0</v>
      </c>
      <c r="P33">
        <v>0</v>
      </c>
      <c r="Q33">
        <v>595</v>
      </c>
      <c r="R33">
        <v>21039</v>
      </c>
      <c r="S33">
        <v>815</v>
      </c>
      <c r="T33">
        <v>10000</v>
      </c>
      <c r="U33">
        <v>7.9000000000000001E-2</v>
      </c>
      <c r="V33">
        <v>1687.0809999999999</v>
      </c>
      <c r="W33" t="s">
        <v>424</v>
      </c>
    </row>
    <row r="34" spans="1:23" x14ac:dyDescent="0.25">
      <c r="A34">
        <v>620</v>
      </c>
      <c r="B34">
        <v>6207256</v>
      </c>
      <c r="C34" t="s">
        <v>342</v>
      </c>
      <c r="D34" t="s">
        <v>343</v>
      </c>
      <c r="E34">
        <v>9</v>
      </c>
      <c r="F34" t="s">
        <v>78</v>
      </c>
      <c r="G34" t="s">
        <v>344</v>
      </c>
      <c r="H34" t="s">
        <v>345</v>
      </c>
      <c r="I34" t="s">
        <v>122</v>
      </c>
      <c r="J34" t="s">
        <v>346</v>
      </c>
      <c r="K34" t="s">
        <v>29</v>
      </c>
      <c r="L34" t="s">
        <v>347</v>
      </c>
      <c r="M34">
        <v>185</v>
      </c>
      <c r="N34">
        <v>-61</v>
      </c>
      <c r="O34">
        <v>1200</v>
      </c>
      <c r="P34">
        <v>6.9000000000000006E-2</v>
      </c>
      <c r="Q34">
        <v>185</v>
      </c>
      <c r="R34">
        <v>921</v>
      </c>
      <c r="S34">
        <v>246</v>
      </c>
      <c r="T34">
        <v>1000</v>
      </c>
      <c r="U34">
        <v>8.8999999999999996E-2</v>
      </c>
      <c r="V34">
        <v>246</v>
      </c>
      <c r="W34" t="s">
        <v>348</v>
      </c>
    </row>
  </sheetData>
  <pageMargins left="0.7" right="0.7" top="0.75" bottom="0.75" header="0.3" footer="0.3"/>
  <pageSetup scale="53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Master</vt:lpstr>
      <vt:lpstr>Sheet1</vt:lpstr>
      <vt:lpstr>HandSales</vt:lpstr>
      <vt:lpstr>Sheet3</vt:lpstr>
      <vt:lpstr>'R6'!Print_Area</vt:lpstr>
      <vt:lpstr>'R7'!Print_Area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JOEN DIAZ</dc:creator>
  <cp:lastModifiedBy>JOEN DIAZ</cp:lastModifiedBy>
  <cp:lastPrinted>2024-12-06T15:08:18Z</cp:lastPrinted>
  <dcterms:created xsi:type="dcterms:W3CDTF">2024-12-04T19:13:18Z</dcterms:created>
  <dcterms:modified xsi:type="dcterms:W3CDTF">2024-12-09T20:01:55Z</dcterms:modified>
</cp:coreProperties>
</file>